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729"/>
  <workbookPr/>
  <mc:AlternateContent xmlns:mc="http://schemas.openxmlformats.org/markup-compatibility/2006">
    <mc:Choice Requires="x15">
      <x15ac:absPath xmlns:x15ac="http://schemas.microsoft.com/office/spreadsheetml/2010/11/ac" url="C:\Users\User\Desktop\Testületi\2016. évi test.anyag\04.27\"/>
    </mc:Choice>
  </mc:AlternateContent>
  <bookViews>
    <workbookView xWindow="0" yWindow="0" windowWidth="19200" windowHeight="11370" tabRatio="961" firstSheet="15" activeTab="18"/>
  </bookViews>
  <sheets>
    <sheet name="Előlap" sheetId="1" r:id="rId1"/>
    <sheet name="1.1 összesítő" sheetId="2" r:id="rId2"/>
    <sheet name="1.2 kötelező feladatok" sheetId="3" r:id="rId3"/>
    <sheet name="1.3.sz.mell. Önként vállalt fel" sheetId="4" r:id="rId4"/>
    <sheet name="2.1.sz.mell  " sheetId="5" r:id="rId5"/>
    <sheet name="2.2.sz.mell  " sheetId="6" r:id="rId6"/>
    <sheet name="3.sz.mell.  " sheetId="7" r:id="rId7"/>
    <sheet name="4.sz.mell." sheetId="8" r:id="rId8"/>
    <sheet name="5.sz.mell." sheetId="10" r:id="rId9"/>
    <sheet name="6.sz.mell." sheetId="11" r:id="rId10"/>
    <sheet name="7. sz. mell. " sheetId="12" r:id="rId11"/>
    <sheet name="8. ÁHT-on kivülre támogatás" sheetId="29" r:id="rId12"/>
    <sheet name="9.1. sz. mell Önkormányzat" sheetId="13" r:id="rId13"/>
    <sheet name="9.1.1. sz. mell  Önk. kötelező" sheetId="14" r:id="rId14"/>
    <sheet name="9.1.2. sz. mell Önk. Önként vál" sheetId="15" r:id="rId15"/>
    <sheet name="Óvoda    9.3. sz. mell" sheetId="16" r:id="rId16"/>
    <sheet name="Óvoda kötelező feladatok 9.3.1." sheetId="17" r:id="rId17"/>
    <sheet name="Óvoda Önként vállalt felad. 9.3" sheetId="18" r:id="rId18"/>
    <sheet name="L10. mell.létszám" sheetId="19" r:id="rId19"/>
    <sheet name="11.közvetített" sheetId="24" r:id="rId20"/>
    <sheet name="12. Többéves kihatással" sheetId="23" r:id="rId21"/>
    <sheet name="13. ellátottak juttatásai" sheetId="21" r:id="rId22"/>
    <sheet name="14. Mérleg" sheetId="27" r:id="rId23"/>
    <sheet name="15.eredmény" sheetId="26" r:id="rId24"/>
    <sheet name="16. Maradvány" sheetId="25" r:id="rId25"/>
  </sheets>
  <definedNames>
    <definedName name="__xlfn_IFERROR">NA()</definedName>
    <definedName name="Excel_BuiltIn_Print_Area" localSheetId="3">'1.3.sz.mell. Önként vállalt fel'!$A$5:$C$169</definedName>
    <definedName name="_xlnm.Print_Titles" localSheetId="12">'9.1. sz. mell Önkormányzat'!$1:$7</definedName>
    <definedName name="_xlnm.Print_Titles" localSheetId="13">'9.1.1. sz. mell  Önk. kötelező'!$1:$7</definedName>
    <definedName name="_xlnm.Print_Titles" localSheetId="14">'9.1.2. sz. mell Önk. Önként vál'!$2:$9</definedName>
    <definedName name="_xlnm.Print_Titles" localSheetId="15">'Óvoda    9.3. sz. mell'!$1:$8</definedName>
    <definedName name="_xlnm.Print_Titles" localSheetId="16">'Óvoda kötelező feladatok 9.3.1.'!$2:$10</definedName>
    <definedName name="_xlnm.Print_Titles" localSheetId="17">'Óvoda Önként vállalt felad. 9.3'!$1:$8</definedName>
    <definedName name="_xlnm.Print_Area" localSheetId="3">'1.3.sz.mell. Önként vállalt fel'!$A$1:$C$165</definedName>
  </definedNames>
  <calcPr calcId="162913"/>
</workbook>
</file>

<file path=xl/calcChain.xml><?xml version="1.0" encoding="utf-8"?>
<calcChain xmlns="http://schemas.openxmlformats.org/spreadsheetml/2006/main">
  <c r="D11" i="29" l="1"/>
  <c r="C32" i="29"/>
  <c r="D32" i="29" s="1"/>
  <c r="B32" i="29"/>
  <c r="D24" i="29"/>
  <c r="E34" i="8"/>
  <c r="E35" i="8" s="1"/>
  <c r="D34" i="8"/>
  <c r="D35" i="8" s="1"/>
  <c r="C34" i="8"/>
  <c r="E26" i="8"/>
  <c r="D26" i="8"/>
  <c r="C26" i="8"/>
  <c r="E17" i="8"/>
  <c r="E18" i="8" s="1"/>
  <c r="E36" i="8" s="1"/>
  <c r="D17" i="8"/>
  <c r="D18" i="8" s="1"/>
  <c r="C17" i="8"/>
  <c r="C18" i="8" s="1"/>
  <c r="E19" i="21"/>
  <c r="D17" i="21"/>
  <c r="C17" i="21"/>
  <c r="C20" i="21"/>
  <c r="E20" i="21" s="1"/>
  <c r="E24" i="21"/>
  <c r="E23" i="21"/>
  <c r="E21" i="21"/>
  <c r="E14" i="21"/>
  <c r="E22" i="21"/>
  <c r="E18" i="21"/>
  <c r="E15" i="21"/>
  <c r="E13" i="21"/>
  <c r="D12" i="21"/>
  <c r="C12" i="21"/>
  <c r="D14" i="23"/>
  <c r="B18" i="29"/>
  <c r="C18" i="29"/>
  <c r="D10" i="29"/>
  <c r="I17" i="23"/>
  <c r="I16" i="23"/>
  <c r="I15" i="23"/>
  <c r="H14" i="23"/>
  <c r="I14" i="23"/>
  <c r="I13" i="23"/>
  <c r="H11" i="23"/>
  <c r="H18" i="23" s="1"/>
  <c r="G11" i="23"/>
  <c r="F11" i="23"/>
  <c r="F18" i="23" s="1"/>
  <c r="E11" i="23"/>
  <c r="E18" i="23" s="1"/>
  <c r="D11" i="23"/>
  <c r="D18" i="23" s="1"/>
  <c r="C32" i="24"/>
  <c r="C10" i="10"/>
  <c r="C9" i="10"/>
  <c r="D9" i="10" s="1"/>
  <c r="B18" i="10"/>
  <c r="D10" i="10"/>
  <c r="C18" i="10"/>
  <c r="B20" i="11"/>
  <c r="C17" i="11"/>
  <c r="D17" i="11" s="1"/>
  <c r="C16" i="11"/>
  <c r="D16" i="11" s="1"/>
  <c r="C15" i="11"/>
  <c r="D15" i="11" s="1"/>
  <c r="C14" i="11"/>
  <c r="D14" i="11" s="1"/>
  <c r="C13" i="11"/>
  <c r="D13" i="11" s="1"/>
  <c r="C12" i="11"/>
  <c r="D12" i="11" s="1"/>
  <c r="C11" i="11"/>
  <c r="D11" i="11" s="1"/>
  <c r="E160" i="27"/>
  <c r="E148" i="27"/>
  <c r="E102" i="27"/>
  <c r="E103" i="27"/>
  <c r="E106" i="27"/>
  <c r="E101" i="27"/>
  <c r="E94" i="27"/>
  <c r="E56" i="27"/>
  <c r="E48" i="27"/>
  <c r="E47" i="27"/>
  <c r="E19" i="27"/>
  <c r="E14" i="27"/>
  <c r="E16" i="27"/>
  <c r="E13" i="27"/>
  <c r="C12" i="27"/>
  <c r="D12" i="27"/>
  <c r="C18" i="27"/>
  <c r="D18" i="27"/>
  <c r="E18" i="27" s="1"/>
  <c r="C26" i="27"/>
  <c r="C30" i="27" s="1"/>
  <c r="D26" i="27"/>
  <c r="E26" i="27" s="1"/>
  <c r="C51" i="27"/>
  <c r="D51" i="27"/>
  <c r="E51" i="27" s="1"/>
  <c r="C65" i="27"/>
  <c r="D65" i="27"/>
  <c r="E65" i="27" s="1"/>
  <c r="C79" i="27"/>
  <c r="C92" i="27"/>
  <c r="C93" i="27" s="1"/>
  <c r="D92" i="27"/>
  <c r="D93" i="27" s="1"/>
  <c r="C107" i="27"/>
  <c r="D107" i="27"/>
  <c r="E107" i="27" s="1"/>
  <c r="C127" i="27"/>
  <c r="D127" i="27"/>
  <c r="C147" i="27"/>
  <c r="D147" i="27"/>
  <c r="C155" i="27"/>
  <c r="C156" i="27" s="1"/>
  <c r="D155" i="27"/>
  <c r="D156" i="27" s="1"/>
  <c r="E156" i="27" s="1"/>
  <c r="C162" i="27"/>
  <c r="D162" i="27"/>
  <c r="E162" i="27" s="1"/>
  <c r="D52" i="26"/>
  <c r="E52" i="26"/>
  <c r="E47" i="26"/>
  <c r="E42" i="26"/>
  <c r="D34" i="26"/>
  <c r="E34" i="26"/>
  <c r="E30" i="26"/>
  <c r="E25" i="26"/>
  <c r="E18" i="26"/>
  <c r="C52" i="26"/>
  <c r="C34" i="26"/>
  <c r="C30" i="26"/>
  <c r="C25" i="26"/>
  <c r="C18" i="26"/>
  <c r="C16" i="25"/>
  <c r="C13" i="25"/>
  <c r="C17" i="25" s="1"/>
  <c r="C25" i="25" s="1"/>
  <c r="C16" i="19"/>
  <c r="E20" i="6"/>
  <c r="D46" i="2"/>
  <c r="E46" i="2"/>
  <c r="E48" i="2"/>
  <c r="E161" i="3"/>
  <c r="E104" i="3"/>
  <c r="E118" i="2" s="1"/>
  <c r="E123" i="3"/>
  <c r="E147" i="3"/>
  <c r="E145" i="3" s="1"/>
  <c r="E82" i="3"/>
  <c r="E82" i="2" s="1"/>
  <c r="E23" i="6" s="1"/>
  <c r="E19" i="6" s="1"/>
  <c r="E31" i="6" s="1"/>
  <c r="E80" i="3"/>
  <c r="E49" i="3"/>
  <c r="E49" i="2" s="1"/>
  <c r="E44" i="3"/>
  <c r="E43" i="3"/>
  <c r="E41" i="3"/>
  <c r="E40" i="3"/>
  <c r="E28" i="3"/>
  <c r="E28" i="2" s="1"/>
  <c r="E80" i="2"/>
  <c r="E28" i="13"/>
  <c r="E14" i="13"/>
  <c r="E13" i="13"/>
  <c r="E12" i="13"/>
  <c r="E11" i="13"/>
  <c r="E10" i="13"/>
  <c r="E10" i="2"/>
  <c r="E80" i="13"/>
  <c r="E82" i="13"/>
  <c r="E144" i="13"/>
  <c r="E102" i="13"/>
  <c r="E56" i="14"/>
  <c r="E37" i="14"/>
  <c r="F22" i="5"/>
  <c r="D147" i="3"/>
  <c r="D161" i="2" s="1"/>
  <c r="D80" i="3"/>
  <c r="D49" i="3"/>
  <c r="D49" i="2" s="1"/>
  <c r="D144" i="13"/>
  <c r="D99" i="14"/>
  <c r="D56" i="13"/>
  <c r="D56" i="14"/>
  <c r="C56" i="14"/>
  <c r="D20" i="6"/>
  <c r="E79" i="3"/>
  <c r="B82" i="2"/>
  <c r="B23" i="6" s="1"/>
  <c r="D104" i="3"/>
  <c r="D118" i="2" s="1"/>
  <c r="D102" i="13"/>
  <c r="D28" i="3"/>
  <c r="D28" i="2" s="1"/>
  <c r="D7" i="6" s="1"/>
  <c r="D18" i="6" s="1"/>
  <c r="D81" i="3"/>
  <c r="D82" i="3"/>
  <c r="D82" i="2" s="1"/>
  <c r="D23" i="6" s="1"/>
  <c r="D19" i="6" s="1"/>
  <c r="D31" i="6" s="1"/>
  <c r="E79" i="13"/>
  <c r="D80" i="13"/>
  <c r="D82" i="13"/>
  <c r="D28" i="13"/>
  <c r="D38" i="14"/>
  <c r="E38" i="14"/>
  <c r="D77" i="14"/>
  <c r="D79" i="14"/>
  <c r="D79" i="2" s="1"/>
  <c r="E79" i="14"/>
  <c r="E79" i="2" s="1"/>
  <c r="D37" i="14"/>
  <c r="D61" i="14"/>
  <c r="E61" i="14"/>
  <c r="D10" i="13"/>
  <c r="C24" i="19"/>
  <c r="C27" i="19"/>
  <c r="C10" i="18"/>
  <c r="C22" i="18"/>
  <c r="C28" i="18"/>
  <c r="C32" i="18"/>
  <c r="C39" i="18"/>
  <c r="C48" i="18"/>
  <c r="C54" i="18"/>
  <c r="C60" i="18"/>
  <c r="B6" i="17"/>
  <c r="B4" i="18" s="1"/>
  <c r="C11" i="17"/>
  <c r="C12" i="17"/>
  <c r="D12" i="17"/>
  <c r="D41" i="17" s="1"/>
  <c r="D45" i="17" s="1"/>
  <c r="E12" i="17"/>
  <c r="E41" i="17" s="1"/>
  <c r="E45" i="17" s="1"/>
  <c r="C24" i="17"/>
  <c r="C30" i="17"/>
  <c r="C34" i="17"/>
  <c r="C41" i="17"/>
  <c r="C49" i="17"/>
  <c r="D49" i="17"/>
  <c r="D61" i="17" s="1"/>
  <c r="E49" i="17"/>
  <c r="E61" i="17" s="1"/>
  <c r="C55" i="17"/>
  <c r="C10" i="16"/>
  <c r="D10" i="16"/>
  <c r="D38" i="16" s="1"/>
  <c r="E10" i="16"/>
  <c r="E38" i="16" s="1"/>
  <c r="C22" i="16"/>
  <c r="C28" i="16"/>
  <c r="C32" i="16"/>
  <c r="D40" i="16"/>
  <c r="E40" i="16"/>
  <c r="C42" i="16"/>
  <c r="C39" i="16" s="1"/>
  <c r="D42" i="16"/>
  <c r="E42" i="16"/>
  <c r="C48" i="16"/>
  <c r="D48" i="16"/>
  <c r="E48" i="16"/>
  <c r="C49" i="16"/>
  <c r="D49" i="16"/>
  <c r="E49" i="16"/>
  <c r="C50" i="16"/>
  <c r="D50" i="16"/>
  <c r="E50" i="16"/>
  <c r="C53" i="16"/>
  <c r="C62" i="16"/>
  <c r="C11" i="15"/>
  <c r="C18" i="15"/>
  <c r="C25" i="15"/>
  <c r="C33" i="15"/>
  <c r="C32" i="15" s="1"/>
  <c r="D33" i="15"/>
  <c r="D32" i="15" s="1"/>
  <c r="D68" i="15" s="1"/>
  <c r="D93" i="15" s="1"/>
  <c r="E33" i="15"/>
  <c r="E32" i="15" s="1"/>
  <c r="E68" i="15" s="1"/>
  <c r="E93" i="15" s="1"/>
  <c r="C40" i="15"/>
  <c r="C52" i="15"/>
  <c r="C58" i="15"/>
  <c r="C63" i="15"/>
  <c r="C69" i="15"/>
  <c r="C92" i="15" s="1"/>
  <c r="C73" i="15"/>
  <c r="C78" i="15"/>
  <c r="C81" i="15"/>
  <c r="C85" i="15"/>
  <c r="D99" i="15"/>
  <c r="C104" i="15"/>
  <c r="C99" i="15" s="1"/>
  <c r="C134" i="15" s="1"/>
  <c r="E104" i="15"/>
  <c r="E99" i="15" s="1"/>
  <c r="E134" i="15" s="1"/>
  <c r="E161" i="15" s="1"/>
  <c r="C120" i="15"/>
  <c r="D134" i="15"/>
  <c r="D161" i="15" s="1"/>
  <c r="C135" i="15"/>
  <c r="C139" i="15"/>
  <c r="C146" i="15"/>
  <c r="C152" i="15"/>
  <c r="C9" i="14"/>
  <c r="D9" i="14"/>
  <c r="E9" i="14"/>
  <c r="C16" i="14"/>
  <c r="D16" i="14"/>
  <c r="E16" i="14"/>
  <c r="C23" i="14"/>
  <c r="D23" i="14"/>
  <c r="E23" i="14"/>
  <c r="C31" i="14"/>
  <c r="C30" i="14" s="1"/>
  <c r="D31" i="14"/>
  <c r="D30" i="14" s="1"/>
  <c r="D66" i="14" s="1"/>
  <c r="E31" i="14"/>
  <c r="E30" i="14" s="1"/>
  <c r="C40" i="14"/>
  <c r="C43" i="14"/>
  <c r="C50" i="14"/>
  <c r="C61" i="14"/>
  <c r="C67" i="14"/>
  <c r="C71" i="14"/>
  <c r="C90" i="14" s="1"/>
  <c r="C76" i="14"/>
  <c r="D76" i="14"/>
  <c r="E76" i="14"/>
  <c r="C77" i="14"/>
  <c r="C79" i="14"/>
  <c r="C83" i="14"/>
  <c r="C100" i="14"/>
  <c r="D101" i="14"/>
  <c r="D96" i="14" s="1"/>
  <c r="E101" i="14"/>
  <c r="E96" i="14" s="1"/>
  <c r="C108" i="14"/>
  <c r="C101" i="14" s="1"/>
  <c r="D114" i="14"/>
  <c r="E114" i="14"/>
  <c r="C116" i="14"/>
  <c r="C114" i="14" s="1"/>
  <c r="C118" i="14"/>
  <c r="D118" i="14"/>
  <c r="E118" i="14"/>
  <c r="E118" i="13" s="1"/>
  <c r="C120" i="14"/>
  <c r="D120" i="14"/>
  <c r="E120" i="14"/>
  <c r="E122" i="3" s="1"/>
  <c r="C122" i="14"/>
  <c r="D122" i="14"/>
  <c r="E122" i="14"/>
  <c r="E124" i="3" s="1"/>
  <c r="C125" i="14"/>
  <c r="C132" i="14"/>
  <c r="D132" i="14"/>
  <c r="E132" i="14"/>
  <c r="C136" i="14"/>
  <c r="D143" i="14"/>
  <c r="E143" i="14"/>
  <c r="C146" i="14"/>
  <c r="C143" i="14" s="1"/>
  <c r="C149" i="14"/>
  <c r="E157" i="14"/>
  <c r="C10" i="13"/>
  <c r="E9" i="13"/>
  <c r="C11" i="13"/>
  <c r="D11" i="13"/>
  <c r="C12" i="13"/>
  <c r="D12" i="13"/>
  <c r="C13" i="13"/>
  <c r="D13" i="13"/>
  <c r="C14" i="13"/>
  <c r="D14" i="13"/>
  <c r="C15" i="13"/>
  <c r="C17" i="13"/>
  <c r="C18" i="13"/>
  <c r="C19" i="13"/>
  <c r="C20" i="13"/>
  <c r="C21" i="13"/>
  <c r="D21" i="13"/>
  <c r="D16" i="13" s="1"/>
  <c r="E21" i="13"/>
  <c r="E16" i="13" s="1"/>
  <c r="C22" i="13"/>
  <c r="E22" i="13"/>
  <c r="C24" i="13"/>
  <c r="D24" i="13"/>
  <c r="D23" i="13" s="1"/>
  <c r="E24" i="13"/>
  <c r="E23" i="13"/>
  <c r="C25" i="13"/>
  <c r="C26" i="13"/>
  <c r="C27" i="13"/>
  <c r="C28" i="13"/>
  <c r="C29" i="13"/>
  <c r="C32" i="13"/>
  <c r="C31" i="13" s="1"/>
  <c r="D32" i="13"/>
  <c r="E32" i="13"/>
  <c r="C34" i="13"/>
  <c r="D34" i="13"/>
  <c r="D31" i="13" s="1"/>
  <c r="E34" i="13"/>
  <c r="C35" i="13"/>
  <c r="D35" i="13"/>
  <c r="E35" i="13"/>
  <c r="C36" i="13"/>
  <c r="D36" i="13"/>
  <c r="E36" i="13"/>
  <c r="C37" i="13"/>
  <c r="D37" i="13"/>
  <c r="E37" i="13"/>
  <c r="C39" i="13"/>
  <c r="C40" i="13"/>
  <c r="D40" i="13"/>
  <c r="E40" i="13"/>
  <c r="C41" i="13"/>
  <c r="C42" i="13"/>
  <c r="C43" i="13"/>
  <c r="D43" i="13"/>
  <c r="E43" i="13"/>
  <c r="D44" i="13"/>
  <c r="E44" i="13"/>
  <c r="C45" i="13"/>
  <c r="E45" i="13"/>
  <c r="C46" i="13"/>
  <c r="E46" i="13"/>
  <c r="C47" i="13"/>
  <c r="E47" i="13"/>
  <c r="C48" i="13"/>
  <c r="C49" i="13"/>
  <c r="C51" i="13"/>
  <c r="C52" i="13"/>
  <c r="C53" i="13"/>
  <c r="C54" i="13"/>
  <c r="C55" i="13"/>
  <c r="C57" i="13"/>
  <c r="C58" i="13"/>
  <c r="C56" i="13" s="1"/>
  <c r="E59" i="13"/>
  <c r="E56" i="13" s="1"/>
  <c r="C62" i="13"/>
  <c r="C63" i="13"/>
  <c r="C64" i="13"/>
  <c r="C65" i="13"/>
  <c r="C68" i="13"/>
  <c r="C69" i="13"/>
  <c r="C70" i="13"/>
  <c r="C72" i="13"/>
  <c r="C71" i="13" s="1"/>
  <c r="C77" i="13"/>
  <c r="C76" i="13" s="1"/>
  <c r="D77" i="13"/>
  <c r="D76" i="13" s="1"/>
  <c r="E77" i="13"/>
  <c r="E76" i="13" s="1"/>
  <c r="C79" i="13"/>
  <c r="C84" i="13"/>
  <c r="C85" i="13"/>
  <c r="C86" i="13"/>
  <c r="C87" i="13"/>
  <c r="C97" i="13"/>
  <c r="D97" i="13"/>
  <c r="E97" i="13"/>
  <c r="C98" i="13"/>
  <c r="D98" i="13"/>
  <c r="E98" i="13"/>
  <c r="C99" i="13"/>
  <c r="D99" i="13"/>
  <c r="D101" i="3" s="1"/>
  <c r="E99" i="13"/>
  <c r="C100" i="13"/>
  <c r="D100" i="13"/>
  <c r="E100" i="13"/>
  <c r="D101" i="13"/>
  <c r="C102" i="13"/>
  <c r="C103" i="13"/>
  <c r="C104" i="13"/>
  <c r="C105" i="13"/>
  <c r="C106" i="13"/>
  <c r="C107" i="13"/>
  <c r="C108" i="13"/>
  <c r="D108" i="13"/>
  <c r="E108" i="13"/>
  <c r="C109" i="13"/>
  <c r="C110" i="13"/>
  <c r="C111" i="13"/>
  <c r="C112" i="13"/>
  <c r="C113" i="13"/>
  <c r="D113" i="13"/>
  <c r="E113" i="13"/>
  <c r="C115" i="13"/>
  <c r="D115" i="13"/>
  <c r="C116" i="13"/>
  <c r="C114" i="13" s="1"/>
  <c r="D116" i="13"/>
  <c r="D114" i="13" s="1"/>
  <c r="E116" i="13"/>
  <c r="E114" i="13" s="1"/>
  <c r="C118" i="13"/>
  <c r="B119" i="13"/>
  <c r="C119" i="13"/>
  <c r="D119" i="13"/>
  <c r="E119" i="13"/>
  <c r="C121" i="13"/>
  <c r="C120" i="13" s="1"/>
  <c r="D121" i="13"/>
  <c r="D120" i="13" s="1"/>
  <c r="E121" i="13"/>
  <c r="E120" i="13" s="1"/>
  <c r="C125" i="13"/>
  <c r="C122" i="13" s="1"/>
  <c r="D125" i="13"/>
  <c r="D122" i="13" s="1"/>
  <c r="E125" i="13"/>
  <c r="E122" i="13" s="1"/>
  <c r="C135" i="13"/>
  <c r="C132" i="13" s="1"/>
  <c r="D135" i="13"/>
  <c r="D132" i="13" s="1"/>
  <c r="E135" i="13"/>
  <c r="E132" i="13" s="1"/>
  <c r="C136" i="13"/>
  <c r="C146" i="13"/>
  <c r="C143" i="13" s="1"/>
  <c r="D146" i="13"/>
  <c r="D143" i="13" s="1"/>
  <c r="E146" i="13"/>
  <c r="E143" i="13" s="1"/>
  <c r="C149" i="13"/>
  <c r="C160" i="13"/>
  <c r="D160" i="13"/>
  <c r="C161" i="13"/>
  <c r="D161" i="13"/>
  <c r="E6" i="12"/>
  <c r="E7" i="12"/>
  <c r="E8" i="12"/>
  <c r="E12" i="12" s="1"/>
  <c r="E9" i="12"/>
  <c r="E10" i="12"/>
  <c r="E11" i="12"/>
  <c r="B12" i="12"/>
  <c r="C12" i="12"/>
  <c r="D12" i="12"/>
  <c r="B14" i="12"/>
  <c r="B24" i="12" s="1"/>
  <c r="B34" i="12" s="1"/>
  <c r="C14" i="12"/>
  <c r="C24" i="12" s="1"/>
  <c r="C34" i="12" s="1"/>
  <c r="D14" i="12"/>
  <c r="D24" i="12" s="1"/>
  <c r="D34" i="12" s="1"/>
  <c r="E15" i="12"/>
  <c r="E16" i="12"/>
  <c r="E17" i="12"/>
  <c r="E18" i="12"/>
  <c r="B19" i="12"/>
  <c r="C19" i="12"/>
  <c r="D19" i="12"/>
  <c r="E25" i="12"/>
  <c r="E26" i="12"/>
  <c r="E27" i="12"/>
  <c r="E28" i="12"/>
  <c r="E29" i="12"/>
  <c r="E30" i="12"/>
  <c r="E31" i="12"/>
  <c r="B32" i="12"/>
  <c r="C32" i="12"/>
  <c r="D32" i="12"/>
  <c r="E35" i="12"/>
  <c r="E39" i="12" s="1"/>
  <c r="E36" i="12"/>
  <c r="E37" i="12"/>
  <c r="E38" i="12"/>
  <c r="B39" i="12"/>
  <c r="C39" i="12"/>
  <c r="D39" i="12"/>
  <c r="D46" i="12"/>
  <c r="C20" i="11"/>
  <c r="D20" i="11" s="1"/>
  <c r="E9" i="7"/>
  <c r="C11" i="7"/>
  <c r="F11" i="7" s="1"/>
  <c r="F12" i="7"/>
  <c r="F13" i="7"/>
  <c r="F14" i="7"/>
  <c r="F15" i="7"/>
  <c r="C16" i="7"/>
  <c r="D16" i="7"/>
  <c r="E16" i="7"/>
  <c r="C5" i="6"/>
  <c r="G5" i="6" s="1"/>
  <c r="D5" i="6"/>
  <c r="H5" i="6" s="1"/>
  <c r="E5" i="6"/>
  <c r="I5" i="6" s="1"/>
  <c r="F8" i="6"/>
  <c r="F10" i="6"/>
  <c r="C18" i="6"/>
  <c r="C20" i="6"/>
  <c r="C19" i="6" s="1"/>
  <c r="C31" i="6" s="1"/>
  <c r="C25" i="6"/>
  <c r="G7" i="5"/>
  <c r="H7" i="5"/>
  <c r="I7" i="5"/>
  <c r="C25" i="5"/>
  <c r="G30" i="5"/>
  <c r="C9" i="4"/>
  <c r="C16" i="4"/>
  <c r="C23" i="4"/>
  <c r="D31" i="4"/>
  <c r="D30" i="4" s="1"/>
  <c r="D66" i="4" s="1"/>
  <c r="D91" i="4" s="1"/>
  <c r="E31" i="4"/>
  <c r="E30" i="4" s="1"/>
  <c r="E66" i="4" s="1"/>
  <c r="E91" i="4" s="1"/>
  <c r="C34" i="4"/>
  <c r="C31" i="4" s="1"/>
  <c r="C30" i="4" s="1"/>
  <c r="C38" i="4"/>
  <c r="C50" i="4"/>
  <c r="C56" i="4"/>
  <c r="C61" i="4"/>
  <c r="C67" i="4"/>
  <c r="C71" i="4"/>
  <c r="C76" i="4"/>
  <c r="C90" i="4" s="1"/>
  <c r="C79" i="4"/>
  <c r="C83" i="4"/>
  <c r="C108" i="4"/>
  <c r="C103" i="4" s="1"/>
  <c r="D108" i="4"/>
  <c r="D103" i="4" s="1"/>
  <c r="D138" i="4" s="1"/>
  <c r="D164" i="4" s="1"/>
  <c r="E108" i="4"/>
  <c r="E103" i="4" s="1"/>
  <c r="E138" i="4" s="1"/>
  <c r="E164" i="4" s="1"/>
  <c r="C109" i="4"/>
  <c r="C110" i="4"/>
  <c r="C111" i="4"/>
  <c r="C112" i="4"/>
  <c r="C113" i="4"/>
  <c r="C114" i="4"/>
  <c r="C115" i="4"/>
  <c r="C116" i="4"/>
  <c r="C117" i="4"/>
  <c r="C118" i="4"/>
  <c r="C119" i="4"/>
  <c r="C120" i="4"/>
  <c r="C124" i="4"/>
  <c r="C139" i="4"/>
  <c r="C143" i="4"/>
  <c r="C150" i="4"/>
  <c r="C155" i="4"/>
  <c r="C163" i="4"/>
  <c r="A3" i="3"/>
  <c r="A3" i="4" s="1"/>
  <c r="C10" i="3"/>
  <c r="D10" i="3"/>
  <c r="E10" i="3"/>
  <c r="C11" i="3"/>
  <c r="D11" i="3"/>
  <c r="E11" i="3"/>
  <c r="C12" i="3"/>
  <c r="D12" i="3"/>
  <c r="E12" i="3"/>
  <c r="C13" i="3"/>
  <c r="D13" i="3"/>
  <c r="E13" i="3"/>
  <c r="C14" i="3"/>
  <c r="D14" i="3"/>
  <c r="E14" i="3"/>
  <c r="C15" i="3"/>
  <c r="C16" i="3"/>
  <c r="D21" i="3"/>
  <c r="D16" i="3" s="1"/>
  <c r="E21" i="3"/>
  <c r="E16" i="3" s="1"/>
  <c r="C23" i="3"/>
  <c r="D24" i="3"/>
  <c r="D23" i="3" s="1"/>
  <c r="E24" i="3"/>
  <c r="E23" i="3" s="1"/>
  <c r="C32" i="3"/>
  <c r="D32" i="3"/>
  <c r="E32" i="3"/>
  <c r="C33" i="3"/>
  <c r="C34" i="3"/>
  <c r="D34" i="3"/>
  <c r="E34" i="3"/>
  <c r="E31" i="3" s="1"/>
  <c r="C35" i="3"/>
  <c r="D35" i="3"/>
  <c r="E35" i="3"/>
  <c r="C36" i="3"/>
  <c r="D36" i="3"/>
  <c r="E36" i="3"/>
  <c r="C37" i="3"/>
  <c r="D37" i="3"/>
  <c r="E37" i="3"/>
  <c r="C39" i="3"/>
  <c r="C40" i="3"/>
  <c r="D40" i="3"/>
  <c r="C41" i="3"/>
  <c r="D41" i="3"/>
  <c r="C42" i="3"/>
  <c r="C43" i="3"/>
  <c r="D43" i="3"/>
  <c r="D44" i="3"/>
  <c r="C45" i="3"/>
  <c r="D45" i="3"/>
  <c r="C46" i="3"/>
  <c r="C47" i="3"/>
  <c r="C48" i="3"/>
  <c r="C52" i="3"/>
  <c r="C50" i="3" s="1"/>
  <c r="C59" i="3"/>
  <c r="C56" i="3" s="1"/>
  <c r="D59" i="3"/>
  <c r="D56" i="3" s="1"/>
  <c r="C61" i="3"/>
  <c r="C71" i="3"/>
  <c r="C77" i="3"/>
  <c r="C76" i="3" s="1"/>
  <c r="E77" i="3"/>
  <c r="E76" i="3" s="1"/>
  <c r="C79" i="3"/>
  <c r="C83" i="3"/>
  <c r="C99" i="3"/>
  <c r="C113" i="2" s="1"/>
  <c r="D99" i="3"/>
  <c r="E99" i="3"/>
  <c r="E113" i="2" s="1"/>
  <c r="I9" i="5" s="1"/>
  <c r="C100" i="3"/>
  <c r="D100" i="3"/>
  <c r="D114" i="2" s="1"/>
  <c r="H10" i="5" s="1"/>
  <c r="E100" i="3"/>
  <c r="E114" i="2" s="1"/>
  <c r="I10" i="5" s="1"/>
  <c r="C101" i="3"/>
  <c r="C115" i="2" s="1"/>
  <c r="G11" i="5" s="1"/>
  <c r="E101" i="3"/>
  <c r="E115" i="2" s="1"/>
  <c r="C102" i="3"/>
  <c r="D102" i="3"/>
  <c r="D116" i="2" s="1"/>
  <c r="H12" i="5" s="1"/>
  <c r="E102" i="3"/>
  <c r="D103" i="3"/>
  <c r="E103" i="3"/>
  <c r="C109" i="3"/>
  <c r="C110" i="3"/>
  <c r="D110" i="3"/>
  <c r="E110" i="3"/>
  <c r="C115" i="3"/>
  <c r="C129" i="2" s="1"/>
  <c r="D115" i="3"/>
  <c r="D129" i="2" s="1"/>
  <c r="E115" i="3"/>
  <c r="E129" i="2" s="1"/>
  <c r="C117" i="3"/>
  <c r="C131" i="2" s="1"/>
  <c r="G14" i="5" s="1"/>
  <c r="D117" i="3"/>
  <c r="C118" i="3"/>
  <c r="D118" i="3"/>
  <c r="C121" i="3"/>
  <c r="C120" i="3" s="1"/>
  <c r="D121" i="3"/>
  <c r="D135" i="2" s="1"/>
  <c r="D134" i="2" s="1"/>
  <c r="C122" i="3"/>
  <c r="D122" i="3"/>
  <c r="C123" i="3"/>
  <c r="D123" i="3"/>
  <c r="D137" i="2" s="1"/>
  <c r="C124" i="3"/>
  <c r="D124" i="3"/>
  <c r="C125" i="3"/>
  <c r="C126" i="3"/>
  <c r="C127" i="3"/>
  <c r="D127" i="3"/>
  <c r="D141" i="2" s="1"/>
  <c r="E127" i="3"/>
  <c r="E141" i="2" s="1"/>
  <c r="F141" i="2" s="1"/>
  <c r="C128" i="3"/>
  <c r="C137" i="3"/>
  <c r="C134" i="3" s="1"/>
  <c r="D137" i="3"/>
  <c r="D134" i="3"/>
  <c r="E137" i="3"/>
  <c r="E134" i="3" s="1"/>
  <c r="C138" i="3"/>
  <c r="C145" i="3"/>
  <c r="C150" i="3"/>
  <c r="C10" i="2"/>
  <c r="D10" i="2"/>
  <c r="C11" i="2"/>
  <c r="D11" i="2"/>
  <c r="E11" i="2"/>
  <c r="C12" i="2"/>
  <c r="D12" i="2"/>
  <c r="E12" i="2"/>
  <c r="F12" i="2" s="1"/>
  <c r="C13" i="2"/>
  <c r="D13" i="2"/>
  <c r="E13" i="2"/>
  <c r="C14" i="2"/>
  <c r="D14" i="2"/>
  <c r="E14" i="2"/>
  <c r="C15" i="2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C24" i="2"/>
  <c r="D24" i="2"/>
  <c r="D17" i="5" s="1"/>
  <c r="E24" i="2"/>
  <c r="C25" i="2"/>
  <c r="C26" i="2"/>
  <c r="C27" i="2"/>
  <c r="C28" i="2"/>
  <c r="C32" i="2"/>
  <c r="D32" i="2"/>
  <c r="E32" i="2"/>
  <c r="C33" i="2"/>
  <c r="D34" i="2"/>
  <c r="E34" i="2"/>
  <c r="F34" i="2" s="1"/>
  <c r="C35" i="2"/>
  <c r="D35" i="2"/>
  <c r="E35" i="2"/>
  <c r="C36" i="2"/>
  <c r="D36" i="2"/>
  <c r="E36" i="2"/>
  <c r="C37" i="2"/>
  <c r="D37" i="2"/>
  <c r="E37" i="2"/>
  <c r="C39" i="2"/>
  <c r="C40" i="2"/>
  <c r="D40" i="2"/>
  <c r="E40" i="2"/>
  <c r="C41" i="2"/>
  <c r="E41" i="2"/>
  <c r="C42" i="2"/>
  <c r="D42" i="2"/>
  <c r="E42" i="2"/>
  <c r="C43" i="2"/>
  <c r="D43" i="2"/>
  <c r="E43" i="2"/>
  <c r="D44" i="2"/>
  <c r="C45" i="2"/>
  <c r="C46" i="2"/>
  <c r="C47" i="2"/>
  <c r="C48" i="2"/>
  <c r="D48" i="2"/>
  <c r="F48" i="2" s="1"/>
  <c r="C50" i="2"/>
  <c r="C51" i="2"/>
  <c r="C52" i="2"/>
  <c r="C53" i="2"/>
  <c r="C54" i="2"/>
  <c r="C55" i="2"/>
  <c r="D56" i="2"/>
  <c r="D14" i="5" s="1"/>
  <c r="C57" i="2"/>
  <c r="C58" i="2"/>
  <c r="C60" i="2"/>
  <c r="C62" i="2"/>
  <c r="C63" i="2"/>
  <c r="C65" i="2"/>
  <c r="C67" i="2"/>
  <c r="C68" i="2"/>
  <c r="C69" i="2"/>
  <c r="C70" i="2"/>
  <c r="C71" i="2"/>
  <c r="C72" i="2"/>
  <c r="C73" i="2"/>
  <c r="C74" i="2"/>
  <c r="C75" i="2"/>
  <c r="C78" i="2"/>
  <c r="C79" i="2"/>
  <c r="C80" i="2"/>
  <c r="C81" i="2"/>
  <c r="C82" i="2"/>
  <c r="C83" i="2"/>
  <c r="C84" i="2"/>
  <c r="C85" i="2"/>
  <c r="C86" i="2"/>
  <c r="C87" i="2"/>
  <c r="C88" i="2"/>
  <c r="C89" i="2"/>
  <c r="D113" i="2"/>
  <c r="H9" i="5" s="1"/>
  <c r="C114" i="2"/>
  <c r="G10" i="5" s="1"/>
  <c r="C116" i="2"/>
  <c r="G12" i="5" s="1"/>
  <c r="E116" i="2"/>
  <c r="I12" i="5" s="1"/>
  <c r="C118" i="2"/>
  <c r="C119" i="2"/>
  <c r="C120" i="2"/>
  <c r="C121" i="2"/>
  <c r="C122" i="2"/>
  <c r="C123" i="2"/>
  <c r="C124" i="2"/>
  <c r="D124" i="2"/>
  <c r="E124" i="2"/>
  <c r="C125" i="2"/>
  <c r="C126" i="2"/>
  <c r="C127" i="2"/>
  <c r="C128" i="2"/>
  <c r="E131" i="2"/>
  <c r="I14" i="5" s="1"/>
  <c r="C132" i="2"/>
  <c r="G12" i="6" s="1"/>
  <c r="D132" i="2"/>
  <c r="H12" i="6" s="1"/>
  <c r="E132" i="2"/>
  <c r="I12" i="6" s="1"/>
  <c r="B135" i="2"/>
  <c r="B121" i="3" s="1"/>
  <c r="C135" i="2"/>
  <c r="C134" i="2" s="1"/>
  <c r="G7" i="6" s="1"/>
  <c r="C137" i="2"/>
  <c r="C136" i="2" s="1"/>
  <c r="E137" i="2"/>
  <c r="E136" i="2" s="1"/>
  <c r="C141" i="2"/>
  <c r="G11" i="6" s="1"/>
  <c r="C151" i="2"/>
  <c r="C148" i="2" s="1"/>
  <c r="D151" i="2"/>
  <c r="D148" i="2" s="1"/>
  <c r="E151" i="2"/>
  <c r="E148" i="2" s="1"/>
  <c r="C152" i="2"/>
  <c r="C159" i="2"/>
  <c r="C164" i="2"/>
  <c r="D120" i="3"/>
  <c r="C116" i="3"/>
  <c r="H21" i="6"/>
  <c r="H31" i="6" s="1"/>
  <c r="E77" i="2"/>
  <c r="E76" i="2" s="1"/>
  <c r="C77" i="2"/>
  <c r="C21" i="5" s="1"/>
  <c r="C20" i="5" s="1"/>
  <c r="C30" i="5" s="1"/>
  <c r="C34" i="2"/>
  <c r="C31" i="2" s="1"/>
  <c r="C30" i="2" s="1"/>
  <c r="C12" i="5" s="1"/>
  <c r="C76" i="2"/>
  <c r="C90" i="2" s="1"/>
  <c r="E44" i="2"/>
  <c r="F44" i="2" s="1"/>
  <c r="D90" i="14"/>
  <c r="D9" i="3"/>
  <c r="D9" i="13"/>
  <c r="E117" i="14"/>
  <c r="D157" i="14"/>
  <c r="D119" i="3"/>
  <c r="D117" i="14"/>
  <c r="D118" i="13"/>
  <c r="D117" i="13" s="1"/>
  <c r="D131" i="2"/>
  <c r="H14" i="5" s="1"/>
  <c r="E101" i="13"/>
  <c r="D47" i="16"/>
  <c r="D59" i="16" s="1"/>
  <c r="C68" i="15" l="1"/>
  <c r="C93" i="15" s="1"/>
  <c r="C61" i="13"/>
  <c r="C157" i="14"/>
  <c r="C117" i="14"/>
  <c r="C160" i="15"/>
  <c r="C161" i="15" s="1"/>
  <c r="D77" i="2"/>
  <c r="C40" i="17"/>
  <c r="C45" i="17" s="1"/>
  <c r="C163" i="27"/>
  <c r="D30" i="27"/>
  <c r="E30" i="27" s="1"/>
  <c r="E92" i="27"/>
  <c r="D36" i="8"/>
  <c r="F36" i="2"/>
  <c r="F21" i="2"/>
  <c r="F14" i="2"/>
  <c r="C34" i="6"/>
  <c r="C61" i="17"/>
  <c r="C38" i="18"/>
  <c r="C43" i="18" s="1"/>
  <c r="E161" i="2"/>
  <c r="I22" i="5" s="1"/>
  <c r="I30" i="5" s="1"/>
  <c r="D99" i="27"/>
  <c r="E99" i="27" s="1"/>
  <c r="C35" i="8"/>
  <c r="C36" i="8" s="1"/>
  <c r="D91" i="14"/>
  <c r="C99" i="27"/>
  <c r="E155" i="27"/>
  <c r="F16" i="7"/>
  <c r="E32" i="12"/>
  <c r="C96" i="14"/>
  <c r="C38" i="16"/>
  <c r="E121" i="3"/>
  <c r="D163" i="27"/>
  <c r="E93" i="27"/>
  <c r="F129" i="2"/>
  <c r="E23" i="2"/>
  <c r="D157" i="13"/>
  <c r="C138" i="2"/>
  <c r="E130" i="2"/>
  <c r="D38" i="3"/>
  <c r="F79" i="2"/>
  <c r="F118" i="2"/>
  <c r="F49" i="2"/>
  <c r="F28" i="2"/>
  <c r="D130" i="2"/>
  <c r="C56" i="2"/>
  <c r="C14" i="5" s="1"/>
  <c r="F43" i="2"/>
  <c r="F40" i="2"/>
  <c r="F37" i="2"/>
  <c r="F35" i="2"/>
  <c r="E31" i="2"/>
  <c r="F13" i="2"/>
  <c r="F11" i="2"/>
  <c r="F10" i="2"/>
  <c r="E19" i="12"/>
  <c r="C25" i="21"/>
  <c r="D25" i="21"/>
  <c r="G10" i="6"/>
  <c r="G9" i="6" s="1"/>
  <c r="C130" i="2"/>
  <c r="C112" i="2" s="1"/>
  <c r="C147" i="2" s="1"/>
  <c r="C173" i="2" s="1"/>
  <c r="D31" i="2"/>
  <c r="E159" i="2"/>
  <c r="E17" i="5"/>
  <c r="E22" i="5"/>
  <c r="E7" i="6"/>
  <c r="E18" i="6" s="1"/>
  <c r="E32" i="6" s="1"/>
  <c r="F77" i="2"/>
  <c r="F116" i="2"/>
  <c r="F114" i="2"/>
  <c r="F161" i="2"/>
  <c r="F151" i="2"/>
  <c r="E117" i="2"/>
  <c r="I13" i="5" s="1"/>
  <c r="E21" i="5"/>
  <c r="F82" i="2"/>
  <c r="F32" i="2"/>
  <c r="F24" i="2"/>
  <c r="F113" i="2"/>
  <c r="F148" i="2"/>
  <c r="F137" i="2"/>
  <c r="F124" i="2"/>
  <c r="E17" i="21"/>
  <c r="E12" i="21"/>
  <c r="D18" i="29"/>
  <c r="I11" i="23"/>
  <c r="I18" i="23" s="1"/>
  <c r="G18" i="23"/>
  <c r="C29" i="19"/>
  <c r="C35" i="19" s="1"/>
  <c r="D18" i="10"/>
  <c r="I10" i="6"/>
  <c r="I9" i="6" s="1"/>
  <c r="E158" i="3"/>
  <c r="E90" i="3"/>
  <c r="E90" i="13"/>
  <c r="E90" i="14"/>
  <c r="E59" i="3"/>
  <c r="E38" i="2"/>
  <c r="E30" i="2"/>
  <c r="E31" i="13"/>
  <c r="E30" i="13" s="1"/>
  <c r="E66" i="14"/>
  <c r="I21" i="6"/>
  <c r="I31" i="6" s="1"/>
  <c r="I11" i="6"/>
  <c r="E138" i="2"/>
  <c r="E131" i="14"/>
  <c r="E158" i="14" s="1"/>
  <c r="E98" i="3"/>
  <c r="D159" i="2"/>
  <c r="D172" i="2" s="1"/>
  <c r="H22" i="5"/>
  <c r="H30" i="5" s="1"/>
  <c r="D145" i="3"/>
  <c r="D158" i="3" s="1"/>
  <c r="C31" i="3"/>
  <c r="C30" i="3" s="1"/>
  <c r="C83" i="13"/>
  <c r="C50" i="13"/>
  <c r="E39" i="16"/>
  <c r="E43" i="16" s="1"/>
  <c r="D79" i="13"/>
  <c r="D90" i="13" s="1"/>
  <c r="D79" i="3"/>
  <c r="D96" i="13"/>
  <c r="D131" i="14"/>
  <c r="D158" i="14" s="1"/>
  <c r="D16" i="2"/>
  <c r="D10" i="5" s="1"/>
  <c r="C101" i="13"/>
  <c r="C96" i="13" s="1"/>
  <c r="C103" i="3"/>
  <c r="C98" i="3" s="1"/>
  <c r="H10" i="6"/>
  <c r="H9" i="6" s="1"/>
  <c r="D136" i="2"/>
  <c r="F136" i="2" s="1"/>
  <c r="C32" i="6"/>
  <c r="G18" i="6"/>
  <c r="G33" i="6" s="1"/>
  <c r="C172" i="2"/>
  <c r="C133" i="2"/>
  <c r="D30" i="2"/>
  <c r="D12" i="5" s="1"/>
  <c r="C23" i="2"/>
  <c r="E9" i="2"/>
  <c r="E9" i="5" s="1"/>
  <c r="C158" i="3"/>
  <c r="C119" i="3"/>
  <c r="C117" i="2"/>
  <c r="G13" i="5" s="1"/>
  <c r="C90" i="3"/>
  <c r="E30" i="3"/>
  <c r="C138" i="4"/>
  <c r="C164" i="4" s="1"/>
  <c r="C66" i="4"/>
  <c r="C91" i="4" s="1"/>
  <c r="C157" i="13"/>
  <c r="C117" i="13"/>
  <c r="C131" i="13" s="1"/>
  <c r="C67" i="13"/>
  <c r="C90" i="13" s="1"/>
  <c r="E38" i="13"/>
  <c r="D30" i="13"/>
  <c r="C30" i="13"/>
  <c r="C16" i="13"/>
  <c r="C44" i="14"/>
  <c r="C43" i="16"/>
  <c r="D131" i="13"/>
  <c r="D158" i="13" s="1"/>
  <c r="E90" i="2"/>
  <c r="D117" i="2"/>
  <c r="H13" i="5" s="1"/>
  <c r="C61" i="2"/>
  <c r="E16" i="2"/>
  <c r="C16" i="2"/>
  <c r="C10" i="5" s="1"/>
  <c r="D9" i="2"/>
  <c r="C9" i="2"/>
  <c r="C9" i="5" s="1"/>
  <c r="D116" i="3"/>
  <c r="E38" i="3"/>
  <c r="D31" i="3"/>
  <c r="D30" i="3" s="1"/>
  <c r="D66" i="3" s="1"/>
  <c r="C9" i="3"/>
  <c r="E9" i="3"/>
  <c r="E157" i="13"/>
  <c r="E96" i="13"/>
  <c r="D38" i="13"/>
  <c r="D66" i="13" s="1"/>
  <c r="C23" i="13"/>
  <c r="C9" i="13"/>
  <c r="E47" i="16"/>
  <c r="E59" i="16" s="1"/>
  <c r="C47" i="16"/>
  <c r="C59" i="16" s="1"/>
  <c r="D98" i="3"/>
  <c r="D133" i="3" s="1"/>
  <c r="D115" i="2"/>
  <c r="H11" i="5" s="1"/>
  <c r="D21" i="5"/>
  <c r="D76" i="2"/>
  <c r="D90" i="2" s="1"/>
  <c r="C158" i="13"/>
  <c r="D32" i="6"/>
  <c r="D9" i="5"/>
  <c r="H11" i="6"/>
  <c r="D138" i="2"/>
  <c r="D133" i="2" s="1"/>
  <c r="H7" i="6"/>
  <c r="E112" i="2"/>
  <c r="I11" i="5"/>
  <c r="G9" i="5"/>
  <c r="G19" i="5" s="1"/>
  <c r="G31" i="5" s="1"/>
  <c r="E117" i="13"/>
  <c r="G21" i="6"/>
  <c r="G31" i="6" s="1"/>
  <c r="G32" i="6" s="1"/>
  <c r="G34" i="6" s="1"/>
  <c r="D23" i="2"/>
  <c r="F23" i="2" s="1"/>
  <c r="D80" i="2"/>
  <c r="D22" i="5" s="1"/>
  <c r="D41" i="2"/>
  <c r="D38" i="2" s="1"/>
  <c r="D13" i="5" s="1"/>
  <c r="D39" i="16"/>
  <c r="D43" i="16" s="1"/>
  <c r="D77" i="3"/>
  <c r="D76" i="3" s="1"/>
  <c r="D90" i="3" s="1"/>
  <c r="D91" i="13" l="1"/>
  <c r="C131" i="14"/>
  <c r="C158" i="14" s="1"/>
  <c r="E120" i="3"/>
  <c r="E119" i="3" s="1"/>
  <c r="E133" i="3" s="1"/>
  <c r="E159" i="3" s="1"/>
  <c r="E135" i="2"/>
  <c r="H18" i="6"/>
  <c r="H32" i="6" s="1"/>
  <c r="E20" i="5"/>
  <c r="E30" i="5" s="1"/>
  <c r="F31" i="2"/>
  <c r="E163" i="27"/>
  <c r="I19" i="5"/>
  <c r="I31" i="5" s="1"/>
  <c r="F90" i="2"/>
  <c r="F115" i="2"/>
  <c r="E12" i="5"/>
  <c r="F30" i="2"/>
  <c r="F38" i="2"/>
  <c r="E13" i="5"/>
  <c r="F138" i="2"/>
  <c r="F117" i="2"/>
  <c r="F159" i="2"/>
  <c r="E172" i="2"/>
  <c r="F172" i="2" s="1"/>
  <c r="F80" i="2"/>
  <c r="F76" i="2"/>
  <c r="E10" i="5"/>
  <c r="F16" i="2"/>
  <c r="F9" i="2"/>
  <c r="F41" i="2"/>
  <c r="E25" i="21"/>
  <c r="H19" i="5"/>
  <c r="H31" i="5" s="1"/>
  <c r="H36" i="6" s="1"/>
  <c r="E91" i="14"/>
  <c r="H66" i="14"/>
  <c r="E56" i="3"/>
  <c r="E59" i="2"/>
  <c r="E66" i="13"/>
  <c r="E91" i="13" s="1"/>
  <c r="E131" i="13"/>
  <c r="E158" i="13" s="1"/>
  <c r="D159" i="3"/>
  <c r="E66" i="3"/>
  <c r="E91" i="3" s="1"/>
  <c r="D91" i="3"/>
  <c r="C44" i="3"/>
  <c r="C38" i="3" s="1"/>
  <c r="C44" i="13"/>
  <c r="C38" i="13" s="1"/>
  <c r="C66" i="13" s="1"/>
  <c r="C91" i="13" s="1"/>
  <c r="C44" i="2"/>
  <c r="C38" i="2" s="1"/>
  <c r="C38" i="14"/>
  <c r="C66" i="14" s="1"/>
  <c r="C91" i="14" s="1"/>
  <c r="C133" i="3"/>
  <c r="C159" i="3" s="1"/>
  <c r="D66" i="2"/>
  <c r="D91" i="2" s="1"/>
  <c r="G36" i="6"/>
  <c r="D112" i="2"/>
  <c r="D147" i="2" s="1"/>
  <c r="D173" i="2" s="1"/>
  <c r="D20" i="5"/>
  <c r="D30" i="5" s="1"/>
  <c r="D19" i="5"/>
  <c r="E134" i="2" l="1"/>
  <c r="F135" i="2"/>
  <c r="E56" i="2"/>
  <c r="F59" i="2"/>
  <c r="F112" i="2"/>
  <c r="C66" i="3"/>
  <c r="C91" i="3" s="1"/>
  <c r="C13" i="5"/>
  <c r="C19" i="5" s="1"/>
  <c r="C66" i="2"/>
  <c r="C91" i="2" s="1"/>
  <c r="D31" i="5"/>
  <c r="D36" i="6" s="1"/>
  <c r="D38" i="6" s="1"/>
  <c r="D32" i="5"/>
  <c r="H33" i="5"/>
  <c r="I7" i="6" l="1"/>
  <c r="I18" i="6" s="1"/>
  <c r="I32" i="6" s="1"/>
  <c r="I36" i="6" s="1"/>
  <c r="E133" i="2"/>
  <c r="F134" i="2"/>
  <c r="E66" i="2"/>
  <c r="F56" i="2"/>
  <c r="E14" i="5"/>
  <c r="E19" i="5" s="1"/>
  <c r="C31" i="5"/>
  <c r="C36" i="6" s="1"/>
  <c r="G32" i="5"/>
  <c r="G33" i="5"/>
  <c r="C32" i="5"/>
  <c r="C33" i="5"/>
  <c r="F133" i="2" l="1"/>
  <c r="E147" i="2"/>
  <c r="I33" i="5"/>
  <c r="E31" i="5"/>
  <c r="E36" i="6" s="1"/>
  <c r="E38" i="6" s="1"/>
  <c r="E32" i="5"/>
  <c r="F66" i="2"/>
  <c r="E91" i="2"/>
  <c r="F91" i="2" s="1"/>
  <c r="E173" i="2" l="1"/>
  <c r="F173" i="2" s="1"/>
  <c r="F147" i="2"/>
</calcChain>
</file>

<file path=xl/sharedStrings.xml><?xml version="1.0" encoding="utf-8"?>
<sst xmlns="http://schemas.openxmlformats.org/spreadsheetml/2006/main" count="3137" uniqueCount="984">
  <si>
    <t>NAGYSÁP  KÖZSÉG ÖNKORMÁNYZAT</t>
  </si>
  <si>
    <t>Nagysáp Község Önkormányzat</t>
  </si>
  <si>
    <t>Összevont mérlege</t>
  </si>
  <si>
    <t>B E V É T E L E K</t>
  </si>
  <si>
    <t>1. sz. táblázat</t>
  </si>
  <si>
    <t>Ezer forintban</t>
  </si>
  <si>
    <t>Sor-
szám</t>
  </si>
  <si>
    <t>Bevételi jogcím</t>
  </si>
  <si>
    <t xml:space="preserve">Eredeti </t>
  </si>
  <si>
    <t>Módosított</t>
  </si>
  <si>
    <t>Teljesítés</t>
  </si>
  <si>
    <t>A</t>
  </si>
  <si>
    <t>B</t>
  </si>
  <si>
    <t>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</si>
  <si>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</si>
  <si>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</si>
  <si>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</si>
  <si>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</si>
  <si>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</si>
  <si>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</si>
  <si>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</si>
  <si>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</si>
  <si>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</si>
  <si>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</si>
  <si>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</si>
  <si>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</si>
  <si>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</si>
  <si>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</si>
  <si>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</si>
  <si>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</si>
  <si>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</si>
  <si>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</si>
  <si>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</si>
  <si>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</si>
  <si>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</si>
  <si>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</si>
  <si>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</si>
  <si>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</si>
  <si>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</si>
  <si>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</si>
  <si>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</si>
  <si>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</si>
  <si>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</si>
  <si>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</si>
  <si>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</si>
  <si>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</si>
  <si>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</si>
  <si>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</si>
  <si>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</si>
  <si>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</si>
  <si>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</si>
  <si>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</si>
  <si>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</si>
  <si>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</si>
  <si>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</si>
  <si>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</si>
  <si>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</si>
  <si>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</si>
  <si>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</si>
  <si>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</si>
  <si>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</si>
  <si>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</si>
  <si>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</si>
  <si>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</si>
  <si>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</si>
  <si>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</si>
  <si>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</si>
  <si>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</si>
  <si>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</si>
  <si>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</si>
  <si>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</si>
  <si>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</si>
  <si>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</si>
  <si>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</si>
  <si>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</si>
  <si>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</si>
  <si>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</si>
  <si>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</si>
  <si>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</si>
  <si>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</si>
  <si>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</si>
  <si>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</si>
  <si>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</si>
  <si>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</si>
  <si>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</si>
  <si>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</si>
  <si>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</si>
  <si>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</si>
  <si>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</si>
  <si>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</si>
  <si>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</si>
  <si>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</si>
  <si>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</si>
  <si>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</si>
  <si>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</si>
  <si>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</si>
  <si>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</si>
  <si>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</si>
  <si>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</si>
  <si>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</si>
  <si>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</si>
  <si>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</si>
  <si>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</si>
  <si>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</si>
  <si>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</si>
  <si>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</si>
  <si>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</si>
  <si>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</si>
  <si>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</si>
  <si>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</si>
  <si>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</si>
  <si>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</si>
  <si>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</si>
  <si>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</si>
  <si>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</si>
  <si>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</si>
  <si>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</si>
  <si>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</si>
  <si>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</si>
  <si>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</si>
  <si>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</si>
  <si>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</si>
  <si>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</si>
  <si>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</si>
  <si>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</si>
  <si>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</si>
  <si>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</si>
  <si>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</si>
  <si>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</si>
  <si>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</si>
  <si>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</si>
  <si>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</si>
  <si>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</si>
  <si>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</si>
  <si>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</si>
  <si>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</si>
  <si>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</si>
  <si>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</si>
  <si>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</si>
  <si>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</si>
  <si>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</si>
  <si>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</si>
  <si>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</si>
  <si>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</si>
  <si>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</si>
  <si>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</si>
  <si>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</si>
  <si>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</si>
  <si>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</si>
  <si>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</si>
  <si>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</si>
  <si>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</si>
  <si>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</si>
  <si>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</si>
  <si>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</si>
  <si>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</si>
  <si>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</si>
  <si>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</si>
  <si>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</si>
  <si>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</si>
  <si>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</si>
  <si>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</si>
  <si>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</si>
  <si>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</si>
  <si>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</si>
  <si>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</si>
  <si>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</si>
  <si>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</si>
  <si>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</si>
  <si>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</si>
  <si>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</si>
  <si>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</si>
  <si>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</si>
  <si>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</si>
  <si>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</si>
  <si>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</si>
  <si>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</si>
  <si>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</si>
  <si>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</si>
  <si>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</si>
  <si>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</si>
  <si>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</si>
  <si>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</si>
  <si>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</si>
  <si>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</si>
  <si>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</si>
  <si>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</si>
  <si>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</si>
  <si>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</si>
  <si>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</si>
  <si>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</si>
  <si>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</si>
  <si>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</si>
  <si>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</si>
  <si>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</si>
  <si>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</si>
  <si>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</si>
  <si>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</si>
  <si>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</si>
  <si>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</si>
  <si>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</si>
  <si>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</si>
  <si>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</si>
  <si>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</si>
  <si>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</si>
  <si>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</si>
  <si>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</si>
  <si>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</si>
  <si>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</si>
  <si>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</si>
  <si>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</si>
  <si>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</si>
  <si>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</si>
  <si>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</si>
  <si>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</si>
  <si>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</si>
  <si>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 (működési tartalék)</t>
  </si>
  <si>
    <t>1.20.</t>
  </si>
  <si>
    <t xml:space="preserve">     - Céltartalék (önk. Pályázati önrész, óvoda pályázati önrész)</t>
  </si>
  <si>
    <r>
      <t xml:space="preserve">   Felhalmozási költségvetés kiadásai </t>
    </r>
    <r>
      <rPr>
        <sz val="8"/>
        <rFont val="Times New Roman CE"/>
        <family val="1"/>
        <charset val="238"/>
      </rPr>
      <t>(2.1.+2.3.+2.5.)</t>
    </r>
  </si>
  <si>
    <t>Beruházások</t>
  </si>
  <si>
    <t>Felújítások</t>
  </si>
  <si>
    <t>2.3.-ból Ídősek Otthona felújítás(3.000e Ft) sport pálya parkosítás ( 1.000 E Ft)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</si>
  <si>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</si>
  <si>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</si>
  <si>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</si>
  <si>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</si>
  <si>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</si>
  <si>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támogatások, kölcsönök törlesztése ÁH-n belülre  KEM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</si>
  <si>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</si>
  <si>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</si>
  <si>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</si>
  <si>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</si>
  <si>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</si>
  <si>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</si>
  <si>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</si>
  <si>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</si>
  <si>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</si>
  <si>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</si>
  <si>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</si>
  <si>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</si>
  <si>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</si>
  <si>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</si>
  <si>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(Előfinanszírozási hitel törlesztése)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</si>
  <si>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</si>
  <si>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</si>
  <si>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</si>
  <si>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</si>
  <si>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</si>
  <si>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</si>
  <si>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</si>
  <si>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</si>
  <si>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</si>
  <si>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</si>
  <si>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</si>
  <si>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</si>
  <si>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</si>
  <si>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</si>
  <si>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</si>
  <si>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</si>
  <si>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</si>
  <si>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</si>
  <si>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</si>
  <si>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</si>
  <si>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</si>
  <si>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</si>
  <si>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</si>
  <si>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</si>
  <si>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</si>
  <si>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</si>
  <si>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</si>
  <si>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Kötelező feladatok Összevont mérlege</t>
  </si>
  <si>
    <t>Sorsz.</t>
  </si>
  <si>
    <t>Önként vállalt feladatainak Összevont mérlege</t>
  </si>
  <si>
    <t>Eredeti előirányzat</t>
  </si>
  <si>
    <t>Módosított előirányzat</t>
  </si>
  <si>
    <t>C</t>
  </si>
  <si>
    <t xml:space="preserve">D </t>
  </si>
  <si>
    <t>E</t>
  </si>
  <si>
    <t xml:space="preserve"> - az 1.18-ból: - Általános tartalék</t>
  </si>
  <si>
    <t xml:space="preserve">   - Céltartalék</t>
  </si>
  <si>
    <t>2.1.-ből EU-s forrásból megvalósuló beruházás</t>
  </si>
  <si>
    <t>2.3.-ból EU-s forrásból megvalósuló felújítás</t>
  </si>
  <si>
    <t>Rövid lejáratú hitelek, kölcsönök törlesztése pénzügyi vállalkozásnak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</si>
  <si>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</si>
  <si>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</si>
  <si>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</si>
  <si>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</si>
  <si>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</si>
  <si>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2015. évi eredeti előirányzat</t>
  </si>
  <si>
    <t>2015. évi módosított előirányzat</t>
  </si>
  <si>
    <t>D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</si>
  <si>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</si>
  <si>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</si>
  <si>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</si>
  <si>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</si>
  <si>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</si>
  <si>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</si>
  <si>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</si>
  <si>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 xml:space="preserve">Működési célú átvett pénzeszközök </t>
  </si>
  <si>
    <t>6.-ból EU-s támogatás (közvetlen)</t>
  </si>
  <si>
    <t>Költségvetési bevételek összesen (1.+2.+4.+5.+6.+8.+…+12.)</t>
  </si>
  <si>
    <t>Költségvetési kiadások összesen (1.+...+12.)</t>
  </si>
  <si>
    <t>12.</t>
  </si>
  <si>
    <t>Hiány belső finanszírozásának bevételei (15.+…+18. )</t>
  </si>
  <si>
    <t>Értékpapír vásárlása, visszavásárlása</t>
  </si>
  <si>
    <t>13.</t>
  </si>
  <si>
    <t xml:space="preserve">   Költségvetési maradvány igénybevétele </t>
  </si>
  <si>
    <t>Likviditási célú hitelek törlesztése</t>
  </si>
  <si>
    <t>14.</t>
  </si>
  <si>
    <t>Rövid lejáratú hitelek törlesztése</t>
  </si>
  <si>
    <t>15.</t>
  </si>
  <si>
    <t xml:space="preserve">   Betét visszavonásából származó bevétel </t>
  </si>
  <si>
    <t>Hosszú lejáratú hitelek törlesztése</t>
  </si>
  <si>
    <t>16.</t>
  </si>
  <si>
    <t xml:space="preserve">   Egyéb belső finanszírozási bevételek</t>
  </si>
  <si>
    <t>Kölcsön törlesztése</t>
  </si>
  <si>
    <t>17.</t>
  </si>
  <si>
    <t xml:space="preserve">Hiány külső finanszírozásának bevételei (20.+…+21.) </t>
  </si>
  <si>
    <t>Forgatási célú belföldi, külföldi értékpapírok vásárlása</t>
  </si>
  <si>
    <t>18.</t>
  </si>
  <si>
    <t xml:space="preserve">   Likviditási célú hitelek, kölcsönök felvétele</t>
  </si>
  <si>
    <t>19.</t>
  </si>
  <si>
    <t xml:space="preserve">   Értékpapírok bevételei</t>
  </si>
  <si>
    <t>20.</t>
  </si>
  <si>
    <t>21.</t>
  </si>
  <si>
    <t>22.</t>
  </si>
  <si>
    <t>Működési célú finanszírozási bevételek összesen (14.+19.+22.+23.)</t>
  </si>
  <si>
    <t>Működési célú finanszírozási kiadások összesen (14.+...+23.)</t>
  </si>
  <si>
    <t>23.</t>
  </si>
  <si>
    <t>BEVÉTEL ÖSSZESEN (13.+24.)</t>
  </si>
  <si>
    <t>KIADÁSOK ÖSSZESEN (13.+24.)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</si>
  <si>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</si>
  <si>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</si>
  <si>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</si>
  <si>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</si>
  <si>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</si>
  <si>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</si>
  <si>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</si>
  <si>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</si>
  <si>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</si>
  <si>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Felhalmozási bevételek</t>
  </si>
  <si>
    <t xml:space="preserve">Felhalmozási célú átvett pénzeszközök átvétele </t>
  </si>
  <si>
    <t>4.-ből EU-s támogatás (közvetlen)</t>
  </si>
  <si>
    <t>Egyéb felhalmozási kiadások  ( KEM kölcsön törlesztés)</t>
  </si>
  <si>
    <t>Egyéb felhalmozási célú bevételek</t>
  </si>
  <si>
    <t>Céltartalék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</si>
  <si>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</si>
  <si>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</si>
  <si>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</si>
  <si>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</si>
  <si>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</si>
  <si>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</si>
  <si>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</si>
  <si>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</si>
  <si>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</si>
  <si>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</si>
  <si>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</si>
  <si>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</si>
  <si>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</si>
  <si>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</si>
  <si>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</si>
  <si>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</si>
  <si>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</si>
  <si>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</si>
  <si>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</si>
  <si>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</si>
  <si>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</si>
  <si>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</si>
  <si>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</si>
  <si>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Összesen:</t>
  </si>
  <si>
    <t>Nagysáp Község Önkormányzat adósságot keletkeztető ügyletekből és kezességvállalásokból fennálló kötelezettségei</t>
  </si>
  <si>
    <t>Ezer forintban !</t>
  </si>
  <si>
    <t>Sor-szám</t>
  </si>
  <si>
    <t>MEGNEVEZÉS</t>
  </si>
  <si>
    <t>Évek</t>
  </si>
  <si>
    <t>Összesen
(F=C+D+E)</t>
  </si>
  <si>
    <t>F</t>
  </si>
  <si>
    <t>KEM kamatmentes kölcsön törl.</t>
  </si>
  <si>
    <t>ÖSSZES KÖTELEZETTSÉG</t>
  </si>
  <si>
    <t>Teljes költség</t>
  </si>
  <si>
    <t>ÖSSZESEN:</t>
  </si>
  <si>
    <t>Beruházás  megnevezése</t>
  </si>
  <si>
    <t>EU-s projekt neve, azonosítója:</t>
  </si>
  <si>
    <t>Ezer forintban!</t>
  </si>
  <si>
    <t>Források</t>
  </si>
  <si>
    <t>2016.után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</si>
  <si>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</si>
  <si>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</si>
  <si>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</si>
  <si>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</si>
  <si>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</si>
  <si>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</si>
  <si>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</si>
  <si>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</si>
  <si>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</si>
  <si>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</si>
  <si>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</si>
  <si>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</si>
  <si>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</si>
  <si>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Önkormányzaton kivüli EU-s projektekhez történő hozzájárulás 2015. évi előirányzat</t>
  </si>
  <si>
    <t>Támogatott neve</t>
  </si>
  <si>
    <t>Hozzájárulás  (E Ft)</t>
  </si>
  <si>
    <t>Nagysáp Község Önkormányzata</t>
  </si>
  <si>
    <t>Feladat megnevezése</t>
  </si>
  <si>
    <t>Összes bevétel, kiadás</t>
  </si>
  <si>
    <t>01</t>
  </si>
  <si>
    <t>Száma</t>
  </si>
  <si>
    <t>Előirányzat-csoport, kiemelt előirányzat megnevezése</t>
  </si>
  <si>
    <t>Működési célú kvi támogatások és kiegészítő támogatások</t>
  </si>
  <si>
    <t>Helyi adók  (4.1.1.+…+4.1.3.)</t>
  </si>
  <si>
    <t xml:space="preserve">Egyéb felhalmozási célú átvett pénzeszköz ( HOLCÍM) </t>
  </si>
  <si>
    <t xml:space="preserve"> 10.</t>
  </si>
  <si>
    <t xml:space="preserve">    Rövid lejáratú  hitelek, kölcsönök felvétele</t>
  </si>
  <si>
    <t xml:space="preserve">   16.</t>
  </si>
  <si>
    <t xml:space="preserve">   17.</t>
  </si>
  <si>
    <t xml:space="preserve">   18.</t>
  </si>
  <si>
    <t>BEVÉTELEK ÖSSZESEN: (9+17)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</si>
  <si>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</si>
  <si>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</si>
  <si>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</si>
  <si>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- Visszatérítendő támogatások, kölcsönök törlesztése ÁH-n belülre KEM</t>
  </si>
  <si>
    <t>Hosszú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</si>
  <si>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</si>
  <si>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</si>
  <si>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</si>
  <si>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</si>
  <si>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</si>
  <si>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t>Közfoglalkoztatottak létszáma (fő)</t>
  </si>
  <si>
    <t>Kötelező feladatok bevételei, kiadása</t>
  </si>
  <si>
    <t>02</t>
  </si>
  <si>
    <t>Biztosító által fizett biztosítás</t>
  </si>
  <si>
    <t xml:space="preserve">     - Céltartalék  ( pályázati alap)</t>
  </si>
  <si>
    <t xml:space="preserve">     - Céltartalék  ( pályázati alap- térfigyelő kamera)</t>
  </si>
  <si>
    <t>2.1.ből föld vásárlás (1.000 e Ft ), laptop 300. e Ft</t>
  </si>
  <si>
    <t>Önként vállalt feladatok bevételei, kiadása</t>
  </si>
  <si>
    <t>03</t>
  </si>
  <si>
    <t xml:space="preserve">   - Egyéb működési célú támogatások államháztartáson kívülre Sport</t>
  </si>
  <si>
    <t xml:space="preserve">     - Céltartalék</t>
  </si>
  <si>
    <t>Rövid lejáratú hitelek, kölcsönök törlesztése</t>
  </si>
  <si>
    <t>Költségvetési szerv megnevezése</t>
  </si>
  <si>
    <t>Nagysápi Napsugár Óvoda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</si>
  <si>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</si>
  <si>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</si>
  <si>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</si>
  <si>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</si>
  <si>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</si>
  <si>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</si>
  <si>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2.3.-ból EU támogatás</t>
  </si>
  <si>
    <t>Felhalmozási célú támogatások államháztartáson belülről (4.1.+4.2.)</t>
  </si>
  <si>
    <t>Egyéb felhalmozási célú támogatások bevételei államháztartáson belülről</t>
  </si>
  <si>
    <t xml:space="preserve">  4.2.-ből EU-s támogatás</t>
  </si>
  <si>
    <t>Felhalmozási bevételek (5.1.+…+5.3.)</t>
  </si>
  <si>
    <t>Működési célú átvett pénzeszközök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</si>
  <si>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</si>
  <si>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</si>
  <si>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</si>
  <si>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</si>
  <si>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</si>
  <si>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</si>
  <si>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</si>
  <si>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</si>
  <si>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</si>
  <si>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</si>
  <si>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</si>
  <si>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</si>
  <si>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</si>
  <si>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</si>
  <si>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</si>
  <si>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Kötelező feladatok bevételei, kiadásai</t>
  </si>
  <si>
    <t>0</t>
  </si>
  <si>
    <t>Önként vállalt feladatok bevételei, kiadásai</t>
  </si>
  <si>
    <t>2015. évi létszámkimutatása</t>
  </si>
  <si>
    <t>Létszám</t>
  </si>
  <si>
    <t>Önkormányzat</t>
  </si>
  <si>
    <t>szakfeladatai</t>
  </si>
  <si>
    <t>Önkormányzat Igazgatási tevékenysége</t>
  </si>
  <si>
    <t>óvodai konyhai tálaló(8 órás)</t>
  </si>
  <si>
    <t>kultúr/iskolai tálaló takarító(4-4 órában)</t>
  </si>
  <si>
    <t>iskolai intézményi étkeztető(4 órás)</t>
  </si>
  <si>
    <t>karbantartó</t>
  </si>
  <si>
    <t>takarítónő(4 órás)</t>
  </si>
  <si>
    <t>ÓVODA</t>
  </si>
  <si>
    <t>Óvoda pedagógus</t>
  </si>
  <si>
    <t>Dajka</t>
  </si>
  <si>
    <t>Mindösszesen:</t>
  </si>
  <si>
    <t>Tájékoztatás</t>
  </si>
  <si>
    <t xml:space="preserve">közfoglalkoztatott </t>
  </si>
  <si>
    <t>Egyéb felhalmozási célú átvett pénzeszköz xxxxxxxxxxxxxx</t>
  </si>
  <si>
    <t>Hitel felvétel</t>
  </si>
  <si>
    <t>Hitel felvét</t>
  </si>
  <si>
    <t>Vis-maior támogatás</t>
  </si>
  <si>
    <t>Egyéb pénzügyi müveletek kiadásai</t>
  </si>
  <si>
    <t>2015. évi költségvetési beszámoló</t>
  </si>
  <si>
    <t>2015. ÉVI KÖLTSÉGVETÉSI BESZÁMOLÓ</t>
  </si>
  <si>
    <t>Választott tisztségviselők</t>
  </si>
  <si>
    <t>Polgármester</t>
  </si>
  <si>
    <t>Alpolgármester</t>
  </si>
  <si>
    <t>Képviselők</t>
  </si>
  <si>
    <t>Választott tisztségviselők összesen:</t>
  </si>
  <si>
    <t>Előző időszak</t>
  </si>
  <si>
    <t>Tárgyi időszak</t>
  </si>
  <si>
    <t/>
  </si>
  <si>
    <t>ESZKÖZÖK</t>
  </si>
  <si>
    <t>A/I/1        Vagyoni értékű jogok</t>
  </si>
  <si>
    <t>A/I/2        Szellemi termékek</t>
  </si>
  <si>
    <t>A/I/3        Immateriális javak értékhelyesbítése</t>
  </si>
  <si>
    <t>04</t>
  </si>
  <si>
    <t>A/I        Immateriális javak (=A/I/1+A/I/2+A/I/3) (04=01+02+03)</t>
  </si>
  <si>
    <t>05</t>
  </si>
  <si>
    <t>A/II/1        Ingatlanok és a kapcsolódó vagyoni értékű jogok</t>
  </si>
  <si>
    <t>06</t>
  </si>
  <si>
    <t>A/II/2        Gépek, berendezések, felszerelések, járművek</t>
  </si>
  <si>
    <t>07</t>
  </si>
  <si>
    <t>A/II/3        Tenyészállatok</t>
  </si>
  <si>
    <t>08</t>
  </si>
  <si>
    <t>A/II/4        Beruházások, felújítások</t>
  </si>
  <si>
    <t>09</t>
  </si>
  <si>
    <t>A/II/5        Tárgyi eszközök értékhelyesbítése</t>
  </si>
  <si>
    <t>10</t>
  </si>
  <si>
    <t>A/II        Tárgyi eszközök (=A/II/1+...+A/II/5) (10=05+...+09)</t>
  </si>
  <si>
    <t>11</t>
  </si>
  <si>
    <t>A/III/1        Tartós részesedések (11&gt;=12+13)</t>
  </si>
  <si>
    <t>12</t>
  </si>
  <si>
    <t>A/III/1a        - ebből: tartós részesedések jegybankban</t>
  </si>
  <si>
    <t>13</t>
  </si>
  <si>
    <t>A/III/1b        - ebből: tartós részesedések társulásban</t>
  </si>
  <si>
    <t>14</t>
  </si>
  <si>
    <t>A/III/2        Tartós hitelviszonyt megtestesítő értékpapírok (14&gt;=15+16)</t>
  </si>
  <si>
    <t>15</t>
  </si>
  <si>
    <t>A/III/2a        - ebből: államkötvények</t>
  </si>
  <si>
    <t>16</t>
  </si>
  <si>
    <t>A/III/2b        - ebből: helyi önkormányzatok kötvényei</t>
  </si>
  <si>
    <t>17</t>
  </si>
  <si>
    <t>A/III/3        Befektetett pénzügyi eszközök értékhelyesbítése</t>
  </si>
  <si>
    <t>18</t>
  </si>
  <si>
    <t>A/III        Befektetett pénzügyi eszközök (=A/III/1+A/III/2+A/III/3) (18=11+14+17)</t>
  </si>
  <si>
    <t>19</t>
  </si>
  <si>
    <t>A/IV/1        Koncesszióba, vagyonkezelésbe adott eszközök</t>
  </si>
  <si>
    <t>20</t>
  </si>
  <si>
    <t>A/IV/2        Koncesszióba, vagyonkezelésbe adott eszközök értékhelyesbítése</t>
  </si>
  <si>
    <t>21</t>
  </si>
  <si>
    <t>A/IV        Koncesszióba, vagyonkezelésbe adott eszközök (=A/IV/1+A/IV/2) (21=19+20)</t>
  </si>
  <si>
    <t>22</t>
  </si>
  <si>
    <t>A)        NEMZETI VAGYONBA TARTOZÓ BEFEKTETETT ESZKÖZÖK (=A/I+A/II+A/III+A/IV) (22=04+10+18+21)</t>
  </si>
  <si>
    <t>23</t>
  </si>
  <si>
    <t>B/I/1        Vásárolt készletek</t>
  </si>
  <si>
    <t>24</t>
  </si>
  <si>
    <t>B/I/2        Átsorolt, követelés fejében átvett készletek</t>
  </si>
  <si>
    <t>25</t>
  </si>
  <si>
    <t>B/I/3        Egyéb készletek</t>
  </si>
  <si>
    <t>26</t>
  </si>
  <si>
    <t>B/I/4        Befejezetlen termelés, félkész termékek, késztermékek</t>
  </si>
  <si>
    <t>27</t>
  </si>
  <si>
    <t>B/I/5        Növendék-, hízó és egyéb állatok</t>
  </si>
  <si>
    <t>28</t>
  </si>
  <si>
    <t>B/I        Készletek (=B/I/1+…+B/I/5) (28=23+...+27)</t>
  </si>
  <si>
    <t>29</t>
  </si>
  <si>
    <t>B/II/1        Nem tartós részesedések</t>
  </si>
  <si>
    <t>30</t>
  </si>
  <si>
    <t>B/II/2        Forgatási célú hitelviszonyt megtestesítő értékpapírok (30&gt;=31+...+35)</t>
  </si>
  <si>
    <t>31</t>
  </si>
  <si>
    <t>B/II/2a        - ebből: kárpótlási jegyek</t>
  </si>
  <si>
    <t>32</t>
  </si>
  <si>
    <t>B/II/2b        - ebből: kincstárjegyek</t>
  </si>
  <si>
    <t>33</t>
  </si>
  <si>
    <t>B/II/2c        - ebből: államkötvények</t>
  </si>
  <si>
    <t>34</t>
  </si>
  <si>
    <t>B/II/2d        - ebből: helyi önkormányzatok kötvényei</t>
  </si>
  <si>
    <t>35</t>
  </si>
  <si>
    <t>B/II/2e        - ebből: befektetési jegyek</t>
  </si>
  <si>
    <t>36</t>
  </si>
  <si>
    <t>B/II        Értékpapírok (=B/II/1+B/II/2) (36=29+30)</t>
  </si>
  <si>
    <t>37</t>
  </si>
  <si>
    <t>B)        NEMZETI VAGYONBA TARTOZÓ FORGÓESZKÖZÖK (= B/I+B/II) (37=28+36)</t>
  </si>
  <si>
    <t>38</t>
  </si>
  <si>
    <t>C/I        Hosszú lejáratú betétek</t>
  </si>
  <si>
    <t>39</t>
  </si>
  <si>
    <t>C/II        Pénztárak, csekkek, betétkönyvek</t>
  </si>
  <si>
    <t>40</t>
  </si>
  <si>
    <t>C/III        Forintszámlák</t>
  </si>
  <si>
    <t>41</t>
  </si>
  <si>
    <t>C/IV        Devizaszámlák</t>
  </si>
  <si>
    <t>42</t>
  </si>
  <si>
    <t>C/V        Idegen pénzeszközök</t>
  </si>
  <si>
    <t>43</t>
  </si>
  <si>
    <t>C)        PÉNZESZKÖZÖK (=C/I+…+C/V) (43=38+...+42)</t>
  </si>
  <si>
    <t>44</t>
  </si>
  <si>
    <t>D/I/1        Költségvetési évben esedékes követelések működési célú támogatások bevételeire államháztartáson belülről (44&gt;=45)</t>
  </si>
  <si>
    <t>45</t>
  </si>
  <si>
    <t>D/I/1a        - ebből: költségvetési évben esedékes követelések működési célú visszatérítendő támogatások, kölcsönök visszatérülésére államháztartáson belülről</t>
  </si>
  <si>
    <t>46</t>
  </si>
  <si>
    <t>D/I/2        Költségvetési évben esedékes követelések felhalmozási célú támogatások bevételeire államháztartáson belülről (46&gt;=47)</t>
  </si>
  <si>
    <t>47</t>
  </si>
  <si>
    <t>D/I/2a        - ebből: költségvetési évben esedékes követelések felhalmozási célú visszatérítendő támogatások, kölcsönök visszatérülésére államháztartáson belülről</t>
  </si>
  <si>
    <t>48</t>
  </si>
  <si>
    <t>D/I/3        Költségvetési évben esedékes követelések közhatalmi bevételre</t>
  </si>
  <si>
    <t>49</t>
  </si>
  <si>
    <t>D/I/4        Költségvetési évben esedékes követelések működési bevételre</t>
  </si>
  <si>
    <t>50</t>
  </si>
  <si>
    <t>D/I/5        Költségvetési évben esedékes követelések felhalmozási bevételre</t>
  </si>
  <si>
    <t>51</t>
  </si>
  <si>
    <t>D/I/6        Költségvetési évben esedékes követelések működési célú átvett pénzeszközre (51&gt;=52)</t>
  </si>
  <si>
    <t>52</t>
  </si>
  <si>
    <t>D/I/6a        - ebből: költségvetési évben esedékes követelések működési célú visszatérítendő támogatások, kölcsönök visszatérülésére államháztartáson kívülről</t>
  </si>
  <si>
    <t>53</t>
  </si>
  <si>
    <t>D/I/7        Költségvetési évben esedékes követelések felhalmozási célú átvett pénzeszközre (53&gt;=54)</t>
  </si>
  <si>
    <t>54</t>
  </si>
  <si>
    <t>D/I/7a        - ebből: költségvetési évben esedékes követelések felhalmozási célú visszatérítendő támogatások, kölcsönök visszatérülésére államháztartáson kívülről</t>
  </si>
  <si>
    <t>55</t>
  </si>
  <si>
    <t>D/I/8        Költségvetési évben esedékes követelések finanszírozási bevételekre (55&gt;=56)</t>
  </si>
  <si>
    <t>56</t>
  </si>
  <si>
    <t>D/I/8a        - ebből: költségvetési évben esedékes követelések államháztartáson belüli megelőlegezések törlesztésére</t>
  </si>
  <si>
    <t>57</t>
  </si>
  <si>
    <t>D/I        Költségvetési évben esedékes követelések (=D/I/1+…+D/I/8) (57=44+46+48+...+51+53+55)</t>
  </si>
  <si>
    <t>58</t>
  </si>
  <si>
    <t>D/II/1        Költségvetési évet követően esedékes követelések működési célú támogatások bevételeire államháztartáson belülről (58&gt;=59)</t>
  </si>
  <si>
    <t>59</t>
  </si>
  <si>
    <t>D/II/1a        - ebből: költségvetési évet követően esedékes követelések működési célú visszatérítendő támogatások, kölcsönök visszatérülésére államháztartáson belülről</t>
  </si>
  <si>
    <t>60</t>
  </si>
  <si>
    <t>D/II/2        Költségvetési évet követően esedékes követelések felhalmozási célú támogatások bevételeire államháztartáson belülről (60&gt;=61)</t>
  </si>
  <si>
    <t>61</t>
  </si>
  <si>
    <t>D/II/2a        - ebből: költségvetési évet követően esedékes követelések felhalmozási célú visszatérítendő támogatások, kölcsönök visszatérülésére államháztartáson belülről</t>
  </si>
  <si>
    <t>62</t>
  </si>
  <si>
    <t>D/II/3        Költségvetési évet követően esedékes követelések közhatalmi bevételre</t>
  </si>
  <si>
    <t>63</t>
  </si>
  <si>
    <t>D/II/4        Költségvetési évet követően esedékes követelések működési bevételre</t>
  </si>
  <si>
    <t>64</t>
  </si>
  <si>
    <t>D/II/5        Költségvetési évet követően esedékes követelések felhalmozási bevételre</t>
  </si>
  <si>
    <t>65</t>
  </si>
  <si>
    <t>D/II/6        Költségvetési évet követően esedékes követelések működési célú átvett pénzeszközre (65&gt;=66)</t>
  </si>
  <si>
    <t>66</t>
  </si>
  <si>
    <t>D/II/6a        - ebből: költségvetési évet követően esedékes követelések működési célú visszatérítendő támogatások, kölcsönök visszatérülésére államháztartáson kívülről</t>
  </si>
  <si>
    <t>67</t>
  </si>
  <si>
    <t>D/II/7        Költségvetési évet követően esedékes követelések felhalmozási célú átvett pénzeszközre (67&gt;=68)</t>
  </si>
  <si>
    <t>68</t>
  </si>
  <si>
    <t>D/II/7a        - ebből: költségvetési évet követően esedékes követelések felhalmozási célú visszatérítendő támogatások, kölcsönök visszatérülésére államháztartáson kívülről</t>
  </si>
  <si>
    <t>69</t>
  </si>
  <si>
    <t>D/II/8        Költségvetési évet követően esedékes követelések finanszírozási bevételekre (69&gt;=70)</t>
  </si>
  <si>
    <t>70</t>
  </si>
  <si>
    <t>D/II8a        - ebből: költségvetési évet követően esedékes követelések államháztartáson belüli megelőlegezések törlesztésére</t>
  </si>
  <si>
    <t>71</t>
  </si>
  <si>
    <t>D/II        Költségvetési évet követően esedékes követelések (=D/II/1+…+D/II/8) (71=58+60+62+...+65+67+69)</t>
  </si>
  <si>
    <t>72</t>
  </si>
  <si>
    <t>D/III/1        Adott előlegek (72&gt;=73+...+77)</t>
  </si>
  <si>
    <t>73</t>
  </si>
  <si>
    <t>D/III/1a        - ebből: immateriális javakra adott előlegek</t>
  </si>
  <si>
    <t>74</t>
  </si>
  <si>
    <t>D/III/1b        - ebből: beruházásokra adott előlegek</t>
  </si>
  <si>
    <t>75</t>
  </si>
  <si>
    <t>D/III/1c        - ebből: készletekre adott előlegek</t>
  </si>
  <si>
    <t>76</t>
  </si>
  <si>
    <t>D/III/1d        - ebből: foglalkoztatottaknak adott előlegek</t>
  </si>
  <si>
    <t>77</t>
  </si>
  <si>
    <t>D/III/1e        - ebből: egyéb adott előlegek</t>
  </si>
  <si>
    <t>78</t>
  </si>
  <si>
    <t>D/III/2        Továbbadási célból folyósított támogatások, ellátások elszámolása</t>
  </si>
  <si>
    <t>79</t>
  </si>
  <si>
    <t>D/III/3        Más által beszedett bevételek elszámolása</t>
  </si>
  <si>
    <t>80</t>
  </si>
  <si>
    <t>D/III/4        Forgótőke elszámolása</t>
  </si>
  <si>
    <t>81</t>
  </si>
  <si>
    <t>D/III/5        Vagyonkezelésbe adott eszközökkel kapcsolatos visszapótlási követelés elszámolása</t>
  </si>
  <si>
    <t>82</t>
  </si>
  <si>
    <t>D/III/6        Nem társadalombiztosítás pénzügyi alapjait terhelő kifizetett ellátások megtérítésének elszámolása</t>
  </si>
  <si>
    <t>83</t>
  </si>
  <si>
    <t>D/III/7        Folyósított, megelőlegezett társadalombiztosítási és családtámogatási ellátások elszámolása</t>
  </si>
  <si>
    <t>84</t>
  </si>
  <si>
    <t>D/III        Követelés jellegű sajátos elszámolások (=D/III/1+…+D/III/7) (84=72+78+...+83)</t>
  </si>
  <si>
    <t>85</t>
  </si>
  <si>
    <t>D)        KÖVETELÉSEK (=D/I+D/II+D/III) (85=57+71+84)</t>
  </si>
  <si>
    <t>86</t>
  </si>
  <si>
    <t>E)        EGYÉB SAJÁTOS ESZKÖZOLDALI ELSZÁMOLÁSOK</t>
  </si>
  <si>
    <t>87</t>
  </si>
  <si>
    <t>F/1        Eredményszemléletű bevételek aktív időbeli elhatárolása</t>
  </si>
  <si>
    <t>88</t>
  </si>
  <si>
    <t>F/2        Költségek, ráfordítások aktív időbeli elhatárolása</t>
  </si>
  <si>
    <t>89</t>
  </si>
  <si>
    <t>F/3        Halasztott ráfordítások</t>
  </si>
  <si>
    <t>90</t>
  </si>
  <si>
    <t>F)        AKTÍV IDŐBELI ELHATÁROLÁSOK (=F/1+F/2+F/3) (90=87+...+89)</t>
  </si>
  <si>
    <t>91</t>
  </si>
  <si>
    <t>ESZKÖZÖK ÖSSZESEN (=A+B+C+D+E+F) (91=22+37+43+85+86+90)</t>
  </si>
  <si>
    <t>FORRÁSOK</t>
  </si>
  <si>
    <t>92</t>
  </si>
  <si>
    <t>G/I        Nemzeti vagyon induláskori értéke</t>
  </si>
  <si>
    <t>93</t>
  </si>
  <si>
    <t>G/II        Nemzeti vagyon változásai</t>
  </si>
  <si>
    <t>94</t>
  </si>
  <si>
    <t>G/III        Egyéb eszközök induláskori értéke és változásai</t>
  </si>
  <si>
    <t>95</t>
  </si>
  <si>
    <t>G/IV        Felhalmozott eredmény</t>
  </si>
  <si>
    <t>96</t>
  </si>
  <si>
    <t>G/V        Eszközök értékhelyesbítésének forrása</t>
  </si>
  <si>
    <t>97</t>
  </si>
  <si>
    <t>G/VI        Mérleg szerinti eredmény</t>
  </si>
  <si>
    <t>98</t>
  </si>
  <si>
    <t>G)        SAJÁT TŐKE (=G/I+…+G/VI) (98=92+...+97)</t>
  </si>
  <si>
    <t>99</t>
  </si>
  <si>
    <t>H/I/1        Költségvetési évben esedékes kötelezettségek személyi juttatásokra</t>
  </si>
  <si>
    <t>100</t>
  </si>
  <si>
    <t>H/I/2        Költségvetési évben esedékes kötelezettségek munkaadókat terhelő járulékokra és szociális hozzájárulási adóra</t>
  </si>
  <si>
    <t>101</t>
  </si>
  <si>
    <t>H/I/3        Költségvetési évben esedékes kötelezettségek dologi kiadásokra</t>
  </si>
  <si>
    <t>102</t>
  </si>
  <si>
    <t>H/I/4        Költségvetési évben esedékes kötelezettségek ellátottak pénzbeli juttatásaira</t>
  </si>
  <si>
    <t>103</t>
  </si>
  <si>
    <t>H/I/5        Költségvetési évben esedékes kötelezettségek egyéb működési célú kiadásokra (103&gt;=104)</t>
  </si>
  <si>
    <t>104</t>
  </si>
  <si>
    <t>H/I/5a        - ebből: költségvetési évben esedékes kötelezettségek működési célú visszatérítendő támogatások, kölcsönök törlesztésére államháztartáson belülre</t>
  </si>
  <si>
    <t>105</t>
  </si>
  <si>
    <t>H/I/6        Költségvetési évben esedékes kötelezettségek beruházásokra</t>
  </si>
  <si>
    <t>106</t>
  </si>
  <si>
    <t>H/I/7        Költségvetési évben esedékes kötelezettségek felújításokra</t>
  </si>
  <si>
    <t>107</t>
  </si>
  <si>
    <t>H/I/8        Költségvetési évben esedékes kötelezettségek egyéb felhalmozási célú kiadásokra (107&gt;=108)</t>
  </si>
  <si>
    <t>108</t>
  </si>
  <si>
    <t>H/I/8a        - ebből: költségvetési évben esedékes kötelezettségek felhalmozási célú visszatérítendő támogatások, kölcsönök törlesztésére államháztartáson belülre</t>
  </si>
  <si>
    <t>109</t>
  </si>
  <si>
    <t>H/I/9        Költségvetési évben esedékes kötelezettségek finanszírozási kiadásokra (109&gt;=110+...+117)</t>
  </si>
  <si>
    <t>110</t>
  </si>
  <si>
    <t>H/I/9a        - ebből: költségvetési évben esedékes kötelezettségek államháztartáson belüli megelőlegezések visszafizetésére</t>
  </si>
  <si>
    <t>111</t>
  </si>
  <si>
    <t>H/I/9b        - ebből: költségvetési évben esedékes kötelezettségek hosszú lejáratú hitelek, kölcsönök törlesztésére</t>
  </si>
  <si>
    <t>112</t>
  </si>
  <si>
    <t>H/I/9c        - ebből: költségvetési évben esedékes kötelezettségek likviditási célú hitelek, kölcsönök törlesztésére pénzügyi vállalkozásoknak</t>
  </si>
  <si>
    <t>113</t>
  </si>
  <si>
    <t>H/I/9d        - ebből: költségvetési évben esedékes kötelezettségek rövid lejáratú hitelek, kölcsönök törlesztésére</t>
  </si>
  <si>
    <t>114</t>
  </si>
  <si>
    <t>H/I/9e        - ebből: költségvetési évben esedékes kötelezettségek külföldi hitelek, kölcsönök törlesztésére</t>
  </si>
  <si>
    <t>115</t>
  </si>
  <si>
    <t>H/I/9f        - ebből: költségvetési évben esedékes kötelezettségek forgatási célú belföldi értékpapírok beváltására</t>
  </si>
  <si>
    <t>116</t>
  </si>
  <si>
    <t>H/I/9g        - ebből: költségvetési évben esedékes kötelezettségek befektetési célú belföldi értékpapírok beváltására</t>
  </si>
  <si>
    <t>117</t>
  </si>
  <si>
    <t>H/I/9h        - ebből: költségvetési évben esedékes kötelezettségek külföldi értékpapírok beváltására</t>
  </si>
  <si>
    <t>118</t>
  </si>
  <si>
    <t>H/I        Költségvetési évben esedékes kötelezettségek (=H/I/1+…H/I/9) (118=99+...+103+105+...+107+109)</t>
  </si>
  <si>
    <t>119</t>
  </si>
  <si>
    <t>H/II/1        Költségvetési évet követően esedékes kötelezettségek személyi juttatásokra</t>
  </si>
  <si>
    <t>120</t>
  </si>
  <si>
    <t>H/II/2        Költségvetési évet követően esedékes kötelezettségek munkaadókat terhelő járulékokra és szociális hozzájárulási adóra</t>
  </si>
  <si>
    <t>121</t>
  </si>
  <si>
    <t>H/II/3        Költségvetési évet követően esedékes kötelezettségek dologi kiadásokra</t>
  </si>
  <si>
    <t>122</t>
  </si>
  <si>
    <t>H/II/4        Költségvetési évet követően esedékes kötelezettségek ellátottak pénzbeli juttatásaira</t>
  </si>
  <si>
    <t>123</t>
  </si>
  <si>
    <t>H/II/5        Költségvetési évet követően esedékes kötelezettségek egyéb működési célú kiadásokra (123&gt;=124)</t>
  </si>
  <si>
    <t>124</t>
  </si>
  <si>
    <t>H/II/5a        - ebből: költségvetési évet követően esedékes kötelezettségek működési célú visszatérítendő támogatások, kölcsönök törlesztésére államháztartáson belülre</t>
  </si>
  <si>
    <t>125</t>
  </si>
  <si>
    <t>H/II/6        Költségvetési évet követően esedékes kötelezettségek beruházásokra</t>
  </si>
  <si>
    <t>126</t>
  </si>
  <si>
    <t>H/II/7        Költségvetési évet követően esedékes kötelezettségek felújításokra</t>
  </si>
  <si>
    <t>127</t>
  </si>
  <si>
    <t>H/II/8        Költségvetési évet követően esedékes kötelezettségek egyéb felhalmozási célú kiadásokra (127&gt;=128)</t>
  </si>
  <si>
    <t>128</t>
  </si>
  <si>
    <t>H/II/8a        - ebből: költségvetési évet követően esedékes kötelezettségek felhalmozási célú visszatérítendő támogatások, kölcsönök törlesztésére államháztartáson belülre</t>
  </si>
  <si>
    <t>129</t>
  </si>
  <si>
    <t>H/II/9        Költségvetési évet követően esedékes kötelezettségek finanszírozási kiadásokra (129&gt;=130+...+137)</t>
  </si>
  <si>
    <t>130</t>
  </si>
  <si>
    <t>H/II/9a        - ebből: költségvetési évet követően esedékes kötelezettségek államháztartáson belüli megelőlegezések visszafizetésére</t>
  </si>
  <si>
    <t>131</t>
  </si>
  <si>
    <t>H/II/9b        - ebből: költségvetési évet követően esedékes kötelezettségek hosszú lejáratú hitelek, kölcsönök törlesztésére</t>
  </si>
  <si>
    <t>132</t>
  </si>
  <si>
    <t>H/II/9c        - ebből: költségvetési évet követően esedékes kötelezettségek likviditási célú hitelek, kölcsönök törlesztésére pénzügyi vállalkozásoknak</t>
  </si>
  <si>
    <t>133</t>
  </si>
  <si>
    <t>H/II/9d        - ebből: költségvetési évet követően esedékes kötelezettségek rövid lejáratú hitelek, kölcsönök törlesztésére</t>
  </si>
  <si>
    <t>134</t>
  </si>
  <si>
    <t>H/II/9e        - ebből: költségvetési évet követően esedékes kötelezettségek külföldi hitelek, kölcsönök törlesztésére</t>
  </si>
  <si>
    <t>135</t>
  </si>
  <si>
    <t>H/II/9f        - ebből: költségvetési évet követően esedékes kötelezettségek forgatási célú belföldi értékpapírok beváltására</t>
  </si>
  <si>
    <t>136</t>
  </si>
  <si>
    <t>H/II/9g        - ebből: költségvetési évet követően esedékes kötelezettségek befektetési célú belföldi értékpapírok beváltására</t>
  </si>
  <si>
    <t>137</t>
  </si>
  <si>
    <t>H/II/9h        - ebből: költségvetési évévet követően esedékes kötelezettségek külföldi értékpapírok beváltására</t>
  </si>
  <si>
    <t>138</t>
  </si>
  <si>
    <t>H/II        Költségvetési évet követően esedékes kötelezettségek (=H/II/1+…H/II/9) (138=119+...+123+125+...+127+129)</t>
  </si>
  <si>
    <t>139</t>
  </si>
  <si>
    <t>H/III/1        Kapott előlegek</t>
  </si>
  <si>
    <t>140</t>
  </si>
  <si>
    <t>H/III/2        Továbbadási célból folyósított támogatások, ellátások elszámolása</t>
  </si>
  <si>
    <t>141</t>
  </si>
  <si>
    <t>H/III/3        Más szervezetet megillető bevételek elszámolása</t>
  </si>
  <si>
    <t>142</t>
  </si>
  <si>
    <t>H/III/4        Forgótőke elszámolása (Kincstár)</t>
  </si>
  <si>
    <t>143</t>
  </si>
  <si>
    <t>H/III/5        Vagyonkezelésbe vett eszközökkel kapcsolatos visszapótlási kötelezettség elszámolása</t>
  </si>
  <si>
    <t>144</t>
  </si>
  <si>
    <t>H/III/6        Nem társadalombiztosítás pénzügyi alapjait terhelő kifizetett ellátások megtérítésének elszámolása</t>
  </si>
  <si>
    <t>145</t>
  </si>
  <si>
    <t>H/III/7        Munkáltató által korengedményes nyugdíjhoz megfizetett hozzájárulás elszámolása</t>
  </si>
  <si>
    <t>146</t>
  </si>
  <si>
    <t>H/III        Kötelezettség jellegű sajátos elszámolások (=H)/III/1+…+H)/III/7) (146=139+...+145)</t>
  </si>
  <si>
    <t>147</t>
  </si>
  <si>
    <t>H)        KÖTELEZETTSÉGEK (=H/I+H/II+H/III) (=118+138+146)</t>
  </si>
  <si>
    <t>148</t>
  </si>
  <si>
    <t>I)        EGYÉB SAJÁTOS FORRÁSOLDALI ELSZÁMOLÁSOK</t>
  </si>
  <si>
    <t>149</t>
  </si>
  <si>
    <t>J)        KINCSTÁRI SZÁMLAVEZETÉSSEL KAPCSOLATOS ELSZÁMOLÁSOK</t>
  </si>
  <si>
    <t>150</t>
  </si>
  <si>
    <t>K/1        Eredményszemléletű bevételek passzív időbeli elhatárolása</t>
  </si>
  <si>
    <t>151</t>
  </si>
  <si>
    <t>K/2        Költségek, ráfordítások passzív időbeli elhatárolása</t>
  </si>
  <si>
    <t>152</t>
  </si>
  <si>
    <t>K/3        Halasztott eredményszemléletű bevételek</t>
  </si>
  <si>
    <t>153</t>
  </si>
  <si>
    <t>K)        PASSZÍV IDŐBELI ELHATÁROLÁSOK (=K/1+K/2+K/3) (153=150+...+152)</t>
  </si>
  <si>
    <t>154</t>
  </si>
  <si>
    <t>FORRÁSOK ÖSSZESEN (=G+H+I+J+K) (=154=98+147+...+149+153)</t>
  </si>
  <si>
    <t>13/A - Eredménykimutatás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</si>
  <si>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</si>
  <si>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</si>
  <si>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</si>
  <si>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</si>
  <si>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</si>
  <si>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</si>
  <si>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</si>
  <si>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</si>
  <si>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</si>
  <si>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</si>
  <si>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</si>
  <si>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</si>
  <si>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</si>
  <si>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</si>
  <si>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</si>
  <si>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</si>
  <si>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</si>
  <si>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</si>
  <si>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</si>
  <si>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</si>
  <si>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</si>
  <si>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</si>
  <si>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</si>
  <si>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</si>
  <si>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</si>
  <si>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</si>
  <si>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</si>
  <si>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</si>
  <si>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</si>
  <si>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</si>
  <si>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</si>
  <si>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</si>
  <si>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</si>
  <si>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</si>
  <si>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</si>
  <si>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</si>
  <si>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</si>
  <si>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</si>
  <si>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</si>
  <si>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</si>
  <si>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</si>
  <si>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Önkormányzat által nyújtott közvetett támogatások (ezer forint)</t>
  </si>
  <si>
    <t>A. Megnevezés</t>
  </si>
  <si>
    <t>B.</t>
  </si>
  <si>
    <t>C.</t>
  </si>
  <si>
    <t>Kedvezmény jogcíme</t>
  </si>
  <si>
    <t>Támogatás összege</t>
  </si>
  <si>
    <t>(ezer forint)</t>
  </si>
  <si>
    <t>MARADVÁNYKIMUTATÁS</t>
  </si>
  <si>
    <t>Összeg (ezer forint)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</si>
  <si>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</si>
  <si>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</si>
  <si>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</si>
  <si>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</si>
  <si>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</si>
  <si>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</si>
  <si>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</si>
  <si>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</si>
  <si>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</si>
  <si>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</si>
  <si>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</si>
  <si>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</si>
  <si>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</si>
  <si>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</si>
  <si>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</si>
  <si>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</si>
  <si>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</si>
  <si>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</si>
  <si>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</si>
  <si>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Módosí-tások</t>
  </si>
  <si>
    <t>%</t>
  </si>
  <si>
    <t>Vagyonkimutatás</t>
  </si>
  <si>
    <t>Föld vásárlás</t>
  </si>
  <si>
    <t>Mobil garázs</t>
  </si>
  <si>
    <t>Gépjármű</t>
  </si>
  <si>
    <t>Kressz táblák</t>
  </si>
  <si>
    <t>Fűnyíró</t>
  </si>
  <si>
    <t>Lombszívó</t>
  </si>
  <si>
    <t>Telefon</t>
  </si>
  <si>
    <t>Beruházási kiadások  beruházásonként</t>
  </si>
  <si>
    <t>ezer forint</t>
  </si>
  <si>
    <t>Tető felújítás ( Idősek Otthona)</t>
  </si>
  <si>
    <t>Könyvtár gipszkarton</t>
  </si>
  <si>
    <t>Felújítási kiadások felújításonként</t>
  </si>
  <si>
    <t>EU-s forrás Támop 6.1.2 Egészségmegörzés</t>
  </si>
  <si>
    <t>Gépjárműadó kedvezmény</t>
  </si>
  <si>
    <t>Többéves kihatássaljáró döntésekből származó kötelezettségek</t>
  </si>
  <si>
    <t>célok szerint, évenkénti bontásban</t>
  </si>
  <si>
    <t>Kötelezettség jogcíme</t>
  </si>
  <si>
    <t>Köt. váll.
 éve</t>
  </si>
  <si>
    <t>Kiadás vonzata évenként</t>
  </si>
  <si>
    <t>9=(4+5+6+7+8)</t>
  </si>
  <si>
    <t>Működési célú hiteltörlesztés (tőke+kamat)</t>
  </si>
  <si>
    <t>Felhalmozási célú kamatmentes kölcsöntörlesztés (tőke)</t>
  </si>
  <si>
    <t>Összesen (1+4+7+9+11)</t>
  </si>
  <si>
    <t>Önkormányzat saját bevételeinek részletezése az adósságot keletkeztető ügyletekből</t>
  </si>
  <si>
    <t>származó tárgyévi fizetési kötelezettség megállapításához</t>
  </si>
  <si>
    <t>ezer Ft</t>
  </si>
  <si>
    <t>Sor- szám</t>
  </si>
  <si>
    <t xml:space="preserve">                                  BEVÉTELI JOGCÍMEK                                                                           Stabilitási tv. 45.§ (1) bek.a)</t>
  </si>
  <si>
    <t>Tárgyi eszközök,immateriális javak, vagyoni értékű jog értékesítése, vagyonhasznosításból származó bevétel</t>
  </si>
  <si>
    <t>Részvények, részesedések értékesítése</t>
  </si>
  <si>
    <t>Vállalatértékesítésből,privatizációból származó bevétel</t>
  </si>
  <si>
    <t>Kezességvállalással kapcsolatos megtérülés</t>
  </si>
  <si>
    <t>SAJÁT BEVÉTELEK ÖSSZESEN</t>
  </si>
  <si>
    <t>Saját bevételek 50 %-a</t>
  </si>
  <si>
    <t>Felvett hitel, kölcsön és annak tőkatartozásai</t>
  </si>
  <si>
    <t>Felvett, átvállalt hitel és annak tőketartozásai</t>
  </si>
  <si>
    <t>Hitelviszonyt megtestesítő értékpapír</t>
  </si>
  <si>
    <t>Adott váltó</t>
  </si>
  <si>
    <t>Pénzügyi lízing</t>
  </si>
  <si>
    <t>Halasztott fizetés</t>
  </si>
  <si>
    <t>Kezességvállalásból eredő kötelezettség</t>
  </si>
  <si>
    <t>Előző években keletkezett tárgyévi fizetési kötelezettség</t>
  </si>
  <si>
    <t>Felvett hitel és annak tőkatartozásai</t>
  </si>
  <si>
    <t>Tárgyévben keletkezett illetve keletkező tárgyévet terhelő fizetési kötelezettség</t>
  </si>
  <si>
    <t>Fizetési kötelezettség összesen</t>
  </si>
  <si>
    <t>Fizetési kötelezettséggel csökkentett saját bevétel</t>
  </si>
  <si>
    <t>Államháztartáson kivülre adott támogatások</t>
  </si>
  <si>
    <t>Megnevezése</t>
  </si>
  <si>
    <t>Egyház támogatás</t>
  </si>
  <si>
    <t>Nagysáp  Község Önkormányzat</t>
  </si>
  <si>
    <t>Önkormányzat által folyósított ellátások (ezer forint)</t>
  </si>
  <si>
    <t>D.</t>
  </si>
  <si>
    <t>Előirányzat</t>
  </si>
  <si>
    <t>ezer forintban</t>
  </si>
  <si>
    <t>%-ban</t>
  </si>
  <si>
    <t>Rendszeres pénzbeli ellátás</t>
  </si>
  <si>
    <t>Lakásfenntartási támogatás normatív</t>
  </si>
  <si>
    <t>Önkormányzat által folyósított szociális, gyermekvédelmi ellátások</t>
  </si>
  <si>
    <t>Betegséggel kapcsolatos ellátások</t>
  </si>
  <si>
    <t>Foglalkoztatással munkanélküliséggel kapcsolatos ellátások</t>
  </si>
  <si>
    <t>Intézményi ellátottakpénzbeli juttatásai</t>
  </si>
  <si>
    <t xml:space="preserve">   - oktatásban résztvevők</t>
  </si>
  <si>
    <t>Egyén nem intézményi ellátások</t>
  </si>
  <si>
    <t xml:space="preserve">   - Rendszeres pénzbeli ellátás</t>
  </si>
  <si>
    <t xml:space="preserve">   - Temetési segély</t>
  </si>
  <si>
    <t xml:space="preserve">   - Köztemetés</t>
  </si>
  <si>
    <t xml:space="preserve">   - Települési támogatás</t>
  </si>
  <si>
    <t xml:space="preserve">   - egyéb pénzbeli juttatások</t>
  </si>
  <si>
    <t>12. melléklet a ..../2016.( IV.27. )  önkormányzati rendelethez</t>
  </si>
  <si>
    <t>1.2. melléklet a    /2016.  (IV.27. ) önkormányzati rendelethez</t>
  </si>
  <si>
    <t>Államháztartáson belülre adott támogatások</t>
  </si>
  <si>
    <t>Sorszám</t>
  </si>
  <si>
    <t>2015. előtti kifizetés</t>
  </si>
  <si>
    <t>Bajóti KÖH</t>
  </si>
  <si>
    <t>Dorogi Kistérségi Társulás</t>
  </si>
  <si>
    <t>2015. évi        eredeti                                 előirányzat</t>
  </si>
  <si>
    <t>2015. évi            módosított                                előirányzat</t>
  </si>
  <si>
    <t>2015. évi    teljesítés</t>
  </si>
  <si>
    <t>Egyéb felhalmozási célú támogatások bevételei  ( MVH )</t>
  </si>
  <si>
    <t>15.  melléklet a       /2016.  ( IV.27. )  önkormányzati rendelethez</t>
  </si>
  <si>
    <t>16.  melléklet a     /2016. ( IV.27. ) önkormányzati rendelethez</t>
  </si>
  <si>
    <t>14. melléklet a        /2016. ( IV.27. ) önkormányzati rendelethez</t>
  </si>
  <si>
    <t>13. melléklet a     /2016. ( IV.27. ) önkormányzati rendelethez</t>
  </si>
  <si>
    <t>11. melléklet a    /2016. ( IV.27. ) önkormányzati rendelethez</t>
  </si>
  <si>
    <t>1.1. melléklet a  5 /2016.(IV.28.) önkormányzati rendelethez</t>
  </si>
  <si>
    <t>1.3. melléklet a   5 /2016.(IV.28.) önkormányzati rendelethez</t>
  </si>
  <si>
    <t>2.1. melléklet a   5/ 2016. (IV.28.) önkormányzati rendelethez</t>
  </si>
  <si>
    <t>2.2. melléklet a  5/2016.(IV.28.) önkormányzati rendelethez</t>
  </si>
  <si>
    <t>3.  melléklet a   5/ 2016. ( IV.28.) önkormányzati rendelethez</t>
  </si>
  <si>
    <t>4. melléklet a   5 /2016. ( IV.28. )önkormányzati rendelethez</t>
  </si>
  <si>
    <t>5. melléklet a  5/ 2016. ( IV.28.) önkormányzati rendelethez</t>
  </si>
  <si>
    <t>6. melléklet a 5 / 2016. ( IV.28.) önkormányzati rendelethez</t>
  </si>
  <si>
    <t>7. melléklet  5/  2016.(IV.28.) önkormányzati rendelethez</t>
  </si>
  <si>
    <t>8. melléklet a   5/ 2016. ( IV.28.) önkormányzati rendelethez</t>
  </si>
  <si>
    <t>9.1. melléklet a  5/2016.( IV.28. ) önkormányzati rendelethez</t>
  </si>
  <si>
    <t>9.1.1. melléklet a  5 /2016. (IV.28. ) önkormányzati rendelethez</t>
  </si>
  <si>
    <t>9.1.2. melléklet a  5 /2016. (IV.28. ) önkormányzati rendelethez</t>
  </si>
  <si>
    <t>9.3. melléklet a 5 /2016.( IV.28. ) önkormányzati rendelethez</t>
  </si>
  <si>
    <t>9.3.1. melléklet a    5/2016.( IV.28. ) önkormányzati rendelethez</t>
  </si>
  <si>
    <t>9.3.2. melléklet a    5 /2016.( IV.28. ) önkormányzati rendelethez</t>
  </si>
  <si>
    <t>10. melléklet a     5 /2016.( IV.28.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</si>
</sst>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\-mm\-dd"/>
    <numFmt numFmtId="165" formatCode="#,###"/>
    <numFmt numFmtId="166" formatCode="#,##0;\-#,##0"/>
    <numFmt numFmtId="167" formatCode="0\."/>
    <numFmt numFmtId="168" formatCode="_-* #,##0.00\ _F_t_-;\-* #,##0.00\ _F_t_-;_-* \-??\ _F_t_-;_-@_-"/>
    <numFmt numFmtId="169" formatCode="_-* #,##0\ _F_t_-;\-* #,##0\ _F_t_-;_-* \-??\ _F_t_-;_-@_-"/>
    <numFmt numFmtId="170" formatCode="mmm\ d/"/>
    <numFmt numFmtId="171" formatCode="#"/>
  </numFmts>
  <fonts count="73" x14ac:knownFonts="1">
    <font>
      <sz val="1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2"/>
      <color indexed="12"/>
      <name val="Times New Roman CE"/>
      <family val="1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u/>
      <sz val="12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u/>
      <sz val="15"/>
      <name val="Times New Roman CE"/>
      <family val="1"/>
      <charset val="238"/>
    </font>
    <font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10"/>
      <name val="Times New Roman CE"/>
      <family val="1"/>
      <charset val="238"/>
    </font>
    <font>
      <b/>
      <sz val="9"/>
      <name val="Times New Roman"/>
      <family val="1"/>
      <charset val="238"/>
    </font>
    <font>
      <i/>
      <sz val="8"/>
      <name val="Times New Roman CE"/>
      <family val="1"/>
      <charset val="238"/>
    </font>
    <font>
      <b/>
      <sz val="14"/>
      <color indexed="10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i/>
      <sz val="9"/>
      <name val="Arial"/>
      <family val="2"/>
      <charset val="1"/>
    </font>
    <font>
      <b/>
      <sz val="9"/>
      <color indexed="8"/>
      <name val="Times New Roman"/>
      <family val="1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.5"/>
      <name val="Arial CE"/>
      <family val="2"/>
      <charset val="238"/>
    </font>
    <font>
      <b/>
      <i/>
      <sz val="12"/>
      <name val="Arial CE"/>
      <family val="2"/>
      <charset val="238"/>
    </font>
    <font>
      <sz val="10"/>
      <name val="Times New Roman CE"/>
      <family val="1"/>
      <charset val="238"/>
    </font>
    <font>
      <b/>
      <sz val="9"/>
      <name val="Times New Roman CE"/>
      <charset val="238"/>
    </font>
    <font>
      <i/>
      <sz val="9"/>
      <name val="Times New Roman CE"/>
      <family val="1"/>
      <charset val="238"/>
    </font>
    <font>
      <sz val="9"/>
      <name val="Times New Roman CE"/>
      <charset val="238"/>
    </font>
    <font>
      <b/>
      <sz val="12"/>
      <name val="Times New Roman CE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b/>
      <sz val="14"/>
      <name val="Times New Roman CE"/>
      <family val="1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i/>
      <u/>
      <sz val="12"/>
      <name val="Times New Roman"/>
      <family val="1"/>
      <charset val="238"/>
    </font>
    <font>
      <b/>
      <u/>
      <sz val="12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6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14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31"/>
      </patternFill>
    </fill>
    <fill>
      <patternFill patternType="solid">
        <fgColor indexed="41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indexed="49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5" tint="0.59999389629810485"/>
        <bgColor indexed="3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168" fontId="51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51" fillId="4" borderId="7" applyNumberFormat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0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629">
    <xf numFmtId="0" fontId="0" fillId="0" borderId="0" xfId="0"/>
    <xf numFmtId="0" fontId="21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16" fillId="0" borderId="0" xfId="41" applyFont="1" applyFill="1" applyProtection="1"/>
    <xf numFmtId="0" fontId="16" fillId="0" borderId="0" xfId="41" applyFont="1" applyFill="1" applyAlignment="1" applyProtection="1">
      <alignment horizontal="right" vertical="center" indent="1"/>
    </xf>
    <xf numFmtId="0" fontId="16" fillId="0" borderId="0" xfId="41" applyFill="1" applyProtection="1"/>
    <xf numFmtId="165" fontId="22" fillId="0" borderId="0" xfId="0" applyNumberFormat="1" applyFont="1" applyFill="1" applyBorder="1" applyAlignment="1" applyProtection="1">
      <alignment horizontal="right" vertical="center" wrapText="1"/>
    </xf>
    <xf numFmtId="165" fontId="23" fillId="0" borderId="0" xfId="41" applyNumberFormat="1" applyFont="1" applyFill="1" applyBorder="1" applyAlignment="1" applyProtection="1">
      <alignment horizontal="center" vertical="center"/>
    </xf>
    <xf numFmtId="0" fontId="26" fillId="0" borderId="10" xfId="41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vertical="center" wrapText="1"/>
    </xf>
    <xf numFmtId="0" fontId="27" fillId="0" borderId="10" xfId="41" applyFont="1" applyFill="1" applyBorder="1" applyAlignment="1" applyProtection="1">
      <alignment horizontal="center" vertical="center" wrapText="1"/>
    </xf>
    <xf numFmtId="0" fontId="28" fillId="0" borderId="0" xfId="41" applyFont="1" applyFill="1" applyProtection="1"/>
    <xf numFmtId="0" fontId="27" fillId="18" borderId="10" xfId="41" applyFont="1" applyFill="1" applyBorder="1" applyAlignment="1" applyProtection="1">
      <alignment horizontal="left" vertical="center" wrapText="1" indent="1"/>
    </xf>
    <xf numFmtId="0" fontId="0" fillId="0" borderId="0" xfId="41" applyFont="1" applyFill="1" applyProtection="1"/>
    <xf numFmtId="49" fontId="28" fillId="0" borderId="10" xfId="41" applyNumberFormat="1" applyFont="1" applyFill="1" applyBorder="1" applyAlignment="1" applyProtection="1">
      <alignment horizontal="left" vertical="center" wrapText="1" indent="1"/>
    </xf>
    <xf numFmtId="0" fontId="30" fillId="0" borderId="10" xfId="0" applyFont="1" applyBorder="1" applyAlignment="1" applyProtection="1">
      <alignment horizontal="left" wrapText="1" indent="1"/>
    </xf>
    <xf numFmtId="0" fontId="30" fillId="0" borderId="10" xfId="0" applyFont="1" applyBorder="1" applyAlignment="1" applyProtection="1">
      <alignment horizontal="left" vertical="center" wrapText="1" indent="1"/>
    </xf>
    <xf numFmtId="0" fontId="0" fillId="0" borderId="10" xfId="41" applyFont="1" applyFill="1" applyBorder="1" applyProtection="1"/>
    <xf numFmtId="0" fontId="31" fillId="18" borderId="10" xfId="0" applyFont="1" applyFill="1" applyBorder="1" applyAlignment="1" applyProtection="1">
      <alignment horizontal="left" vertical="center" wrapText="1" indent="1"/>
    </xf>
    <xf numFmtId="0" fontId="30" fillId="0" borderId="10" xfId="0" applyFont="1" applyBorder="1" applyAlignment="1" applyProtection="1">
      <alignment vertical="center" wrapText="1"/>
    </xf>
    <xf numFmtId="0" fontId="30" fillId="0" borderId="10" xfId="0" applyFont="1" applyBorder="1" applyAlignment="1" applyProtection="1">
      <alignment wrapText="1"/>
    </xf>
    <xf numFmtId="0" fontId="31" fillId="0" borderId="10" xfId="0" applyFont="1" applyBorder="1" applyAlignment="1" applyProtection="1">
      <alignment vertical="center" wrapText="1"/>
    </xf>
    <xf numFmtId="0" fontId="31" fillId="0" borderId="10" xfId="0" applyFont="1" applyBorder="1" applyAlignment="1" applyProtection="1">
      <alignment horizontal="left" vertical="center" wrapText="1" indent="1"/>
    </xf>
    <xf numFmtId="0" fontId="23" fillId="0" borderId="0" xfId="41" applyFont="1" applyFill="1" applyBorder="1" applyAlignment="1" applyProtection="1">
      <alignment horizontal="center" vertical="center" wrapText="1"/>
    </xf>
    <xf numFmtId="0" fontId="23" fillId="0" borderId="0" xfId="41" applyFont="1" applyFill="1" applyBorder="1" applyAlignment="1" applyProtection="1">
      <alignment vertical="center" wrapText="1"/>
    </xf>
    <xf numFmtId="165" fontId="29" fillId="0" borderId="0" xfId="41" applyNumberFormat="1" applyFont="1" applyFill="1" applyBorder="1" applyAlignment="1" applyProtection="1">
      <alignment horizontal="right" vertical="center" wrapText="1" indent="1"/>
    </xf>
    <xf numFmtId="165" fontId="24" fillId="0" borderId="11" xfId="41" applyNumberFormat="1" applyFont="1" applyFill="1" applyBorder="1" applyAlignment="1" applyProtection="1">
      <alignment horizontal="left"/>
    </xf>
    <xf numFmtId="0" fontId="16" fillId="0" borderId="0" xfId="41" applyFill="1" applyAlignment="1" applyProtection="1"/>
    <xf numFmtId="0" fontId="0" fillId="0" borderId="10" xfId="0" applyFont="1" applyFill="1" applyBorder="1" applyAlignment="1" applyProtection="1">
      <alignment horizontal="center" vertical="center" wrapText="1"/>
    </xf>
    <xf numFmtId="0" fontId="0" fillId="0" borderId="10" xfId="0" applyFont="1" applyFill="1" applyBorder="1" applyAlignment="1" applyProtection="1">
      <alignment vertical="center" wrapText="1"/>
    </xf>
    <xf numFmtId="0" fontId="28" fillId="0" borderId="10" xfId="41" applyFont="1" applyFill="1" applyBorder="1" applyAlignment="1" applyProtection="1">
      <alignment horizontal="left" vertical="center" wrapText="1" indent="1"/>
    </xf>
    <xf numFmtId="0" fontId="28" fillId="0" borderId="10" xfId="41" applyFont="1" applyFill="1" applyBorder="1" applyAlignment="1" applyProtection="1">
      <alignment horizontal="left" vertical="center" wrapText="1" indent="6"/>
    </xf>
    <xf numFmtId="0" fontId="28" fillId="0" borderId="10" xfId="41" applyFont="1" applyFill="1" applyBorder="1" applyAlignment="1" applyProtection="1">
      <alignment horizontal="left" indent="6"/>
    </xf>
    <xf numFmtId="0" fontId="22" fillId="0" borderId="0" xfId="41" applyFont="1" applyFill="1" applyProtection="1"/>
    <xf numFmtId="0" fontId="27" fillId="0" borderId="10" xfId="41" applyFont="1" applyFill="1" applyBorder="1" applyAlignment="1" applyProtection="1">
      <alignment horizontal="left" vertical="center" wrapText="1" indent="1"/>
    </xf>
    <xf numFmtId="0" fontId="33" fillId="0" borderId="0" xfId="41" applyFont="1" applyFill="1" applyProtection="1"/>
    <xf numFmtId="0" fontId="23" fillId="0" borderId="0" xfId="41" applyFont="1" applyFill="1" applyProtection="1"/>
    <xf numFmtId="166" fontId="29" fillId="18" borderId="10" xfId="41" applyNumberFormat="1" applyFont="1" applyFill="1" applyBorder="1" applyAlignment="1" applyProtection="1">
      <alignment horizontal="right" vertical="center" wrapText="1" indent="1"/>
    </xf>
    <xf numFmtId="166" fontId="0" fillId="0" borderId="10" xfId="41" applyNumberFormat="1" applyFont="1" applyFill="1" applyBorder="1" applyAlignment="1" applyProtection="1">
      <alignment horizontal="right" vertical="center" wrapText="1" indent="1"/>
      <protection locked="0"/>
    </xf>
    <xf numFmtId="166" fontId="0" fillId="0" borderId="10" xfId="41" applyNumberFormat="1" applyFont="1" applyFill="1" applyBorder="1" applyProtection="1"/>
    <xf numFmtId="166" fontId="0" fillId="18" borderId="10" xfId="41" applyNumberFormat="1" applyFont="1" applyFill="1" applyBorder="1" applyAlignment="1" applyProtection="1">
      <alignment horizontal="right" vertical="center" wrapText="1" indent="1"/>
      <protection locked="0"/>
    </xf>
    <xf numFmtId="166" fontId="29" fillId="18" borderId="10" xfId="41" applyNumberFormat="1" applyFont="1" applyFill="1" applyBorder="1" applyAlignment="1" applyProtection="1">
      <alignment horizontal="right" vertical="center" wrapText="1" indent="1"/>
      <protection locked="0"/>
    </xf>
    <xf numFmtId="166" fontId="0" fillId="18" borderId="10" xfId="41" applyNumberFormat="1" applyFont="1" applyFill="1" applyBorder="1" applyProtection="1"/>
    <xf numFmtId="166" fontId="29" fillId="0" borderId="10" xfId="41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0" xfId="41" applyFont="1" applyFill="1" applyBorder="1" applyAlignment="1" applyProtection="1">
      <alignment horizontal="left" vertical="center" wrapText="1"/>
    </xf>
    <xf numFmtId="0" fontId="31" fillId="0" borderId="10" xfId="0" applyFont="1" applyBorder="1" applyAlignment="1" applyProtection="1">
      <alignment wrapText="1"/>
    </xf>
    <xf numFmtId="0" fontId="27" fillId="0" borderId="10" xfId="41" applyFont="1" applyFill="1" applyBorder="1" applyAlignment="1" applyProtection="1">
      <alignment vertical="center" wrapText="1"/>
    </xf>
    <xf numFmtId="166" fontId="29" fillId="0" borderId="10" xfId="41" applyNumberFormat="1" applyFont="1" applyFill="1" applyBorder="1" applyAlignment="1" applyProtection="1">
      <alignment horizontal="right" vertical="center" wrapText="1" indent="1"/>
    </xf>
    <xf numFmtId="166" fontId="32" fillId="0" borderId="10" xfId="0" applyNumberFormat="1" applyFont="1" applyBorder="1" applyAlignment="1" applyProtection="1">
      <alignment horizontal="right" vertical="center" wrapText="1" indent="1"/>
    </xf>
    <xf numFmtId="166" fontId="32" fillId="0" borderId="10" xfId="0" applyNumberFormat="1" applyFont="1" applyBorder="1" applyAlignment="1" applyProtection="1">
      <alignment horizontal="right" vertical="center" wrapText="1" indent="1"/>
      <protection locked="0"/>
    </xf>
    <xf numFmtId="0" fontId="26" fillId="0" borderId="0" xfId="41" applyFont="1" applyFill="1" applyProtection="1"/>
    <xf numFmtId="0" fontId="34" fillId="0" borderId="10" xfId="0" applyFont="1" applyBorder="1" applyAlignment="1" applyProtection="1">
      <alignment horizontal="left" vertical="center" wrapText="1" indent="1"/>
    </xf>
    <xf numFmtId="0" fontId="16" fillId="0" borderId="10" xfId="41" applyFont="1" applyFill="1" applyBorder="1" applyProtection="1"/>
    <xf numFmtId="0" fontId="16" fillId="0" borderId="10" xfId="41" applyFont="1" applyFill="1" applyBorder="1" applyAlignment="1" applyProtection="1">
      <alignment horizontal="right" vertical="center" indent="1"/>
    </xf>
    <xf numFmtId="0" fontId="16" fillId="0" borderId="10" xfId="41" applyFill="1" applyBorder="1" applyProtection="1"/>
    <xf numFmtId="0" fontId="16" fillId="0" borderId="10" xfId="41" applyFont="1" applyFill="1" applyBorder="1" applyAlignment="1" applyProtection="1">
      <alignment horizontal="center" vertical="center"/>
    </xf>
    <xf numFmtId="0" fontId="28" fillId="0" borderId="10" xfId="41" applyFont="1" applyFill="1" applyBorder="1" applyProtection="1"/>
    <xf numFmtId="165" fontId="27" fillId="0" borderId="10" xfId="41" applyNumberFormat="1" applyFont="1" applyFill="1" applyBorder="1" applyAlignment="1" applyProtection="1">
      <alignment horizontal="right" vertical="center" wrapText="1" indent="1"/>
    </xf>
    <xf numFmtId="165" fontId="28" fillId="0" borderId="10" xfId="41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0" xfId="41" applyNumberFormat="1" applyFont="1" applyFill="1" applyBorder="1" applyAlignment="1" applyProtection="1">
      <alignment horizontal="right" vertical="center" wrapText="1" indent="1"/>
    </xf>
    <xf numFmtId="165" fontId="27" fillId="0" borderId="10" xfId="41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0" xfId="41" applyNumberFormat="1" applyFont="1" applyFill="1" applyBorder="1" applyAlignment="1" applyProtection="1">
      <alignment horizontal="right" vertical="center" wrapText="1" indent="1"/>
    </xf>
    <xf numFmtId="0" fontId="28" fillId="0" borderId="10" xfId="41" applyFont="1" applyFill="1" applyBorder="1" applyAlignment="1" applyProtection="1">
      <alignment horizontal="center"/>
    </xf>
    <xf numFmtId="0" fontId="28" fillId="0" borderId="10" xfId="41" applyFont="1" applyFill="1" applyBorder="1" applyAlignment="1" applyProtection="1">
      <alignment horizontal="left" vertical="center" wrapText="1" indent="7"/>
    </xf>
    <xf numFmtId="165" fontId="31" fillId="0" borderId="10" xfId="0" applyNumberFormat="1" applyFont="1" applyBorder="1" applyAlignment="1" applyProtection="1">
      <alignment horizontal="right" vertical="center" wrapText="1" indent="1"/>
    </xf>
    <xf numFmtId="165" fontId="31" fillId="0" borderId="10" xfId="0" applyNumberFormat="1" applyFont="1" applyBorder="1" applyAlignment="1" applyProtection="1">
      <alignment horizontal="right" vertical="center" wrapText="1" indent="1"/>
      <protection locked="0"/>
    </xf>
    <xf numFmtId="165" fontId="34" fillId="0" borderId="10" xfId="0" applyNumberFormat="1" applyFont="1" applyBorder="1" applyAlignment="1" applyProtection="1">
      <alignment horizontal="right" vertical="center" wrapText="1" indent="1"/>
    </xf>
    <xf numFmtId="165" fontId="0" fillId="0" borderId="0" xfId="0" applyNumberFormat="1" applyFill="1" applyAlignment="1" applyProtection="1">
      <alignment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165" fontId="23" fillId="0" borderId="0" xfId="0" applyNumberFormat="1" applyFont="1" applyFill="1" applyBorder="1" applyAlignment="1" applyProtection="1">
      <alignment horizontal="center" vertical="center" wrapText="1"/>
    </xf>
    <xf numFmtId="165" fontId="26" fillId="0" borderId="10" xfId="0" applyNumberFormat="1" applyFont="1" applyFill="1" applyBorder="1" applyAlignment="1" applyProtection="1">
      <alignment horizontal="center" vertical="center" wrapText="1"/>
    </xf>
    <xf numFmtId="165" fontId="29" fillId="0" borderId="10" xfId="0" applyNumberFormat="1" applyFont="1" applyFill="1" applyBorder="1" applyAlignment="1" applyProtection="1">
      <alignment horizontal="center" vertical="center" wrapText="1"/>
    </xf>
    <xf numFmtId="165" fontId="29" fillId="0" borderId="0" xfId="0" applyNumberFormat="1" applyFont="1" applyFill="1" applyAlignment="1" applyProtection="1">
      <alignment horizontal="center" vertical="center" wrapText="1"/>
    </xf>
    <xf numFmtId="165" fontId="27" fillId="0" borderId="10" xfId="0" applyNumberFormat="1" applyFont="1" applyFill="1" applyBorder="1" applyAlignment="1" applyProtection="1">
      <alignment horizontal="center" vertical="center" wrapText="1"/>
    </xf>
    <xf numFmtId="165" fontId="27" fillId="0" borderId="0" xfId="0" applyNumberFormat="1" applyFont="1" applyFill="1" applyAlignment="1" applyProtection="1">
      <alignment horizontal="center" vertical="center" wrapText="1"/>
    </xf>
    <xf numFmtId="165" fontId="0" fillId="0" borderId="10" xfId="0" applyNumberFormat="1" applyFont="1" applyFill="1" applyBorder="1" applyAlignment="1" applyProtection="1">
      <alignment horizontal="left" vertical="center" wrapText="1" indent="1"/>
    </xf>
    <xf numFmtId="165" fontId="28" fillId="0" borderId="10" xfId="0" applyNumberFormat="1" applyFont="1" applyFill="1" applyBorder="1" applyAlignment="1" applyProtection="1">
      <alignment horizontal="left" vertical="center" wrapText="1" indent="1"/>
    </xf>
    <xf numFmtId="165" fontId="2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10" xfId="0" applyNumberFormat="1" applyFill="1" applyBorder="1" applyAlignment="1" applyProtection="1">
      <alignment vertical="center" wrapText="1"/>
    </xf>
    <xf numFmtId="165" fontId="29" fillId="0" borderId="10" xfId="0" applyNumberFormat="1" applyFont="1" applyFill="1" applyBorder="1" applyAlignment="1" applyProtection="1">
      <alignment horizontal="left" vertical="center" wrapText="1" indent="1"/>
    </xf>
    <xf numFmtId="165" fontId="27" fillId="0" borderId="10" xfId="0" applyNumberFormat="1" applyFont="1" applyFill="1" applyBorder="1" applyAlignment="1" applyProtection="1">
      <alignment horizontal="left" vertical="center" wrapText="1" indent="1"/>
    </xf>
    <xf numFmtId="165" fontId="27" fillId="0" borderId="10" xfId="0" applyNumberFormat="1" applyFont="1" applyFill="1" applyBorder="1" applyAlignment="1" applyProtection="1">
      <alignment horizontal="right" vertical="center" wrapText="1" indent="1"/>
    </xf>
    <xf numFmtId="165" fontId="35" fillId="0" borderId="10" xfId="0" applyNumberFormat="1" applyFont="1" applyFill="1" applyBorder="1" applyAlignment="1" applyProtection="1">
      <alignment horizontal="right" vertical="center" wrapText="1" indent="1"/>
    </xf>
    <xf numFmtId="165" fontId="29" fillId="0" borderId="10" xfId="0" applyNumberFormat="1" applyFont="1" applyFill="1" applyBorder="1" applyAlignment="1" applyProtection="1">
      <alignment horizontal="right" vertical="center" wrapText="1" indent="1"/>
    </xf>
    <xf numFmtId="165" fontId="28" fillId="0" borderId="10" xfId="0" applyNumberFormat="1" applyFont="1" applyFill="1" applyBorder="1" applyAlignment="1" applyProtection="1">
      <alignment horizontal="left" vertical="center" wrapText="1" indent="6"/>
      <protection locked="0"/>
    </xf>
    <xf numFmtId="165" fontId="28" fillId="0" borderId="10" xfId="0" applyNumberFormat="1" applyFont="1" applyFill="1" applyBorder="1" applyAlignment="1" applyProtection="1">
      <alignment horizontal="left" vertical="center" wrapText="1" indent="3"/>
      <protection locked="0"/>
    </xf>
    <xf numFmtId="165" fontId="35" fillId="0" borderId="10" xfId="0" applyNumberFormat="1" applyFont="1" applyFill="1" applyBorder="1" applyAlignment="1" applyProtection="1">
      <alignment horizontal="left" vertical="center" wrapText="1" indent="1"/>
    </xf>
    <xf numFmtId="165" fontId="28" fillId="0" borderId="10" xfId="0" applyNumberFormat="1" applyFont="1" applyFill="1" applyBorder="1" applyAlignment="1" applyProtection="1">
      <alignment horizontal="left" vertical="center" wrapText="1" indent="2"/>
    </xf>
    <xf numFmtId="165" fontId="0" fillId="0" borderId="10" xfId="0" applyNumberFormat="1" applyFont="1" applyFill="1" applyBorder="1" applyAlignment="1" applyProtection="1">
      <alignment horizontal="center" vertical="center" wrapText="1"/>
    </xf>
    <xf numFmtId="0" fontId="37" fillId="0" borderId="0" xfId="41" applyFont="1" applyFill="1"/>
    <xf numFmtId="165" fontId="38" fillId="0" borderId="0" xfId="41" applyNumberFormat="1" applyFont="1" applyFill="1" applyBorder="1" applyAlignment="1" applyProtection="1">
      <alignment horizontal="center" vertical="center" wrapText="1"/>
    </xf>
    <xf numFmtId="165" fontId="38" fillId="0" borderId="0" xfId="41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/>
    <xf numFmtId="167" fontId="29" fillId="0" borderId="12" xfId="41" applyNumberFormat="1" applyFont="1" applyFill="1" applyBorder="1" applyAlignment="1">
      <alignment horizontal="center" vertical="center" wrapText="1"/>
    </xf>
    <xf numFmtId="0" fontId="0" fillId="0" borderId="13" xfId="41" applyFont="1" applyFill="1" applyBorder="1" applyAlignment="1">
      <alignment horizontal="center" vertical="center"/>
    </xf>
    <xf numFmtId="0" fontId="0" fillId="0" borderId="14" xfId="41" applyFont="1" applyFill="1" applyBorder="1" applyAlignment="1">
      <alignment horizontal="center" vertical="center"/>
    </xf>
    <xf numFmtId="0" fontId="0" fillId="0" borderId="15" xfId="41" applyFont="1" applyFill="1" applyBorder="1" applyAlignment="1">
      <alignment horizontal="center" vertical="center"/>
    </xf>
    <xf numFmtId="0" fontId="0" fillId="0" borderId="16" xfId="41" applyFont="1" applyFill="1" applyBorder="1" applyAlignment="1">
      <alignment horizontal="center" vertical="center"/>
    </xf>
    <xf numFmtId="0" fontId="0" fillId="0" borderId="17" xfId="41" applyFont="1" applyFill="1" applyBorder="1" applyProtection="1">
      <protection locked="0"/>
    </xf>
    <xf numFmtId="169" fontId="0" fillId="0" borderId="17" xfId="26" applyNumberFormat="1" applyFont="1" applyFill="1" applyBorder="1" applyAlignment="1" applyProtection="1">
      <protection locked="0"/>
    </xf>
    <xf numFmtId="169" fontId="0" fillId="0" borderId="18" xfId="26" applyNumberFormat="1" applyFont="1" applyFill="1" applyBorder="1" applyAlignment="1" applyProtection="1"/>
    <xf numFmtId="0" fontId="0" fillId="0" borderId="19" xfId="41" applyFont="1" applyFill="1" applyBorder="1" applyAlignment="1">
      <alignment horizontal="center" vertical="center"/>
    </xf>
    <xf numFmtId="0" fontId="0" fillId="0" borderId="20" xfId="41" applyFont="1" applyFill="1" applyBorder="1" applyProtection="1">
      <protection locked="0"/>
    </xf>
    <xf numFmtId="169" fontId="0" fillId="0" borderId="20" xfId="26" applyNumberFormat="1" applyFont="1" applyFill="1" applyBorder="1" applyAlignment="1" applyProtection="1">
      <protection locked="0"/>
    </xf>
    <xf numFmtId="169" fontId="0" fillId="0" borderId="21" xfId="26" applyNumberFormat="1" applyFont="1" applyFill="1" applyBorder="1" applyAlignment="1" applyProtection="1"/>
    <xf numFmtId="0" fontId="0" fillId="0" borderId="22" xfId="41" applyFont="1" applyFill="1" applyBorder="1" applyAlignment="1">
      <alignment horizontal="center" vertical="center"/>
    </xf>
    <xf numFmtId="0" fontId="0" fillId="0" borderId="12" xfId="41" applyFont="1" applyFill="1" applyBorder="1" applyProtection="1">
      <protection locked="0"/>
    </xf>
    <xf numFmtId="169" fontId="0" fillId="0" borderId="12" xfId="26" applyNumberFormat="1" applyFont="1" applyFill="1" applyBorder="1" applyAlignment="1" applyProtection="1">
      <protection locked="0"/>
    </xf>
    <xf numFmtId="0" fontId="29" fillId="0" borderId="13" xfId="41" applyFont="1" applyFill="1" applyBorder="1" applyAlignment="1">
      <alignment horizontal="center" vertical="center"/>
    </xf>
    <xf numFmtId="0" fontId="29" fillId="0" borderId="14" xfId="41" applyFont="1" applyFill="1" applyBorder="1"/>
    <xf numFmtId="169" fontId="29" fillId="0" borderId="14" xfId="41" applyNumberFormat="1" applyFont="1" applyFill="1" applyBorder="1"/>
    <xf numFmtId="169" fontId="29" fillId="0" borderId="15" xfId="41" applyNumberFormat="1" applyFont="1" applyFill="1" applyBorder="1"/>
    <xf numFmtId="0" fontId="38" fillId="0" borderId="0" xfId="41" applyFont="1" applyFill="1"/>
    <xf numFmtId="165" fontId="0" fillId="0" borderId="0" xfId="0" applyNumberFormat="1" applyFill="1" applyAlignment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23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Fill="1" applyAlignment="1">
      <alignment horizontal="center" vertical="center" wrapText="1"/>
    </xf>
    <xf numFmtId="165" fontId="29" fillId="0" borderId="0" xfId="0" applyNumberFormat="1" applyFont="1" applyFill="1" applyAlignment="1">
      <alignment vertical="center" wrapText="1"/>
    </xf>
    <xf numFmtId="0" fontId="0" fillId="0" borderId="0" xfId="0" applyFill="1"/>
    <xf numFmtId="0" fontId="0" fillId="0" borderId="0" xfId="0" applyFill="1" applyProtection="1"/>
    <xf numFmtId="0" fontId="23" fillId="0" borderId="0" xfId="0" applyFont="1" applyFill="1" applyProtection="1"/>
    <xf numFmtId="0" fontId="26" fillId="0" borderId="28" xfId="0" applyFont="1" applyFill="1" applyBorder="1" applyAlignment="1" applyProtection="1">
      <alignment vertical="center"/>
    </xf>
    <xf numFmtId="0" fontId="26" fillId="0" borderId="29" xfId="0" applyFont="1" applyFill="1" applyBorder="1" applyAlignment="1" applyProtection="1">
      <alignment horizontal="center" vertical="center"/>
    </xf>
    <xf numFmtId="0" fontId="26" fillId="0" borderId="30" xfId="0" applyFont="1" applyFill="1" applyBorder="1" applyAlignment="1" applyProtection="1">
      <alignment horizontal="center" vertical="center"/>
    </xf>
    <xf numFmtId="49" fontId="28" fillId="0" borderId="23" xfId="0" applyNumberFormat="1" applyFont="1" applyFill="1" applyBorder="1" applyAlignment="1" applyProtection="1">
      <alignment vertical="center"/>
    </xf>
    <xf numFmtId="3" fontId="28" fillId="0" borderId="24" xfId="0" applyNumberFormat="1" applyFont="1" applyFill="1" applyBorder="1" applyAlignment="1" applyProtection="1">
      <alignment vertical="center"/>
      <protection locked="0"/>
    </xf>
    <xf numFmtId="3" fontId="28" fillId="0" borderId="25" xfId="0" applyNumberFormat="1" applyFont="1" applyFill="1" applyBorder="1" applyAlignment="1" applyProtection="1">
      <alignment vertical="center"/>
    </xf>
    <xf numFmtId="49" fontId="35" fillId="0" borderId="19" xfId="0" applyNumberFormat="1" applyFont="1" applyFill="1" applyBorder="1" applyAlignment="1" applyProtection="1">
      <alignment horizontal="left" vertical="center" indent="1"/>
    </xf>
    <xf numFmtId="3" fontId="35" fillId="0" borderId="20" xfId="0" applyNumberFormat="1" applyFont="1" applyFill="1" applyBorder="1" applyAlignment="1" applyProtection="1">
      <alignment vertical="center"/>
      <protection locked="0"/>
    </xf>
    <xf numFmtId="3" fontId="35" fillId="0" borderId="21" xfId="0" applyNumberFormat="1" applyFont="1" applyFill="1" applyBorder="1" applyAlignment="1" applyProtection="1">
      <alignment vertical="center"/>
    </xf>
    <xf numFmtId="49" fontId="28" fillId="0" borderId="19" xfId="0" applyNumberFormat="1" applyFont="1" applyFill="1" applyBorder="1" applyAlignment="1" applyProtection="1">
      <alignment vertical="center"/>
    </xf>
    <xf numFmtId="3" fontId="28" fillId="0" borderId="20" xfId="0" applyNumberFormat="1" applyFont="1" applyFill="1" applyBorder="1" applyAlignment="1" applyProtection="1">
      <alignment vertical="center"/>
      <protection locked="0"/>
    </xf>
    <xf numFmtId="3" fontId="28" fillId="0" borderId="21" xfId="0" applyNumberFormat="1" applyFont="1" applyFill="1" applyBorder="1" applyAlignment="1" applyProtection="1">
      <alignment vertical="center"/>
    </xf>
    <xf numFmtId="49" fontId="26" fillId="0" borderId="13" xfId="0" applyNumberFormat="1" applyFont="1" applyFill="1" applyBorder="1" applyAlignment="1" applyProtection="1">
      <alignment vertical="center"/>
    </xf>
    <xf numFmtId="3" fontId="28" fillId="0" borderId="14" xfId="0" applyNumberFormat="1" applyFont="1" applyFill="1" applyBorder="1" applyAlignment="1" applyProtection="1">
      <alignment vertical="center"/>
    </xf>
    <xf numFmtId="3" fontId="28" fillId="0" borderId="15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28" fillId="0" borderId="19" xfId="0" applyNumberFormat="1" applyFont="1" applyFill="1" applyBorder="1" applyAlignment="1" applyProtection="1">
      <alignment horizontal="left" vertical="center"/>
    </xf>
    <xf numFmtId="49" fontId="28" fillId="0" borderId="22" xfId="0" applyNumberFormat="1" applyFont="1" applyFill="1" applyBorder="1" applyAlignment="1" applyProtection="1">
      <alignment vertical="center"/>
      <protection locked="0"/>
    </xf>
    <xf numFmtId="3" fontId="28" fillId="0" borderId="12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/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165" fontId="16" fillId="0" borderId="0" xfId="0" applyNumberFormat="1" applyFont="1" applyFill="1" applyAlignment="1" applyProtection="1">
      <alignment horizontal="left" vertical="center" wrapText="1"/>
    </xf>
    <xf numFmtId="165" fontId="16" fillId="0" borderId="0" xfId="0" applyNumberFormat="1" applyFont="1" applyFill="1" applyAlignment="1">
      <alignment vertical="center" wrapText="1"/>
    </xf>
    <xf numFmtId="0" fontId="26" fillId="0" borderId="31" xfId="0" applyFont="1" applyFill="1" applyBorder="1" applyAlignment="1" applyProtection="1">
      <alignment horizontal="center" vertical="center" wrapText="1"/>
    </xf>
    <xf numFmtId="0" fontId="26" fillId="0" borderId="24" xfId="0" applyFont="1" applyFill="1" applyBorder="1" applyAlignment="1" applyProtection="1">
      <alignment horizontal="center" vertical="center"/>
    </xf>
    <xf numFmtId="0" fontId="23" fillId="0" borderId="0" xfId="0" applyFont="1" applyFill="1" applyAlignment="1">
      <alignment vertical="center"/>
    </xf>
    <xf numFmtId="0" fontId="26" fillId="0" borderId="32" xfId="0" applyFont="1" applyFill="1" applyBorder="1" applyAlignment="1" applyProtection="1">
      <alignment vertical="center"/>
    </xf>
    <xf numFmtId="0" fontId="26" fillId="0" borderId="26" xfId="0" applyFont="1" applyFill="1" applyBorder="1" applyAlignment="1" applyProtection="1">
      <alignment horizontal="center" vertical="center"/>
    </xf>
    <xf numFmtId="0" fontId="26" fillId="0" borderId="0" xfId="0" applyFont="1" applyFill="1" applyAlignment="1" applyProtection="1">
      <alignment vertical="center"/>
    </xf>
    <xf numFmtId="0" fontId="29" fillId="0" borderId="0" xfId="0" applyFont="1" applyFill="1" applyAlignment="1">
      <alignment vertical="center"/>
    </xf>
    <xf numFmtId="0" fontId="26" fillId="0" borderId="10" xfId="0" applyFont="1" applyFill="1" applyBorder="1" applyAlignment="1" applyProtection="1">
      <alignment horizontal="center" vertical="center" wrapText="1"/>
    </xf>
    <xf numFmtId="0" fontId="27" fillId="0" borderId="10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5" fontId="26" fillId="0" borderId="10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Fill="1" applyBorder="1" applyAlignment="1">
      <alignment horizontal="center" vertical="center" wrapText="1"/>
    </xf>
    <xf numFmtId="49" fontId="28" fillId="0" borderId="10" xfId="41" applyNumberFormat="1" applyFont="1" applyFill="1" applyBorder="1" applyAlignment="1" applyProtection="1">
      <alignment horizontal="center" vertical="center" wrapText="1"/>
    </xf>
    <xf numFmtId="0" fontId="40" fillId="0" borderId="0" xfId="0" applyFont="1" applyFill="1" applyAlignment="1">
      <alignment vertical="center" wrapText="1"/>
    </xf>
    <xf numFmtId="0" fontId="37" fillId="0" borderId="0" xfId="0" applyFont="1" applyFill="1" applyAlignment="1">
      <alignment vertical="center" wrapText="1"/>
    </xf>
    <xf numFmtId="0" fontId="40" fillId="0" borderId="10" xfId="0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center" wrapText="1"/>
    </xf>
    <xf numFmtId="0" fontId="31" fillId="0" borderId="10" xfId="0" applyFont="1" applyBorder="1" applyAlignment="1" applyProtection="1">
      <alignment horizontal="center" wrapText="1"/>
    </xf>
    <xf numFmtId="0" fontId="30" fillId="0" borderId="10" xfId="0" applyFont="1" applyBorder="1" applyAlignment="1" applyProtection="1">
      <alignment horizont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left" vertical="center" wrapText="1" indent="1"/>
    </xf>
    <xf numFmtId="165" fontId="27" fillId="0" borderId="0" xfId="0" applyNumberFormat="1" applyFont="1" applyFill="1" applyBorder="1" applyAlignment="1" applyProtection="1">
      <alignment horizontal="right" vertical="center" wrapText="1" indent="1"/>
    </xf>
    <xf numFmtId="0" fontId="28" fillId="0" borderId="10" xfId="0" applyFont="1" applyFill="1" applyBorder="1" applyAlignment="1" applyProtection="1">
      <alignment horizontal="center" vertical="center" wrapText="1"/>
    </xf>
    <xf numFmtId="0" fontId="26" fillId="0" borderId="10" xfId="0" applyFont="1" applyFill="1" applyBorder="1" applyAlignment="1" applyProtection="1">
      <alignment horizontal="left" vertical="center" wrapText="1" indent="1"/>
    </xf>
    <xf numFmtId="0" fontId="41" fillId="0" borderId="0" xfId="0" applyFont="1" applyFill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41" fillId="0" borderId="10" xfId="0" applyFont="1" applyFill="1" applyBorder="1" applyAlignment="1">
      <alignment vertical="center" wrapText="1"/>
    </xf>
    <xf numFmtId="170" fontId="0" fillId="0" borderId="0" xfId="0" applyNumberFormat="1" applyFill="1" applyAlignment="1">
      <alignment vertical="center" wrapText="1"/>
    </xf>
    <xf numFmtId="49" fontId="27" fillId="0" borderId="10" xfId="41" applyNumberFormat="1" applyFont="1" applyFill="1" applyBorder="1" applyAlignment="1" applyProtection="1">
      <alignment horizontal="center" vertical="center" wrapText="1"/>
    </xf>
    <xf numFmtId="0" fontId="31" fillId="0" borderId="10" xfId="0" applyFont="1" applyBorder="1" applyAlignment="1" applyProtection="1">
      <alignment horizontal="center" vertical="center" wrapText="1"/>
    </xf>
    <xf numFmtId="0" fontId="0" fillId="0" borderId="10" xfId="0" applyFont="1" applyFill="1" applyBorder="1" applyAlignment="1" applyProtection="1">
      <alignment horizontal="left" vertical="center" wrapText="1"/>
    </xf>
    <xf numFmtId="0" fontId="0" fillId="0" borderId="10" xfId="0" applyFont="1" applyFill="1" applyBorder="1" applyAlignment="1" applyProtection="1">
      <alignment horizontal="right" vertical="center" wrapText="1" indent="1"/>
    </xf>
    <xf numFmtId="0" fontId="29" fillId="0" borderId="10" xfId="0" applyFont="1" applyFill="1" applyBorder="1" applyAlignment="1" applyProtection="1">
      <alignment horizontal="left" vertical="center"/>
    </xf>
    <xf numFmtId="3" fontId="2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6" fontId="42" fillId="0" borderId="10" xfId="41" applyNumberFormat="1" applyFont="1" applyFill="1" applyBorder="1" applyAlignment="1" applyProtection="1">
      <alignment horizontal="right" vertical="center" wrapText="1" indent="1"/>
    </xf>
    <xf numFmtId="166" fontId="43" fillId="0" borderId="10" xfId="41" applyNumberFormat="1" applyFont="1" applyFill="1" applyBorder="1" applyAlignment="1" applyProtection="1">
      <alignment horizontal="right" vertical="center" wrapText="1" indent="1"/>
      <protection locked="0"/>
    </xf>
    <xf numFmtId="166" fontId="44" fillId="0" borderId="10" xfId="0" applyNumberFormat="1" applyFont="1" applyFill="1" applyBorder="1" applyAlignment="1">
      <alignment vertical="center" wrapText="1"/>
    </xf>
    <xf numFmtId="166" fontId="43" fillId="0" borderId="10" xfId="0" applyNumberFormat="1" applyFont="1" applyFill="1" applyBorder="1" applyAlignment="1">
      <alignment vertical="center" wrapText="1"/>
    </xf>
    <xf numFmtId="166" fontId="43" fillId="0" borderId="10" xfId="41" applyNumberFormat="1" applyFont="1" applyFill="1" applyBorder="1" applyAlignment="1" applyProtection="1">
      <alignment horizontal="right" vertical="center" wrapText="1" indent="1"/>
    </xf>
    <xf numFmtId="166" fontId="42" fillId="0" borderId="10" xfId="41" applyNumberFormat="1" applyFont="1" applyFill="1" applyBorder="1" applyAlignment="1" applyProtection="1">
      <alignment horizontal="right" vertical="center" wrapText="1" indent="1"/>
      <protection locked="0"/>
    </xf>
    <xf numFmtId="166" fontId="0" fillId="0" borderId="10" xfId="41" applyNumberFormat="1" applyFont="1" applyFill="1" applyBorder="1" applyAlignment="1" applyProtection="1">
      <alignment horizontal="right" vertical="center" wrapText="1"/>
      <protection locked="0"/>
    </xf>
    <xf numFmtId="166" fontId="0" fillId="0" borderId="10" xfId="0" applyNumberFormat="1" applyFont="1" applyFill="1" applyBorder="1" applyAlignment="1">
      <alignment horizontal="right" vertical="center" wrapText="1"/>
    </xf>
    <xf numFmtId="166" fontId="0" fillId="0" borderId="10" xfId="0" applyNumberFormat="1" applyFont="1" applyFill="1" applyBorder="1" applyAlignment="1">
      <alignment vertical="center" wrapText="1"/>
    </xf>
    <xf numFmtId="166" fontId="28" fillId="0" borderId="10" xfId="41" applyNumberFormat="1" applyFont="1" applyFill="1" applyBorder="1" applyAlignment="1" applyProtection="1">
      <alignment horizontal="right" vertical="center" wrapText="1" indent="1"/>
      <protection locked="0"/>
    </xf>
    <xf numFmtId="166" fontId="0" fillId="0" borderId="10" xfId="0" applyNumberFormat="1" applyFill="1" applyBorder="1" applyAlignment="1">
      <alignment vertical="center" wrapText="1"/>
    </xf>
    <xf numFmtId="166" fontId="27" fillId="0" borderId="10" xfId="41" applyNumberFormat="1" applyFont="1" applyFill="1" applyBorder="1" applyAlignment="1" applyProtection="1">
      <alignment horizontal="right" vertical="center" wrapText="1" indent="1"/>
      <protection locked="0"/>
    </xf>
    <xf numFmtId="166" fontId="27" fillId="0" borderId="10" xfId="41" applyNumberFormat="1" applyFont="1" applyFill="1" applyBorder="1" applyAlignment="1" applyProtection="1">
      <alignment horizontal="right" vertical="center" wrapText="1" indent="1"/>
    </xf>
    <xf numFmtId="166" fontId="41" fillId="0" borderId="10" xfId="0" applyNumberFormat="1" applyFont="1" applyFill="1" applyBorder="1" applyAlignment="1">
      <alignment vertical="center" wrapText="1"/>
    </xf>
    <xf numFmtId="166" fontId="31" fillId="0" borderId="10" xfId="0" applyNumberFormat="1" applyFont="1" applyBorder="1" applyAlignment="1" applyProtection="1">
      <alignment horizontal="right" vertical="center" wrapText="1" indent="1"/>
    </xf>
    <xf numFmtId="166" fontId="34" fillId="0" borderId="10" xfId="0" applyNumberFormat="1" applyFont="1" applyBorder="1" applyAlignment="1" applyProtection="1">
      <alignment horizontal="right" vertical="center" wrapText="1" indent="1"/>
    </xf>
    <xf numFmtId="0" fontId="29" fillId="0" borderId="10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5" fontId="16" fillId="0" borderId="0" xfId="0" applyNumberFormat="1" applyFont="1" applyFill="1" applyAlignment="1" applyProtection="1">
      <alignment vertical="center" wrapText="1"/>
    </xf>
    <xf numFmtId="0" fontId="23" fillId="0" borderId="0" xfId="0" applyFont="1" applyFill="1" applyAlignment="1" applyProtection="1">
      <alignment vertical="center"/>
    </xf>
    <xf numFmtId="0" fontId="26" fillId="0" borderId="32" xfId="0" applyFont="1" applyFill="1" applyBorder="1" applyAlignment="1" applyProtection="1">
      <alignment horizontal="center" vertical="center" wrapText="1"/>
    </xf>
    <xf numFmtId="0" fontId="29" fillId="0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7" fillId="0" borderId="10" xfId="0" applyFont="1" applyFill="1" applyBorder="1" applyAlignment="1" applyProtection="1">
      <alignment horizontal="left" vertical="center" wrapText="1" indent="1"/>
    </xf>
    <xf numFmtId="0" fontId="40" fillId="0" borderId="0" xfId="0" applyFont="1" applyFill="1" applyAlignment="1" applyProtection="1">
      <alignment vertical="center" wrapText="1"/>
    </xf>
    <xf numFmtId="49" fontId="28" fillId="0" borderId="10" xfId="0" applyNumberFormat="1" applyFont="1" applyFill="1" applyBorder="1" applyAlignment="1" applyProtection="1">
      <alignment horizontal="center" vertical="center" wrapText="1"/>
    </xf>
    <xf numFmtId="0" fontId="40" fillId="0" borderId="10" xfId="0" applyFont="1" applyFill="1" applyBorder="1" applyAlignment="1" applyProtection="1">
      <alignment vertical="center" wrapText="1"/>
    </xf>
    <xf numFmtId="0" fontId="37" fillId="0" borderId="10" xfId="0" applyFont="1" applyFill="1" applyBorder="1" applyAlignment="1" applyProtection="1">
      <alignment vertical="center" wrapText="1"/>
    </xf>
    <xf numFmtId="0" fontId="37" fillId="0" borderId="0" xfId="0" applyFont="1" applyFill="1" applyAlignment="1" applyProtection="1">
      <alignment vertical="center" wrapText="1"/>
    </xf>
    <xf numFmtId="165" fontId="2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45" fillId="0" borderId="10" xfId="0" applyFont="1" applyBorder="1" applyAlignment="1" applyProtection="1">
      <alignment horizontal="left" wrapText="1" indent="1"/>
    </xf>
    <xf numFmtId="0" fontId="28" fillId="0" borderId="10" xfId="0" applyFont="1" applyFill="1" applyBorder="1" applyAlignment="1" applyProtection="1">
      <alignment horizontal="left" vertical="center" wrapText="1"/>
    </xf>
    <xf numFmtId="0" fontId="28" fillId="0" borderId="10" xfId="0" applyFont="1" applyFill="1" applyBorder="1" applyAlignment="1" applyProtection="1">
      <alignment vertical="center" wrapText="1"/>
    </xf>
    <xf numFmtId="0" fontId="28" fillId="0" borderId="10" xfId="0" applyFont="1" applyFill="1" applyBorder="1" applyAlignment="1" applyProtection="1">
      <alignment horizontal="right" vertical="center" wrapText="1" indent="1"/>
    </xf>
    <xf numFmtId="0" fontId="0" fillId="0" borderId="10" xfId="0" applyFill="1" applyBorder="1" applyAlignment="1" applyProtection="1">
      <alignment vertical="center" wrapText="1"/>
    </xf>
    <xf numFmtId="0" fontId="41" fillId="0" borderId="0" xfId="0" applyFont="1" applyFill="1" applyAlignment="1" applyProtection="1">
      <alignment vertical="center" wrapText="1"/>
    </xf>
    <xf numFmtId="0" fontId="41" fillId="0" borderId="10" xfId="0" applyFont="1" applyFill="1" applyBorder="1" applyAlignment="1" applyProtection="1">
      <alignment vertical="center" wrapText="1"/>
    </xf>
    <xf numFmtId="0" fontId="0" fillId="0" borderId="10" xfId="0" applyFill="1" applyBorder="1" applyAlignment="1" applyProtection="1">
      <alignment horizontal="left" vertical="center" wrapText="1"/>
    </xf>
    <xf numFmtId="0" fontId="0" fillId="0" borderId="10" xfId="0" applyFill="1" applyBorder="1" applyAlignment="1" applyProtection="1">
      <alignment horizontal="right" vertical="center" wrapText="1" indent="1"/>
    </xf>
    <xf numFmtId="0" fontId="28" fillId="0" borderId="0" xfId="0" applyFont="1" applyFill="1" applyAlignment="1" applyProtection="1">
      <alignment horizontal="left" vertical="center" wrapText="1"/>
    </xf>
    <xf numFmtId="0" fontId="28" fillId="0" borderId="0" xfId="0" applyFont="1" applyFill="1" applyAlignment="1" applyProtection="1">
      <alignment vertical="center" wrapText="1"/>
    </xf>
    <xf numFmtId="0" fontId="28" fillId="0" borderId="0" xfId="0" applyFont="1" applyFill="1" applyAlignment="1" applyProtection="1">
      <alignment horizontal="right" vertical="center" wrapText="1" indent="1"/>
    </xf>
    <xf numFmtId="0" fontId="16" fillId="0" borderId="0" xfId="0" applyFont="1"/>
    <xf numFmtId="164" fontId="16" fillId="0" borderId="0" xfId="0" applyNumberFormat="1" applyFont="1" applyAlignment="1">
      <alignment horizontal="left"/>
    </xf>
    <xf numFmtId="0" fontId="47" fillId="0" borderId="0" xfId="0" applyFont="1" applyBorder="1" applyAlignment="1">
      <alignment horizontal="right"/>
    </xf>
    <xf numFmtId="0" fontId="47" fillId="0" borderId="0" xfId="0" applyFont="1" applyBorder="1" applyAlignment="1"/>
    <xf numFmtId="0" fontId="48" fillId="0" borderId="20" xfId="0" applyFont="1" applyFill="1" applyBorder="1"/>
    <xf numFmtId="0" fontId="47" fillId="0" borderId="20" xfId="0" applyFont="1" applyFill="1" applyBorder="1" applyAlignment="1">
      <alignment horizontal="center"/>
    </xf>
    <xf numFmtId="0" fontId="47" fillId="0" borderId="20" xfId="0" applyFont="1" applyBorder="1" applyAlignment="1">
      <alignment horizontal="center"/>
    </xf>
    <xf numFmtId="0" fontId="47" fillId="0" borderId="20" xfId="0" applyFont="1" applyFill="1" applyBorder="1"/>
    <xf numFmtId="0" fontId="16" fillId="0" borderId="20" xfId="0" applyFont="1" applyBorder="1"/>
    <xf numFmtId="0" fontId="16" fillId="0" borderId="20" xfId="0" applyFont="1" applyFill="1" applyBorder="1"/>
    <xf numFmtId="0" fontId="49" fillId="0" borderId="20" xfId="0" applyFont="1" applyFill="1" applyBorder="1"/>
    <xf numFmtId="0" fontId="49" fillId="0" borderId="20" xfId="0" applyFont="1" applyBorder="1" applyAlignment="1">
      <alignment horizontal="left" vertical="center"/>
    </xf>
    <xf numFmtId="0" fontId="48" fillId="0" borderId="20" xfId="0" applyFont="1" applyBorder="1"/>
    <xf numFmtId="0" fontId="48" fillId="15" borderId="20" xfId="0" applyFont="1" applyFill="1" applyBorder="1"/>
    <xf numFmtId="0" fontId="47" fillId="15" borderId="20" xfId="0" applyFont="1" applyFill="1" applyBorder="1" applyAlignment="1">
      <alignment horizontal="left" vertical="center"/>
    </xf>
    <xf numFmtId="0" fontId="47" fillId="15" borderId="20" xfId="0" applyFont="1" applyFill="1" applyBorder="1"/>
    <xf numFmtId="0" fontId="48" fillId="0" borderId="20" xfId="0" applyFont="1" applyBorder="1" applyAlignment="1">
      <alignment horizontal="left" vertical="center"/>
    </xf>
    <xf numFmtId="0" fontId="47" fillId="0" borderId="0" xfId="0" applyFont="1"/>
    <xf numFmtId="0" fontId="50" fillId="15" borderId="20" xfId="0" applyFont="1" applyFill="1" applyBorder="1"/>
    <xf numFmtId="0" fontId="50" fillId="0" borderId="20" xfId="0" applyFont="1" applyFill="1" applyBorder="1"/>
    <xf numFmtId="0" fontId="16" fillId="15" borderId="20" xfId="0" applyFont="1" applyFill="1" applyBorder="1"/>
    <xf numFmtId="0" fontId="47" fillId="17" borderId="20" xfId="0" applyFont="1" applyFill="1" applyBorder="1"/>
    <xf numFmtId="0" fontId="50" fillId="17" borderId="20" xfId="0" applyFont="1" applyFill="1" applyBorder="1"/>
    <xf numFmtId="0" fontId="16" fillId="17" borderId="20" xfId="0" applyFont="1" applyFill="1" applyBorder="1"/>
    <xf numFmtId="166" fontId="40" fillId="0" borderId="0" xfId="0" applyNumberFormat="1" applyFont="1" applyFill="1" applyAlignment="1">
      <alignment vertical="center" wrapText="1"/>
    </xf>
    <xf numFmtId="166" fontId="0" fillId="0" borderId="0" xfId="0" applyNumberFormat="1" applyFill="1" applyAlignment="1">
      <alignment vertical="center" wrapText="1"/>
    </xf>
    <xf numFmtId="165" fontId="16" fillId="0" borderId="0" xfId="41" applyNumberFormat="1" applyFill="1" applyProtection="1"/>
    <xf numFmtId="166" fontId="0" fillId="0" borderId="0" xfId="41" applyNumberFormat="1" applyFont="1" applyFill="1" applyProtection="1"/>
    <xf numFmtId="165" fontId="0" fillId="0" borderId="0" xfId="41" applyNumberFormat="1" applyFont="1" applyFill="1" applyProtection="1"/>
    <xf numFmtId="166" fontId="0" fillId="0" borderId="10" xfId="41" applyNumberFormat="1" applyFont="1" applyFill="1" applyBorder="1" applyAlignment="1" applyProtection="1">
      <alignment vertical="center" wrapText="1"/>
      <protection locked="0"/>
    </xf>
    <xf numFmtId="0" fontId="52" fillId="0" borderId="10" xfId="0" applyFont="1" applyFill="1" applyBorder="1" applyAlignment="1" applyProtection="1">
      <alignment horizontal="center" vertical="center" wrapText="1"/>
    </xf>
    <xf numFmtId="0" fontId="52" fillId="0" borderId="10" xfId="0" applyFont="1" applyFill="1" applyBorder="1" applyAlignment="1" applyProtection="1">
      <alignment vertical="center" wrapText="1"/>
    </xf>
    <xf numFmtId="3" fontId="5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54" fillId="0" borderId="10" xfId="0" applyNumberFormat="1" applyFont="1" applyFill="1" applyBorder="1" applyAlignment="1" applyProtection="1">
      <alignment vertical="center" wrapText="1"/>
    </xf>
    <xf numFmtId="3" fontId="5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52" fillId="0" borderId="10" xfId="0" applyNumberFormat="1" applyFont="1" applyFill="1" applyBorder="1" applyAlignment="1" applyProtection="1">
      <alignment horizontal="right" vertical="center" wrapText="1" indent="1"/>
    </xf>
    <xf numFmtId="3" fontId="52" fillId="0" borderId="0" xfId="0" applyNumberFormat="1" applyFont="1" applyFill="1" applyBorder="1" applyAlignment="1" applyProtection="1">
      <alignment horizontal="right" vertical="center" wrapText="1" indent="1"/>
    </xf>
    <xf numFmtId="3" fontId="54" fillId="0" borderId="0" xfId="0" applyNumberFormat="1" applyFont="1" applyFill="1" applyAlignment="1" applyProtection="1">
      <alignment vertical="center" wrapText="1"/>
    </xf>
    <xf numFmtId="3" fontId="2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0" xfId="0" applyNumberFormat="1" applyFont="1" applyFill="1" applyBorder="1" applyAlignment="1" applyProtection="1">
      <alignment horizontal="right" vertical="center" wrapText="1" indent="1"/>
    </xf>
    <xf numFmtId="3" fontId="2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10" xfId="0" applyNumberFormat="1" applyFont="1" applyFill="1" applyBorder="1" applyAlignment="1" applyProtection="1">
      <alignment vertical="center" wrapText="1"/>
    </xf>
    <xf numFmtId="3" fontId="53" fillId="0" borderId="10" xfId="0" applyNumberFormat="1" applyFont="1" applyFill="1" applyBorder="1" applyAlignment="1" applyProtection="1">
      <alignment vertical="center" wrapText="1"/>
    </xf>
    <xf numFmtId="3" fontId="22" fillId="0" borderId="10" xfId="0" applyNumberFormat="1" applyFont="1" applyFill="1" applyBorder="1" applyAlignment="1" applyProtection="1">
      <alignment horizontal="right" vertical="center" wrapText="1" indent="1"/>
    </xf>
    <xf numFmtId="3" fontId="29" fillId="20" borderId="10" xfId="0" applyNumberFormat="1" applyFont="1" applyFill="1" applyBorder="1" applyAlignment="1" applyProtection="1">
      <alignment horizontal="right" vertical="center" wrapText="1" indent="1"/>
      <protection locked="0"/>
    </xf>
    <xf numFmtId="166" fontId="37" fillId="0" borderId="0" xfId="0" applyNumberFormat="1" applyFont="1" applyFill="1" applyAlignment="1">
      <alignment vertical="center" wrapText="1"/>
    </xf>
    <xf numFmtId="165" fontId="40" fillId="0" borderId="0" xfId="0" applyNumberFormat="1" applyFont="1" applyFill="1" applyAlignment="1">
      <alignment vertical="center" wrapText="1"/>
    </xf>
    <xf numFmtId="0" fontId="55" fillId="0" borderId="20" xfId="0" applyFont="1" applyFill="1" applyBorder="1"/>
    <xf numFmtId="0" fontId="55" fillId="0" borderId="20" xfId="0" applyFont="1" applyBorder="1"/>
    <xf numFmtId="0" fontId="30" fillId="0" borderId="0" xfId="0" applyFont="1" applyFill="1" applyAlignment="1"/>
    <xf numFmtId="0" fontId="30" fillId="0" borderId="0" xfId="0" applyFont="1"/>
    <xf numFmtId="49" fontId="31" fillId="0" borderId="0" xfId="0" applyNumberFormat="1" applyFont="1" applyFill="1" applyAlignment="1">
      <alignment horizontal="right"/>
    </xf>
    <xf numFmtId="0" fontId="30" fillId="0" borderId="0" xfId="0" applyFont="1" applyAlignment="1"/>
    <xf numFmtId="0" fontId="31" fillId="0" borderId="45" xfId="0" applyFont="1" applyBorder="1" applyAlignment="1">
      <alignment horizontal="center" vertical="top" wrapText="1"/>
    </xf>
    <xf numFmtId="0" fontId="31" fillId="0" borderId="46" xfId="0" applyFont="1" applyBorder="1" applyAlignment="1">
      <alignment horizontal="left" vertical="top" wrapText="1"/>
    </xf>
    <xf numFmtId="0" fontId="30" fillId="0" borderId="46" xfId="0" applyFont="1" applyBorder="1"/>
    <xf numFmtId="0" fontId="30" fillId="0" borderId="48" xfId="0" applyFont="1" applyBorder="1" applyAlignment="1">
      <alignment horizontal="center" vertical="top" wrapText="1"/>
    </xf>
    <xf numFmtId="0" fontId="30" fillId="0" borderId="49" xfId="0" applyFont="1" applyBorder="1" applyAlignment="1">
      <alignment horizontal="left" vertical="top" wrapText="1"/>
    </xf>
    <xf numFmtId="3" fontId="30" fillId="0" borderId="49" xfId="0" applyNumberFormat="1" applyFont="1" applyBorder="1" applyAlignment="1">
      <alignment horizontal="right" vertical="top" wrapText="1"/>
    </xf>
    <xf numFmtId="0" fontId="31" fillId="0" borderId="48" xfId="0" applyFont="1" applyBorder="1" applyAlignment="1">
      <alignment horizontal="center" vertical="top" wrapText="1"/>
    </xf>
    <xf numFmtId="0" fontId="31" fillId="0" borderId="49" xfId="0" applyFont="1" applyBorder="1" applyAlignment="1">
      <alignment horizontal="left" vertical="top" wrapText="1"/>
    </xf>
    <xf numFmtId="3" fontId="31" fillId="0" borderId="49" xfId="0" applyNumberFormat="1" applyFont="1" applyBorder="1" applyAlignment="1">
      <alignment horizontal="right" vertical="top" wrapText="1"/>
    </xf>
    <xf numFmtId="0" fontId="31" fillId="0" borderId="51" xfId="0" applyFont="1" applyBorder="1" applyAlignment="1">
      <alignment horizontal="center" vertical="top" wrapText="1"/>
    </xf>
    <xf numFmtId="0" fontId="31" fillId="0" borderId="52" xfId="0" applyFont="1" applyBorder="1" applyAlignment="1">
      <alignment horizontal="left" vertical="top" wrapText="1"/>
    </xf>
    <xf numFmtId="3" fontId="31" fillId="0" borderId="52" xfId="0" applyNumberFormat="1" applyFont="1" applyBorder="1" applyAlignment="1">
      <alignment horizontal="right" vertical="top" wrapText="1"/>
    </xf>
    <xf numFmtId="0" fontId="31" fillId="0" borderId="0" xfId="0" applyFont="1"/>
    <xf numFmtId="0" fontId="31" fillId="21" borderId="49" xfId="0" applyFont="1" applyFill="1" applyBorder="1" applyAlignment="1">
      <alignment horizontal="center" vertical="top" wrapText="1"/>
    </xf>
    <xf numFmtId="0" fontId="30" fillId="0" borderId="49" xfId="0" applyFont="1" applyBorder="1" applyAlignment="1">
      <alignment horizontal="center" vertical="top" wrapText="1"/>
    </xf>
    <xf numFmtId="0" fontId="31" fillId="0" borderId="49" xfId="0" applyFont="1" applyBorder="1" applyAlignment="1">
      <alignment horizontal="center" vertical="top" wrapText="1"/>
    </xf>
    <xf numFmtId="0" fontId="0" fillId="0" borderId="0" xfId="0" applyAlignment="1"/>
    <xf numFmtId="0" fontId="57" fillId="0" borderId="0" xfId="0" applyFont="1"/>
    <xf numFmtId="3" fontId="58" fillId="0" borderId="0" xfId="0" applyNumberFormat="1" applyFont="1"/>
    <xf numFmtId="0" fontId="0" fillId="0" borderId="0" xfId="0" applyAlignment="1">
      <alignment horizontal="center"/>
    </xf>
    <xf numFmtId="0" fontId="59" fillId="0" borderId="0" xfId="0" applyFont="1" applyAlignment="1">
      <alignment horizontal="center"/>
    </xf>
    <xf numFmtId="0" fontId="58" fillId="0" borderId="0" xfId="0" applyFont="1"/>
    <xf numFmtId="0" fontId="58" fillId="0" borderId="0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58" fillId="0" borderId="49" xfId="0" applyFont="1" applyBorder="1" applyAlignment="1">
      <alignment horizontal="center"/>
    </xf>
    <xf numFmtId="3" fontId="58" fillId="0" borderId="49" xfId="0" applyNumberFormat="1" applyFont="1" applyBorder="1" applyAlignment="1">
      <alignment horizontal="center"/>
    </xf>
    <xf numFmtId="3" fontId="58" fillId="0" borderId="54" xfId="0" applyNumberFormat="1" applyFont="1" applyBorder="1" applyAlignment="1">
      <alignment horizontal="center"/>
    </xf>
    <xf numFmtId="3" fontId="58" fillId="0" borderId="56" xfId="0" applyNumberFormat="1" applyFont="1" applyBorder="1" applyAlignment="1">
      <alignment horizontal="center"/>
    </xf>
    <xf numFmtId="0" fontId="60" fillId="0" borderId="49" xfId="0" applyFont="1" applyBorder="1" applyAlignment="1">
      <alignment horizontal="center"/>
    </xf>
    <xf numFmtId="3" fontId="57" fillId="0" borderId="49" xfId="0" applyNumberFormat="1" applyFont="1" applyBorder="1" applyAlignment="1"/>
    <xf numFmtId="3" fontId="57" fillId="0" borderId="49" xfId="0" applyNumberFormat="1" applyFont="1" applyBorder="1" applyAlignment="1">
      <alignment horizontal="right"/>
    </xf>
    <xf numFmtId="3" fontId="57" fillId="0" borderId="54" xfId="0" applyNumberFormat="1" applyFont="1" applyBorder="1" applyAlignment="1">
      <alignment horizontal="right"/>
    </xf>
    <xf numFmtId="3" fontId="57" fillId="0" borderId="57" xfId="0" applyNumberFormat="1" applyFont="1" applyBorder="1" applyAlignment="1"/>
    <xf numFmtId="0" fontId="60" fillId="0" borderId="54" xfId="0" applyFont="1" applyBorder="1" applyAlignment="1">
      <alignment horizontal="center"/>
    </xf>
    <xf numFmtId="3" fontId="57" fillId="0" borderId="0" xfId="0" applyNumberFormat="1" applyFont="1"/>
    <xf numFmtId="0" fontId="60" fillId="0" borderId="0" xfId="0" applyFont="1" applyAlignment="1"/>
    <xf numFmtId="0" fontId="60" fillId="0" borderId="0" xfId="0" applyFont="1"/>
    <xf numFmtId="49" fontId="32" fillId="0" borderId="0" xfId="0" applyNumberFormat="1" applyFont="1" applyFill="1" applyAlignment="1">
      <alignment horizontal="right"/>
    </xf>
    <xf numFmtId="0" fontId="60" fillId="0" borderId="45" xfId="0" applyFont="1" applyBorder="1" applyAlignment="1">
      <alignment horizontal="center" vertical="top" wrapText="1"/>
    </xf>
    <xf numFmtId="0" fontId="60" fillId="0" borderId="46" xfId="0" applyFont="1" applyBorder="1" applyAlignment="1">
      <alignment horizontal="left" vertical="top" wrapText="1"/>
    </xf>
    <xf numFmtId="3" fontId="60" fillId="0" borderId="47" xfId="0" applyNumberFormat="1" applyFont="1" applyBorder="1" applyAlignment="1">
      <alignment horizontal="right" vertical="top" wrapText="1"/>
    </xf>
    <xf numFmtId="0" fontId="60" fillId="0" borderId="48" xfId="0" applyFont="1" applyBorder="1" applyAlignment="1">
      <alignment horizontal="center" vertical="top" wrapText="1"/>
    </xf>
    <xf numFmtId="0" fontId="60" fillId="0" borderId="49" xfId="0" applyFont="1" applyBorder="1" applyAlignment="1">
      <alignment horizontal="left" vertical="top" wrapText="1"/>
    </xf>
    <xf numFmtId="3" fontId="60" fillId="0" borderId="50" xfId="0" applyNumberFormat="1" applyFont="1" applyBorder="1" applyAlignment="1">
      <alignment horizontal="right" vertical="top" wrapText="1"/>
    </xf>
    <xf numFmtId="0" fontId="32" fillId="0" borderId="48" xfId="0" applyFont="1" applyBorder="1" applyAlignment="1">
      <alignment horizontal="center" vertical="top" wrapText="1"/>
    </xf>
    <xf numFmtId="0" fontId="32" fillId="0" borderId="49" xfId="0" applyFont="1" applyBorder="1" applyAlignment="1">
      <alignment horizontal="left" vertical="top" wrapText="1"/>
    </xf>
    <xf numFmtId="3" fontId="32" fillId="0" borderId="50" xfId="0" applyNumberFormat="1" applyFont="1" applyBorder="1" applyAlignment="1">
      <alignment horizontal="right" vertical="top" wrapText="1"/>
    </xf>
    <xf numFmtId="0" fontId="32" fillId="0" borderId="51" xfId="0" applyFont="1" applyBorder="1" applyAlignment="1">
      <alignment horizontal="center" vertical="top" wrapText="1"/>
    </xf>
    <xf numFmtId="0" fontId="32" fillId="0" borderId="52" xfId="0" applyFont="1" applyBorder="1" applyAlignment="1">
      <alignment horizontal="left" vertical="top" wrapText="1"/>
    </xf>
    <xf numFmtId="3" fontId="32" fillId="0" borderId="53" xfId="0" applyNumberFormat="1" applyFont="1" applyBorder="1" applyAlignment="1">
      <alignment horizontal="right" vertical="top" wrapText="1"/>
    </xf>
    <xf numFmtId="165" fontId="23" fillId="0" borderId="0" xfId="0" applyNumberFormat="1" applyFont="1" applyFill="1" applyBorder="1" applyAlignment="1">
      <alignment horizontal="center" vertical="center" wrapText="1"/>
    </xf>
    <xf numFmtId="0" fontId="51" fillId="0" borderId="0" xfId="41" applyFont="1" applyFill="1" applyProtection="1"/>
    <xf numFmtId="0" fontId="51" fillId="0" borderId="49" xfId="41" applyFont="1" applyFill="1" applyBorder="1" applyProtection="1"/>
    <xf numFmtId="10" fontId="51" fillId="0" borderId="49" xfId="41" applyNumberFormat="1" applyFont="1" applyFill="1" applyBorder="1" applyProtection="1"/>
    <xf numFmtId="0" fontId="0" fillId="23" borderId="49" xfId="41" applyFont="1" applyFill="1" applyBorder="1" applyProtection="1"/>
    <xf numFmtId="0" fontId="26" fillId="0" borderId="49" xfId="41" applyFont="1" applyFill="1" applyBorder="1" applyAlignment="1" applyProtection="1">
      <alignment horizontal="center" vertical="center" wrapText="1"/>
    </xf>
    <xf numFmtId="0" fontId="22" fillId="0" borderId="49" xfId="0" applyFont="1" applyFill="1" applyBorder="1" applyAlignment="1" applyProtection="1">
      <alignment horizontal="center" vertical="center" wrapText="1"/>
    </xf>
    <xf numFmtId="0" fontId="22" fillId="0" borderId="49" xfId="0" applyFont="1" applyFill="1" applyBorder="1" applyAlignment="1" applyProtection="1">
      <alignment vertical="center" wrapText="1"/>
    </xf>
    <xf numFmtId="0" fontId="27" fillId="0" borderId="49" xfId="41" applyFont="1" applyFill="1" applyBorder="1" applyAlignment="1" applyProtection="1">
      <alignment horizontal="center" vertical="center" wrapText="1"/>
    </xf>
    <xf numFmtId="0" fontId="27" fillId="18" borderId="49" xfId="41" applyFont="1" applyFill="1" applyBorder="1" applyAlignment="1" applyProtection="1">
      <alignment horizontal="left" vertical="center" wrapText="1" indent="1"/>
    </xf>
    <xf numFmtId="165" fontId="29" fillId="18" borderId="49" xfId="41" applyNumberFormat="1" applyFont="1" applyFill="1" applyBorder="1" applyAlignment="1" applyProtection="1">
      <alignment horizontal="right" vertical="center" wrapText="1" indent="1"/>
    </xf>
    <xf numFmtId="49" fontId="28" fillId="0" borderId="49" xfId="41" applyNumberFormat="1" applyFont="1" applyFill="1" applyBorder="1" applyAlignment="1" applyProtection="1">
      <alignment horizontal="left" vertical="center" wrapText="1" indent="1"/>
    </xf>
    <xf numFmtId="0" fontId="30" fillId="0" borderId="49" xfId="0" applyFont="1" applyBorder="1" applyAlignment="1" applyProtection="1">
      <alignment horizontal="left" wrapText="1" indent="1"/>
    </xf>
    <xf numFmtId="165" fontId="0" fillId="0" borderId="49" xfId="41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49" xfId="0" applyFont="1" applyBorder="1" applyAlignment="1" applyProtection="1">
      <alignment horizontal="left" vertical="center" wrapText="1" indent="1"/>
    </xf>
    <xf numFmtId="0" fontId="0" fillId="0" borderId="49" xfId="41" applyFont="1" applyFill="1" applyBorder="1" applyProtection="1"/>
    <xf numFmtId="0" fontId="31" fillId="18" borderId="49" xfId="0" applyFont="1" applyFill="1" applyBorder="1" applyAlignment="1" applyProtection="1">
      <alignment horizontal="left" vertical="center" wrapText="1" indent="1"/>
    </xf>
    <xf numFmtId="165" fontId="29" fillId="18" borderId="49" xfId="41" applyNumberFormat="1" applyFont="1" applyFill="1" applyBorder="1" applyAlignment="1" applyProtection="1">
      <alignment horizontal="right" vertical="center" wrapText="1" indent="1"/>
      <protection locked="0"/>
    </xf>
    <xf numFmtId="49" fontId="28" fillId="18" borderId="49" xfId="41" applyNumberFormat="1" applyFont="1" applyFill="1" applyBorder="1" applyAlignment="1" applyProtection="1">
      <alignment horizontal="left" vertical="center" wrapText="1" indent="1"/>
    </xf>
    <xf numFmtId="0" fontId="30" fillId="18" borderId="49" xfId="0" applyFont="1" applyFill="1" applyBorder="1" applyAlignment="1" applyProtection="1">
      <alignment horizontal="left" wrapText="1" indent="1"/>
    </xf>
    <xf numFmtId="165" fontId="0" fillId="18" borderId="49" xfId="41" applyNumberFormat="1" applyFont="1" applyFill="1" applyBorder="1" applyAlignment="1" applyProtection="1">
      <alignment horizontal="right" vertical="center" wrapText="1" indent="1"/>
      <protection locked="0"/>
    </xf>
    <xf numFmtId="0" fontId="0" fillId="18" borderId="49" xfId="41" applyFont="1" applyFill="1" applyBorder="1" applyProtection="1"/>
    <xf numFmtId="0" fontId="27" fillId="19" borderId="49" xfId="41" applyFont="1" applyFill="1" applyBorder="1" applyAlignment="1" applyProtection="1">
      <alignment horizontal="left" vertical="center" wrapText="1"/>
    </xf>
    <xf numFmtId="0" fontId="27" fillId="19" borderId="49" xfId="41" applyFont="1" applyFill="1" applyBorder="1" applyAlignment="1" applyProtection="1">
      <alignment horizontal="left" vertical="center" wrapText="1" indent="1"/>
    </xf>
    <xf numFmtId="0" fontId="31" fillId="18" borderId="49" xfId="0" applyFont="1" applyFill="1" applyBorder="1" applyAlignment="1" applyProtection="1">
      <alignment vertical="center" wrapText="1"/>
    </xf>
    <xf numFmtId="0" fontId="30" fillId="0" borderId="49" xfId="0" applyFont="1" applyBorder="1" applyAlignment="1" applyProtection="1">
      <alignment vertical="center" wrapText="1"/>
    </xf>
    <xf numFmtId="0" fontId="30" fillId="0" borderId="49" xfId="0" applyFont="1" applyBorder="1" applyAlignment="1" applyProtection="1">
      <alignment wrapText="1"/>
    </xf>
    <xf numFmtId="0" fontId="31" fillId="0" borderId="49" xfId="0" applyFont="1" applyBorder="1" applyAlignment="1" applyProtection="1">
      <alignment vertical="center" wrapText="1"/>
    </xf>
    <xf numFmtId="0" fontId="31" fillId="0" borderId="49" xfId="0" applyFont="1" applyBorder="1" applyAlignment="1" applyProtection="1">
      <alignment horizontal="left" vertical="center" wrapText="1" indent="1"/>
    </xf>
    <xf numFmtId="0" fontId="31" fillId="18" borderId="49" xfId="0" applyFont="1" applyFill="1" applyBorder="1" applyAlignment="1" applyProtection="1">
      <alignment wrapText="1"/>
    </xf>
    <xf numFmtId="0" fontId="31" fillId="19" borderId="49" xfId="0" applyFont="1" applyFill="1" applyBorder="1" applyAlignment="1" applyProtection="1">
      <alignment vertical="center" wrapText="1"/>
    </xf>
    <xf numFmtId="0" fontId="31" fillId="19" borderId="49" xfId="0" applyFont="1" applyFill="1" applyBorder="1" applyAlignment="1" applyProtection="1">
      <alignment wrapText="1"/>
    </xf>
    <xf numFmtId="10" fontId="51" fillId="24" borderId="49" xfId="41" applyNumberFormat="1" applyFont="1" applyFill="1" applyBorder="1" applyProtection="1"/>
    <xf numFmtId="165" fontId="63" fillId="18" borderId="49" xfId="41" applyNumberFormat="1" applyFont="1" applyFill="1" applyBorder="1" applyAlignment="1" applyProtection="1">
      <alignment horizontal="right" vertical="center" wrapText="1" indent="1"/>
    </xf>
    <xf numFmtId="165" fontId="63" fillId="23" borderId="49" xfId="41" applyNumberFormat="1" applyFont="1" applyFill="1" applyBorder="1" applyAlignment="1" applyProtection="1">
      <alignment horizontal="right" vertical="center" wrapText="1" indent="1"/>
    </xf>
    <xf numFmtId="10" fontId="63" fillId="24" borderId="49" xfId="41" applyNumberFormat="1" applyFont="1" applyFill="1" applyBorder="1" applyProtection="1"/>
    <xf numFmtId="165" fontId="63" fillId="18" borderId="49" xfId="41" applyNumberFormat="1" applyFont="1" applyFill="1" applyBorder="1" applyAlignment="1" applyProtection="1">
      <alignment horizontal="right" vertical="center" wrapText="1" indent="1"/>
      <protection locked="0"/>
    </xf>
    <xf numFmtId="165" fontId="63" fillId="19" borderId="49" xfId="41" applyNumberFormat="1" applyFont="1" applyFill="1" applyBorder="1" applyAlignment="1" applyProtection="1">
      <alignment horizontal="right" vertical="center" wrapText="1" indent="1"/>
      <protection locked="0"/>
    </xf>
    <xf numFmtId="10" fontId="63" fillId="25" borderId="49" xfId="41" applyNumberFormat="1" applyFont="1" applyFill="1" applyBorder="1" applyProtection="1"/>
    <xf numFmtId="165" fontId="63" fillId="22" borderId="49" xfId="41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49" xfId="0" applyFont="1" applyFill="1" applyBorder="1" applyAlignment="1" applyProtection="1">
      <alignment horizontal="center" vertical="center" wrapText="1"/>
    </xf>
    <xf numFmtId="0" fontId="0" fillId="0" borderId="49" xfId="0" applyFont="1" applyFill="1" applyBorder="1" applyAlignment="1" applyProtection="1">
      <alignment vertical="center" wrapText="1"/>
    </xf>
    <xf numFmtId="0" fontId="27" fillId="18" borderId="49" xfId="41" applyFont="1" applyFill="1" applyBorder="1" applyAlignment="1" applyProtection="1">
      <alignment vertical="center" wrapText="1"/>
    </xf>
    <xf numFmtId="0" fontId="28" fillId="0" borderId="49" xfId="41" applyFont="1" applyFill="1" applyBorder="1" applyAlignment="1" applyProtection="1">
      <alignment horizontal="left" vertical="center" wrapText="1" indent="1"/>
    </xf>
    <xf numFmtId="0" fontId="28" fillId="18" borderId="49" xfId="41" applyFont="1" applyFill="1" applyBorder="1" applyAlignment="1" applyProtection="1">
      <alignment horizontal="left" vertical="center" wrapText="1" indent="1"/>
    </xf>
    <xf numFmtId="0" fontId="28" fillId="0" borderId="49" xfId="41" applyFont="1" applyFill="1" applyBorder="1" applyAlignment="1" applyProtection="1">
      <alignment horizontal="left" vertical="center" wrapText="1" indent="6"/>
    </xf>
    <xf numFmtId="0" fontId="28" fillId="0" borderId="49" xfId="41" applyFont="1" applyFill="1" applyBorder="1" applyAlignment="1" applyProtection="1">
      <alignment horizontal="left" indent="6"/>
    </xf>
    <xf numFmtId="165" fontId="29" fillId="19" borderId="49" xfId="41" applyNumberFormat="1" applyFont="1" applyFill="1" applyBorder="1" applyAlignment="1" applyProtection="1">
      <alignment horizontal="right" vertical="center" wrapText="1" indent="1"/>
    </xf>
    <xf numFmtId="165" fontId="32" fillId="18" borderId="49" xfId="0" applyNumberFormat="1" applyFont="1" applyFill="1" applyBorder="1" applyAlignment="1" applyProtection="1">
      <alignment horizontal="right" vertical="center" wrapText="1" indent="1"/>
    </xf>
    <xf numFmtId="0" fontId="27" fillId="0" borderId="49" xfId="41" applyFont="1" applyFill="1" applyBorder="1" applyAlignment="1" applyProtection="1">
      <alignment horizontal="left" vertical="center" wrapText="1" indent="1"/>
    </xf>
    <xf numFmtId="165" fontId="32" fillId="0" borderId="49" xfId="0" applyNumberFormat="1" applyFont="1" applyBorder="1" applyAlignment="1" applyProtection="1">
      <alignment horizontal="right" vertical="center" wrapText="1" indent="1"/>
      <protection locked="0"/>
    </xf>
    <xf numFmtId="0" fontId="31" fillId="19" borderId="49" xfId="0" applyFont="1" applyFill="1" applyBorder="1" applyAlignment="1" applyProtection="1">
      <alignment horizontal="left" vertical="center" wrapText="1" indent="1"/>
    </xf>
    <xf numFmtId="0" fontId="34" fillId="19" borderId="49" xfId="0" applyFont="1" applyFill="1" applyBorder="1" applyAlignment="1" applyProtection="1">
      <alignment horizontal="left" vertical="center" wrapText="1" indent="1"/>
    </xf>
    <xf numFmtId="165" fontId="32" fillId="19" borderId="49" xfId="0" applyNumberFormat="1" applyFont="1" applyFill="1" applyBorder="1" applyAlignment="1" applyProtection="1">
      <alignment horizontal="right" vertical="center" wrapText="1" indent="1"/>
    </xf>
    <xf numFmtId="0" fontId="51" fillId="0" borderId="49" xfId="41" applyFont="1" applyFill="1" applyBorder="1" applyAlignment="1" applyProtection="1">
      <alignment horizontal="center" vertical="center"/>
    </xf>
    <xf numFmtId="0" fontId="64" fillId="18" borderId="49" xfId="41" applyFont="1" applyFill="1" applyBorder="1" applyAlignment="1" applyProtection="1">
      <alignment horizontal="left" vertical="center" wrapText="1" indent="1"/>
    </xf>
    <xf numFmtId="10" fontId="63" fillId="0" borderId="49" xfId="41" applyNumberFormat="1" applyFont="1" applyFill="1" applyBorder="1" applyProtection="1"/>
    <xf numFmtId="0" fontId="30" fillId="0" borderId="56" xfId="0" applyFont="1" applyBorder="1"/>
    <xf numFmtId="0" fontId="30" fillId="0" borderId="60" xfId="0" applyFont="1" applyBorder="1"/>
    <xf numFmtId="3" fontId="30" fillId="0" borderId="61" xfId="0" applyNumberFormat="1" applyFont="1" applyBorder="1" applyAlignment="1">
      <alignment horizontal="right" vertical="top" wrapText="1"/>
    </xf>
    <xf numFmtId="3" fontId="31" fillId="0" borderId="61" xfId="0" applyNumberFormat="1" applyFont="1" applyBorder="1" applyAlignment="1">
      <alignment horizontal="right" vertical="top" wrapText="1"/>
    </xf>
    <xf numFmtId="3" fontId="31" fillId="0" borderId="62" xfId="0" applyNumberFormat="1" applyFont="1" applyBorder="1" applyAlignment="1">
      <alignment horizontal="right" vertical="top" wrapText="1"/>
    </xf>
    <xf numFmtId="0" fontId="30" fillId="26" borderId="40" xfId="0" applyFont="1" applyFill="1" applyBorder="1" applyAlignment="1">
      <alignment horizontal="center" vertical="top" wrapText="1"/>
    </xf>
    <xf numFmtId="0" fontId="31" fillId="26" borderId="0" xfId="0" applyFont="1" applyFill="1" applyBorder="1" applyAlignment="1">
      <alignment horizontal="center" vertical="top" wrapText="1"/>
    </xf>
    <xf numFmtId="0" fontId="30" fillId="26" borderId="42" xfId="0" applyFont="1" applyFill="1" applyBorder="1" applyAlignment="1">
      <alignment horizontal="center" vertical="top" wrapText="1"/>
    </xf>
    <xf numFmtId="0" fontId="30" fillId="26" borderId="43" xfId="0" applyFont="1" applyFill="1" applyBorder="1" applyAlignment="1">
      <alignment horizontal="center" vertical="top" wrapText="1"/>
    </xf>
    <xf numFmtId="0" fontId="31" fillId="0" borderId="66" xfId="0" applyFont="1" applyBorder="1" applyAlignment="1">
      <alignment horizontal="center" vertical="top" wrapText="1"/>
    </xf>
    <xf numFmtId="0" fontId="31" fillId="0" borderId="56" xfId="0" applyFont="1" applyBorder="1" applyAlignment="1">
      <alignment horizontal="left" vertical="top" wrapText="1"/>
    </xf>
    <xf numFmtId="0" fontId="30" fillId="0" borderId="67" xfId="0" applyFont="1" applyBorder="1"/>
    <xf numFmtId="10" fontId="30" fillId="0" borderId="50" xfId="0" applyNumberFormat="1" applyFont="1" applyBorder="1"/>
    <xf numFmtId="10" fontId="30" fillId="0" borderId="0" xfId="0" applyNumberFormat="1" applyFont="1" applyFill="1" applyAlignment="1"/>
    <xf numFmtId="10" fontId="30" fillId="0" borderId="65" xfId="0" applyNumberFormat="1" applyFont="1" applyBorder="1"/>
    <xf numFmtId="10" fontId="30" fillId="0" borderId="0" xfId="0" applyNumberFormat="1" applyFont="1"/>
    <xf numFmtId="1" fontId="30" fillId="26" borderId="68" xfId="0" applyNumberFormat="1" applyFont="1" applyFill="1" applyBorder="1" applyAlignment="1">
      <alignment horizontal="center"/>
    </xf>
    <xf numFmtId="10" fontId="31" fillId="0" borderId="50" xfId="0" applyNumberFormat="1" applyFont="1" applyBorder="1"/>
    <xf numFmtId="10" fontId="31" fillId="0" borderId="53" xfId="0" applyNumberFormat="1" applyFont="1" applyBorder="1"/>
    <xf numFmtId="0" fontId="31" fillId="0" borderId="69" xfId="0" applyFont="1" applyBorder="1" applyAlignment="1">
      <alignment horizontal="center" vertical="top" wrapText="1"/>
    </xf>
    <xf numFmtId="0" fontId="31" fillId="0" borderId="54" xfId="0" applyFont="1" applyBorder="1" applyAlignment="1">
      <alignment horizontal="left" vertical="top" wrapText="1"/>
    </xf>
    <xf numFmtId="3" fontId="31" fillId="0" borderId="54" xfId="0" applyNumberFormat="1" applyFont="1" applyBorder="1" applyAlignment="1">
      <alignment horizontal="right" vertical="top" wrapText="1"/>
    </xf>
    <xf numFmtId="3" fontId="31" fillId="0" borderId="70" xfId="0" applyNumberFormat="1" applyFont="1" applyBorder="1" applyAlignment="1">
      <alignment horizontal="right" vertical="top" wrapText="1"/>
    </xf>
    <xf numFmtId="10" fontId="31" fillId="0" borderId="71" xfId="0" applyNumberFormat="1" applyFont="1" applyBorder="1"/>
    <xf numFmtId="10" fontId="30" fillId="0" borderId="47" xfId="0" applyNumberFormat="1" applyFont="1" applyBorder="1"/>
    <xf numFmtId="165" fontId="23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61" fillId="27" borderId="42" xfId="0" applyFont="1" applyFill="1" applyBorder="1" applyAlignment="1">
      <alignment horizontal="center" vertical="top" wrapText="1"/>
    </xf>
    <xf numFmtId="0" fontId="62" fillId="27" borderId="43" xfId="0" applyFont="1" applyFill="1" applyBorder="1" applyAlignment="1">
      <alignment horizontal="center" vertical="top" wrapText="1"/>
    </xf>
    <xf numFmtId="0" fontId="62" fillId="27" borderId="44" xfId="0" applyFont="1" applyFill="1" applyBorder="1" applyAlignment="1">
      <alignment horizontal="center" vertical="top" wrapText="1"/>
    </xf>
    <xf numFmtId="0" fontId="61" fillId="27" borderId="58" xfId="0" applyFont="1" applyFill="1" applyBorder="1" applyAlignment="1">
      <alignment horizontal="center" vertical="top" wrapText="1"/>
    </xf>
    <xf numFmtId="0" fontId="61" fillId="27" borderId="41" xfId="0" applyFont="1" applyFill="1" applyBorder="1" applyAlignment="1">
      <alignment horizontal="center" vertical="top" wrapText="1"/>
    </xf>
    <xf numFmtId="165" fontId="26" fillId="0" borderId="49" xfId="0" applyNumberFormat="1" applyFont="1" applyFill="1" applyBorder="1" applyAlignment="1" applyProtection="1">
      <alignment horizontal="center" vertical="center" wrapText="1"/>
    </xf>
    <xf numFmtId="165" fontId="27" fillId="0" borderId="49" xfId="0" applyNumberFormat="1" applyFont="1" applyFill="1" applyBorder="1" applyAlignment="1" applyProtection="1">
      <alignment horizontal="center" vertical="center" wrapText="1"/>
    </xf>
    <xf numFmtId="165" fontId="16" fillId="0" borderId="49" xfId="0" applyNumberFormat="1" applyFont="1" applyFill="1" applyBorder="1" applyAlignment="1" applyProtection="1">
      <alignment horizontal="left" vertical="center" wrapText="1"/>
      <protection locked="0"/>
    </xf>
    <xf numFmtId="3" fontId="16" fillId="0" borderId="49" xfId="0" applyNumberFormat="1" applyFont="1" applyFill="1" applyBorder="1" applyAlignment="1" applyProtection="1">
      <alignment vertical="center" wrapText="1"/>
      <protection locked="0"/>
    </xf>
    <xf numFmtId="165" fontId="16" fillId="0" borderId="49" xfId="0" applyNumberFormat="1" applyFont="1" applyFill="1" applyBorder="1" applyAlignment="1" applyProtection="1">
      <alignment horizontal="left" vertical="center" wrapText="1" indent="1"/>
      <protection locked="0"/>
    </xf>
    <xf numFmtId="165" fontId="29" fillId="0" borderId="49" xfId="0" applyNumberFormat="1" applyFont="1" applyFill="1" applyBorder="1" applyAlignment="1">
      <alignment horizontal="center" vertical="center" wrapText="1"/>
    </xf>
    <xf numFmtId="165" fontId="0" fillId="0" borderId="49" xfId="0" applyNumberFormat="1" applyFill="1" applyBorder="1" applyAlignment="1" applyProtection="1">
      <alignment horizontal="center" vertical="center" wrapText="1"/>
    </xf>
    <xf numFmtId="165" fontId="23" fillId="0" borderId="49" xfId="0" applyNumberFormat="1" applyFont="1" applyFill="1" applyBorder="1" applyAlignment="1" applyProtection="1">
      <alignment horizontal="left" vertical="center" wrapText="1"/>
    </xf>
    <xf numFmtId="3" fontId="23" fillId="0" borderId="49" xfId="0" applyNumberFormat="1" applyFont="1" applyFill="1" applyBorder="1" applyAlignment="1" applyProtection="1">
      <alignment vertical="center" wrapText="1"/>
    </xf>
    <xf numFmtId="165" fontId="16" fillId="0" borderId="49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49" xfId="0" applyNumberFormat="1" applyFont="1" applyFill="1" applyBorder="1" applyAlignment="1" applyProtection="1">
      <alignment horizontal="right" vertical="center" wrapText="1"/>
    </xf>
    <xf numFmtId="9" fontId="16" fillId="0" borderId="49" xfId="0" applyNumberFormat="1" applyFont="1" applyFill="1" applyBorder="1" applyAlignment="1">
      <alignment vertical="center" wrapText="1"/>
    </xf>
    <xf numFmtId="9" fontId="55" fillId="0" borderId="49" xfId="0" applyNumberFormat="1" applyFont="1" applyFill="1" applyBorder="1" applyAlignment="1">
      <alignment vertical="center" wrapText="1"/>
    </xf>
    <xf numFmtId="165" fontId="68" fillId="0" borderId="0" xfId="0" applyNumberFormat="1" applyFont="1" applyFill="1" applyAlignment="1">
      <alignment horizontal="center" vertical="center" wrapText="1"/>
    </xf>
    <xf numFmtId="165" fontId="25" fillId="0" borderId="0" xfId="0" applyNumberFormat="1" applyFont="1" applyFill="1" applyAlignment="1">
      <alignment horizontal="right"/>
    </xf>
    <xf numFmtId="165" fontId="38" fillId="0" borderId="0" xfId="0" applyNumberFormat="1" applyFont="1" applyFill="1" applyAlignment="1">
      <alignment vertical="center"/>
    </xf>
    <xf numFmtId="165" fontId="26" fillId="0" borderId="20" xfId="0" applyNumberFormat="1" applyFont="1" applyFill="1" applyBorder="1" applyAlignment="1">
      <alignment horizontal="center" vertical="center"/>
    </xf>
    <xf numFmtId="165" fontId="26" fillId="0" borderId="20" xfId="0" applyNumberFormat="1" applyFont="1" applyFill="1" applyBorder="1" applyAlignment="1">
      <alignment horizontal="center" vertical="center" wrapText="1"/>
    </xf>
    <xf numFmtId="165" fontId="38" fillId="0" borderId="0" xfId="0" applyNumberFormat="1" applyFont="1" applyFill="1" applyAlignment="1">
      <alignment horizontal="center" vertical="center"/>
    </xf>
    <xf numFmtId="165" fontId="27" fillId="0" borderId="20" xfId="0" applyNumberFormat="1" applyFont="1" applyFill="1" applyBorder="1" applyAlignment="1">
      <alignment horizontal="center" vertical="center" wrapText="1"/>
    </xf>
    <xf numFmtId="165" fontId="38" fillId="0" borderId="0" xfId="0" applyNumberFormat="1" applyFont="1" applyFill="1" applyAlignment="1">
      <alignment horizontal="center" vertical="center" wrapText="1"/>
    </xf>
    <xf numFmtId="165" fontId="27" fillId="0" borderId="20" xfId="0" applyNumberFormat="1" applyFont="1" applyFill="1" applyBorder="1" applyAlignment="1">
      <alignment horizontal="left" vertical="center" wrapText="1" indent="1"/>
    </xf>
    <xf numFmtId="165" fontId="28" fillId="0" borderId="20" xfId="0" applyNumberFormat="1" applyFont="1" applyFill="1" applyBorder="1" applyAlignment="1" applyProtection="1">
      <alignment horizontal="left" vertical="center" wrapText="1" indent="2"/>
    </xf>
    <xf numFmtId="165" fontId="28" fillId="0" borderId="20" xfId="0" applyNumberFormat="1" applyFont="1" applyFill="1" applyBorder="1" applyAlignment="1" applyProtection="1">
      <alignment vertical="center" wrapText="1"/>
    </xf>
    <xf numFmtId="165" fontId="28" fillId="0" borderId="20" xfId="0" applyNumberFormat="1" applyFont="1" applyFill="1" applyBorder="1" applyAlignment="1">
      <alignment vertical="center" wrapText="1"/>
    </xf>
    <xf numFmtId="165" fontId="28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71" fontId="51" fillId="0" borderId="20" xfId="0" applyNumberFormat="1" applyFont="1" applyFill="1" applyBorder="1" applyAlignment="1" applyProtection="1">
      <alignment horizontal="left" vertical="center" wrapText="1" indent="2"/>
      <protection locked="0"/>
    </xf>
    <xf numFmtId="165" fontId="28" fillId="0" borderId="20" xfId="0" applyNumberFormat="1" applyFont="1" applyFill="1" applyBorder="1" applyAlignment="1" applyProtection="1">
      <alignment vertical="center" wrapText="1"/>
      <protection locked="0"/>
    </xf>
    <xf numFmtId="165" fontId="27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5" fontId="51" fillId="0" borderId="20" xfId="0" applyNumberFormat="1" applyFont="1" applyFill="1" applyBorder="1" applyAlignment="1" applyProtection="1">
      <alignment horizontal="left" vertical="center" wrapText="1" indent="2"/>
    </xf>
    <xf numFmtId="165" fontId="27" fillId="0" borderId="20" xfId="0" applyNumberFormat="1" applyFont="1" applyFill="1" applyBorder="1" applyAlignment="1" applyProtection="1">
      <alignment vertical="center" wrapText="1"/>
    </xf>
    <xf numFmtId="165" fontId="27" fillId="16" borderId="20" xfId="0" applyNumberFormat="1" applyFont="1" applyFill="1" applyBorder="1" applyAlignment="1" applyProtection="1">
      <alignment vertical="center" wrapText="1"/>
    </xf>
    <xf numFmtId="165" fontId="28" fillId="16" borderId="20" xfId="0" applyNumberFormat="1" applyFont="1" applyFill="1" applyBorder="1" applyAlignment="1" applyProtection="1">
      <alignment vertical="center" wrapText="1"/>
      <protection locked="0"/>
    </xf>
    <xf numFmtId="165" fontId="28" fillId="0" borderId="20" xfId="0" applyNumberFormat="1" applyFont="1" applyFill="1" applyBorder="1" applyAlignment="1">
      <alignment horizontal="left" vertical="center" wrapText="1" indent="1"/>
    </xf>
    <xf numFmtId="165" fontId="51" fillId="28" borderId="20" xfId="0" applyNumberFormat="1" applyFont="1" applyFill="1" applyBorder="1" applyAlignment="1" applyProtection="1">
      <alignment horizontal="left" vertical="center" wrapText="1" indent="2"/>
    </xf>
    <xf numFmtId="0" fontId="67" fillId="0" borderId="0" xfId="0" applyFont="1" applyAlignment="1"/>
    <xf numFmtId="0" fontId="67" fillId="0" borderId="0" xfId="0" applyFont="1" applyAlignment="1">
      <alignment horizontal="right"/>
    </xf>
    <xf numFmtId="165" fontId="68" fillId="0" borderId="0" xfId="0" applyNumberFormat="1" applyFont="1" applyFill="1" applyAlignment="1">
      <alignment vertical="center" wrapText="1"/>
    </xf>
    <xf numFmtId="0" fontId="0" fillId="0" borderId="0" xfId="0" applyFont="1" applyFill="1" applyBorder="1"/>
    <xf numFmtId="0" fontId="68" fillId="0" borderId="0" xfId="0" applyFont="1" applyAlignment="1">
      <alignment vertical="center" wrapText="1"/>
    </xf>
    <xf numFmtId="0" fontId="69" fillId="0" borderId="20" xfId="0" applyFont="1" applyFill="1" applyBorder="1"/>
    <xf numFmtId="0" fontId="30" fillId="29" borderId="49" xfId="0" applyFont="1" applyFill="1" applyBorder="1" applyAlignment="1">
      <alignment horizontal="left" vertical="top" wrapText="1"/>
    </xf>
    <xf numFmtId="3" fontId="32" fillId="0" borderId="0" xfId="0" applyNumberFormat="1" applyFont="1" applyAlignment="1">
      <alignment horizontal="right"/>
    </xf>
    <xf numFmtId="0" fontId="58" fillId="0" borderId="0" xfId="0" applyFont="1" applyBorder="1" applyAlignment="1">
      <alignment horizontal="center"/>
    </xf>
    <xf numFmtId="0" fontId="67" fillId="0" borderId="0" xfId="0" applyFont="1" applyBorder="1" applyAlignment="1">
      <alignment horizontal="center"/>
    </xf>
    <xf numFmtId="0" fontId="62" fillId="0" borderId="0" xfId="0" applyFont="1" applyFill="1" applyAlignment="1">
      <alignment horizontal="right"/>
    </xf>
    <xf numFmtId="0" fontId="0" fillId="0" borderId="0" xfId="0" applyAlignment="1"/>
    <xf numFmtId="0" fontId="61" fillId="0" borderId="0" xfId="0" applyFont="1" applyFill="1" applyAlignment="1"/>
    <xf numFmtId="0" fontId="62" fillId="0" borderId="0" xfId="0" applyFont="1" applyFill="1"/>
    <xf numFmtId="49" fontId="61" fillId="0" borderId="0" xfId="0" applyNumberFormat="1" applyFont="1" applyFill="1" applyAlignment="1">
      <alignment horizontal="center"/>
    </xf>
    <xf numFmtId="0" fontId="61" fillId="0" borderId="0" xfId="0" applyFont="1" applyFill="1"/>
    <xf numFmtId="3" fontId="61" fillId="0" borderId="0" xfId="0" applyNumberFormat="1" applyFont="1" applyFill="1"/>
    <xf numFmtId="10" fontId="61" fillId="0" borderId="0" xfId="0" applyNumberFormat="1" applyFont="1" applyFill="1"/>
    <xf numFmtId="0" fontId="70" fillId="0" borderId="0" xfId="0" applyFont="1" applyFill="1" applyAlignment="1"/>
    <xf numFmtId="3" fontId="62" fillId="0" borderId="49" xfId="0" applyNumberFormat="1" applyFont="1" applyFill="1" applyBorder="1" applyAlignment="1">
      <alignment horizontal="center"/>
    </xf>
    <xf numFmtId="10" fontId="62" fillId="0" borderId="49" xfId="0" applyNumberFormat="1" applyFont="1" applyFill="1" applyBorder="1" applyAlignment="1">
      <alignment horizontal="center"/>
    </xf>
    <xf numFmtId="0" fontId="62" fillId="0" borderId="0" xfId="0" applyFont="1" applyFill="1" applyAlignment="1">
      <alignment horizontal="center"/>
    </xf>
    <xf numFmtId="0" fontId="61" fillId="0" borderId="49" xfId="0" applyFont="1" applyFill="1" applyBorder="1" applyAlignment="1">
      <alignment vertical="center"/>
    </xf>
    <xf numFmtId="49" fontId="62" fillId="0" borderId="49" xfId="0" applyNumberFormat="1" applyFont="1" applyFill="1" applyBorder="1" applyAlignment="1">
      <alignment horizontal="center"/>
    </xf>
    <xf numFmtId="0" fontId="62" fillId="0" borderId="49" xfId="0" applyFont="1" applyFill="1" applyBorder="1"/>
    <xf numFmtId="3" fontId="62" fillId="0" borderId="49" xfId="0" applyNumberFormat="1" applyFont="1" applyFill="1" applyBorder="1"/>
    <xf numFmtId="10" fontId="62" fillId="0" borderId="49" xfId="0" applyNumberFormat="1" applyFont="1" applyFill="1" applyBorder="1"/>
    <xf numFmtId="49" fontId="61" fillId="0" borderId="49" xfId="0" applyNumberFormat="1" applyFont="1" applyFill="1" applyBorder="1" applyAlignment="1">
      <alignment horizontal="center"/>
    </xf>
    <xf numFmtId="0" fontId="61" fillId="0" borderId="49" xfId="0" applyFont="1" applyFill="1" applyBorder="1"/>
    <xf numFmtId="3" fontId="61" fillId="0" borderId="49" xfId="0" applyNumberFormat="1" applyFont="1" applyFill="1" applyBorder="1"/>
    <xf numFmtId="10" fontId="61" fillId="0" borderId="49" xfId="0" applyNumberFormat="1" applyFont="1" applyFill="1" applyBorder="1"/>
    <xf numFmtId="0" fontId="62" fillId="0" borderId="49" xfId="0" applyFont="1" applyFill="1" applyBorder="1" applyAlignment="1">
      <alignment horizontal="center"/>
    </xf>
    <xf numFmtId="0" fontId="71" fillId="0" borderId="49" xfId="0" applyFont="1" applyFill="1" applyBorder="1"/>
    <xf numFmtId="3" fontId="71" fillId="0" borderId="49" xfId="0" applyNumberFormat="1" applyFont="1" applyFill="1" applyBorder="1"/>
    <xf numFmtId="10" fontId="71" fillId="0" borderId="49" xfId="0" applyNumberFormat="1" applyFont="1" applyFill="1" applyBorder="1"/>
    <xf numFmtId="3" fontId="61" fillId="0" borderId="49" xfId="0" applyNumberFormat="1" applyFont="1" applyFill="1" applyBorder="1" applyAlignment="1">
      <alignment horizontal="right"/>
    </xf>
    <xf numFmtId="0" fontId="68" fillId="0" borderId="74" xfId="0" applyFont="1" applyBorder="1" applyAlignment="1">
      <alignment horizontal="center" vertical="center" wrapText="1"/>
    </xf>
    <xf numFmtId="0" fontId="68" fillId="0" borderId="75" xfId="0" applyFont="1" applyBorder="1" applyAlignment="1">
      <alignment vertical="center" wrapText="1"/>
    </xf>
    <xf numFmtId="0" fontId="68" fillId="0" borderId="75" xfId="0" applyFont="1" applyBorder="1" applyAlignment="1">
      <alignment horizontal="center" vertical="center" wrapText="1"/>
    </xf>
    <xf numFmtId="0" fontId="68" fillId="0" borderId="76" xfId="0" applyFont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/>
    </xf>
    <xf numFmtId="0" fontId="68" fillId="0" borderId="75" xfId="0" applyFont="1" applyBorder="1" applyAlignment="1">
      <alignment vertical="center"/>
    </xf>
    <xf numFmtId="3" fontId="68" fillId="0" borderId="75" xfId="0" applyNumberFormat="1" applyFont="1" applyBorder="1" applyAlignment="1">
      <alignment vertical="center"/>
    </xf>
    <xf numFmtId="3" fontId="68" fillId="0" borderId="76" xfId="0" applyNumberFormat="1" applyFont="1" applyBorder="1" applyAlignment="1">
      <alignment vertical="center"/>
    </xf>
    <xf numFmtId="0" fontId="0" fillId="0" borderId="74" xfId="0" applyFont="1" applyBorder="1" applyAlignment="1">
      <alignment horizontal="center"/>
    </xf>
    <xf numFmtId="0" fontId="68" fillId="0" borderId="75" xfId="0" applyFont="1" applyFill="1" applyBorder="1" applyAlignment="1">
      <alignment vertical="center" wrapText="1"/>
    </xf>
    <xf numFmtId="3" fontId="68" fillId="0" borderId="75" xfId="0" applyNumberFormat="1" applyFont="1" applyBorder="1" applyAlignment="1">
      <alignment vertical="center" wrapText="1"/>
    </xf>
    <xf numFmtId="3" fontId="68" fillId="0" borderId="76" xfId="0" applyNumberFormat="1" applyFont="1" applyBorder="1" applyAlignment="1">
      <alignment vertical="center" wrapText="1"/>
    </xf>
    <xf numFmtId="0" fontId="68" fillId="0" borderId="75" xfId="0" applyFont="1" applyFill="1" applyBorder="1"/>
    <xf numFmtId="3" fontId="68" fillId="0" borderId="75" xfId="0" applyNumberFormat="1" applyFont="1" applyBorder="1"/>
    <xf numFmtId="3" fontId="68" fillId="0" borderId="76" xfId="0" applyNumberFormat="1" applyFont="1" applyBorder="1"/>
    <xf numFmtId="0" fontId="0" fillId="0" borderId="40" xfId="0" applyFont="1" applyBorder="1" applyAlignment="1">
      <alignment horizontal="center"/>
    </xf>
    <xf numFmtId="0" fontId="0" fillId="0" borderId="0" xfId="0" applyBorder="1"/>
    <xf numFmtId="3" fontId="0" fillId="0" borderId="0" xfId="0" applyNumberFormat="1" applyBorder="1"/>
    <xf numFmtId="3" fontId="0" fillId="0" borderId="41" xfId="0" applyNumberFormat="1" applyBorder="1"/>
    <xf numFmtId="0" fontId="0" fillId="0" borderId="0" xfId="0" applyFont="1" applyBorder="1" applyAlignment="1">
      <alignment wrapText="1"/>
    </xf>
    <xf numFmtId="1" fontId="0" fillId="0" borderId="0" xfId="0" applyNumberFormat="1" applyBorder="1"/>
    <xf numFmtId="165" fontId="23" fillId="0" borderId="0" xfId="0" applyNumberFormat="1" applyFont="1" applyFill="1" applyBorder="1" applyAlignment="1" applyProtection="1">
      <alignment horizontal="left" vertical="center" wrapText="1"/>
    </xf>
    <xf numFmtId="165" fontId="23" fillId="0" borderId="0" xfId="0" applyNumberFormat="1" applyFont="1" applyFill="1" applyBorder="1" applyAlignment="1" applyProtection="1">
      <alignment horizontal="right" vertical="center" wrapText="1"/>
    </xf>
    <xf numFmtId="3" fontId="23" fillId="0" borderId="0" xfId="0" applyNumberFormat="1" applyFont="1" applyFill="1" applyBorder="1" applyAlignment="1" applyProtection="1">
      <alignment vertical="center" wrapText="1"/>
    </xf>
    <xf numFmtId="9" fontId="55" fillId="0" borderId="0" xfId="0" applyNumberFormat="1" applyFont="1" applyFill="1" applyBorder="1" applyAlignment="1">
      <alignment vertical="center" wrapText="1"/>
    </xf>
    <xf numFmtId="49" fontId="71" fillId="0" borderId="49" xfId="0" applyNumberFormat="1" applyFont="1" applyFill="1" applyBorder="1" applyAlignment="1">
      <alignment horizontal="center"/>
    </xf>
    <xf numFmtId="49" fontId="72" fillId="0" borderId="49" xfId="0" applyNumberFormat="1" applyFont="1" applyFill="1" applyBorder="1" applyAlignment="1">
      <alignment horizontal="center"/>
    </xf>
    <xf numFmtId="3" fontId="0" fillId="0" borderId="49" xfId="41" applyNumberFormat="1" applyFont="1" applyFill="1" applyBorder="1" applyProtection="1"/>
    <xf numFmtId="3" fontId="0" fillId="18" borderId="49" xfId="41" applyNumberFormat="1" applyFont="1" applyFill="1" applyBorder="1" applyProtection="1"/>
    <xf numFmtId="165" fontId="16" fillId="0" borderId="48" xfId="0" applyNumberFormat="1" applyFont="1" applyFill="1" applyBorder="1" applyAlignment="1" applyProtection="1">
      <alignment horizontal="left" vertical="center" wrapText="1"/>
      <protection locked="0"/>
    </xf>
    <xf numFmtId="9" fontId="16" fillId="0" borderId="50" xfId="0" applyNumberFormat="1" applyFont="1" applyFill="1" applyBorder="1" applyAlignment="1">
      <alignment vertical="center" wrapText="1"/>
    </xf>
    <xf numFmtId="165" fontId="16" fillId="0" borderId="69" xfId="0" applyNumberFormat="1" applyFont="1" applyFill="1" applyBorder="1" applyAlignment="1" applyProtection="1">
      <alignment horizontal="left" vertical="center" wrapText="1" indent="1"/>
      <protection locked="0"/>
    </xf>
    <xf numFmtId="165" fontId="16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54" xfId="0" applyNumberFormat="1" applyFont="1" applyFill="1" applyBorder="1" applyAlignment="1" applyProtection="1">
      <alignment vertical="center" wrapText="1"/>
      <protection locked="0"/>
    </xf>
    <xf numFmtId="9" fontId="16" fillId="0" borderId="71" xfId="0" applyNumberFormat="1" applyFont="1" applyFill="1" applyBorder="1" applyAlignment="1">
      <alignment vertical="center" wrapText="1"/>
    </xf>
    <xf numFmtId="165" fontId="23" fillId="0" borderId="77" xfId="0" applyNumberFormat="1" applyFont="1" applyFill="1" applyBorder="1" applyAlignment="1" applyProtection="1">
      <alignment horizontal="left" vertical="center" wrapText="1"/>
    </xf>
    <xf numFmtId="165" fontId="23" fillId="0" borderId="78" xfId="0" applyNumberFormat="1" applyFont="1" applyFill="1" applyBorder="1" applyAlignment="1" applyProtection="1">
      <alignment horizontal="right" vertical="center" wrapText="1"/>
    </xf>
    <xf numFmtId="3" fontId="23" fillId="0" borderId="78" xfId="0" applyNumberFormat="1" applyFont="1" applyFill="1" applyBorder="1" applyAlignment="1" applyProtection="1">
      <alignment vertical="center" wrapText="1"/>
    </xf>
    <xf numFmtId="9" fontId="55" fillId="0" borderId="79" xfId="0" applyNumberFormat="1" applyFont="1" applyFill="1" applyBorder="1" applyAlignment="1">
      <alignment vertical="center" wrapText="1"/>
    </xf>
    <xf numFmtId="165" fontId="27" fillId="0" borderId="66" xfId="0" applyNumberFormat="1" applyFont="1" applyFill="1" applyBorder="1" applyAlignment="1" applyProtection="1">
      <alignment horizontal="center" vertical="center" wrapText="1"/>
    </xf>
    <xf numFmtId="165" fontId="27" fillId="0" borderId="56" xfId="0" applyNumberFormat="1" applyFont="1" applyFill="1" applyBorder="1" applyAlignment="1" applyProtection="1">
      <alignment horizontal="center" vertical="center" wrapText="1"/>
    </xf>
    <xf numFmtId="165" fontId="0" fillId="0" borderId="65" xfId="0" applyNumberFormat="1" applyFill="1" applyBorder="1" applyAlignment="1" applyProtection="1">
      <alignment horizontal="center" vertical="center" wrapText="1"/>
    </xf>
    <xf numFmtId="165" fontId="26" fillId="0" borderId="77" xfId="0" applyNumberFormat="1" applyFont="1" applyFill="1" applyBorder="1" applyAlignment="1" applyProtection="1">
      <alignment horizontal="center" vertical="center" wrapText="1"/>
    </xf>
    <xf numFmtId="165" fontId="26" fillId="0" borderId="78" xfId="0" applyNumberFormat="1" applyFont="1" applyFill="1" applyBorder="1" applyAlignment="1" applyProtection="1">
      <alignment horizontal="center" vertical="center" wrapText="1"/>
    </xf>
    <xf numFmtId="165" fontId="29" fillId="0" borderId="79" xfId="0" applyNumberFormat="1" applyFont="1" applyFill="1" applyBorder="1" applyAlignment="1">
      <alignment horizontal="center" vertical="center" wrapText="1"/>
    </xf>
    <xf numFmtId="0" fontId="68" fillId="0" borderId="75" xfId="0" applyFont="1" applyFill="1" applyBorder="1" applyAlignment="1">
      <alignment vertical="center"/>
    </xf>
    <xf numFmtId="0" fontId="25" fillId="0" borderId="59" xfId="0" applyFont="1" applyFill="1" applyBorder="1" applyAlignment="1" applyProtection="1">
      <alignment horizontal="right" vertical="center"/>
    </xf>
    <xf numFmtId="165" fontId="26" fillId="0" borderId="0" xfId="41" applyNumberFormat="1" applyFont="1" applyFill="1" applyBorder="1" applyAlignment="1" applyProtection="1">
      <alignment horizontal="center" vertical="center"/>
    </xf>
    <xf numFmtId="165" fontId="24" fillId="0" borderId="0" xfId="41" applyNumberFormat="1" applyFont="1" applyFill="1" applyBorder="1" applyAlignment="1" applyProtection="1">
      <alignment horizontal="left"/>
    </xf>
    <xf numFmtId="165" fontId="24" fillId="0" borderId="0" xfId="41" applyNumberFormat="1" applyFont="1" applyFill="1" applyBorder="1" applyAlignment="1" applyProtection="1">
      <alignment horizontal="left" vertical="center"/>
    </xf>
    <xf numFmtId="0" fontId="25" fillId="0" borderId="0" xfId="0" applyFont="1" applyFill="1" applyBorder="1" applyAlignment="1" applyProtection="1">
      <alignment horizontal="right" vertical="center"/>
    </xf>
    <xf numFmtId="165" fontId="22" fillId="0" borderId="0" xfId="0" applyNumberFormat="1" applyFont="1" applyFill="1" applyBorder="1" applyAlignment="1" applyProtection="1">
      <alignment horizontal="right" vertical="center" wrapText="1"/>
    </xf>
    <xf numFmtId="165" fontId="0" fillId="0" borderId="0" xfId="41" applyNumberFormat="1" applyFont="1" applyFill="1" applyBorder="1" applyAlignment="1" applyProtection="1">
      <alignment horizontal="center" vertical="center"/>
    </xf>
    <xf numFmtId="165" fontId="23" fillId="0" borderId="0" xfId="41" applyNumberFormat="1" applyFont="1" applyFill="1" applyBorder="1" applyAlignment="1" applyProtection="1">
      <alignment horizontal="center" vertical="center"/>
    </xf>
    <xf numFmtId="0" fontId="25" fillId="0" borderId="11" xfId="0" applyFont="1" applyFill="1" applyBorder="1" applyAlignment="1" applyProtection="1">
      <alignment horizontal="right" vertical="center"/>
    </xf>
    <xf numFmtId="165" fontId="22" fillId="0" borderId="0" xfId="41" applyNumberFormat="1" applyFont="1" applyFill="1" applyBorder="1" applyAlignment="1" applyProtection="1">
      <alignment horizontal="center" vertical="center"/>
    </xf>
    <xf numFmtId="165" fontId="29" fillId="0" borderId="0" xfId="41" applyNumberFormat="1" applyFont="1" applyFill="1" applyBorder="1" applyAlignment="1" applyProtection="1">
      <alignment horizontal="center" vertical="center"/>
    </xf>
    <xf numFmtId="165" fontId="24" fillId="0" borderId="11" xfId="41" applyNumberFormat="1" applyFont="1" applyFill="1" applyBorder="1" applyAlignment="1" applyProtection="1">
      <alignment horizontal="left" vertical="center"/>
    </xf>
    <xf numFmtId="165" fontId="24" fillId="0" borderId="11" xfId="41" applyNumberFormat="1" applyFont="1" applyFill="1" applyBorder="1" applyAlignment="1" applyProtection="1">
      <alignment horizontal="left"/>
    </xf>
    <xf numFmtId="165" fontId="16" fillId="0" borderId="0" xfId="41" applyNumberFormat="1" applyFont="1" applyFill="1" applyBorder="1" applyAlignment="1" applyProtection="1">
      <alignment horizontal="center" vertical="center"/>
    </xf>
    <xf numFmtId="165" fontId="36" fillId="0" borderId="33" xfId="0" applyNumberFormat="1" applyFont="1" applyFill="1" applyBorder="1" applyAlignment="1" applyProtection="1">
      <alignment horizontal="center" vertical="center" wrapText="1"/>
    </xf>
    <xf numFmtId="165" fontId="23" fillId="0" borderId="0" xfId="0" applyNumberFormat="1" applyFont="1" applyFill="1" applyBorder="1" applyAlignment="1" applyProtection="1">
      <alignment horizontal="center" vertical="center" wrapText="1"/>
    </xf>
    <xf numFmtId="165" fontId="25" fillId="0" borderId="0" xfId="0" applyNumberFormat="1" applyFont="1" applyFill="1" applyBorder="1" applyAlignment="1" applyProtection="1">
      <alignment horizontal="center" vertical="center"/>
    </xf>
    <xf numFmtId="165" fontId="26" fillId="0" borderId="10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ont="1" applyFill="1" applyBorder="1" applyAlignment="1" applyProtection="1">
      <alignment horizontal="center" vertical="center" wrapText="1"/>
    </xf>
    <xf numFmtId="165" fontId="25" fillId="0" borderId="0" xfId="0" applyNumberFormat="1" applyFont="1" applyFill="1" applyBorder="1" applyAlignment="1" applyProtection="1">
      <alignment horizontal="right" vertical="center"/>
    </xf>
    <xf numFmtId="165" fontId="65" fillId="0" borderId="0" xfId="0" applyNumberFormat="1" applyFont="1" applyFill="1" applyBorder="1" applyAlignment="1">
      <alignment horizontal="right" vertical="center" wrapText="1"/>
    </xf>
    <xf numFmtId="165" fontId="38" fillId="0" borderId="0" xfId="41" applyNumberFormat="1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right"/>
    </xf>
    <xf numFmtId="0" fontId="24" fillId="0" borderId="0" xfId="0" applyFont="1" applyFill="1" applyBorder="1" applyAlignment="1" applyProtection="1">
      <alignment horizontal="right"/>
    </xf>
    <xf numFmtId="0" fontId="29" fillId="0" borderId="28" xfId="41" applyFont="1" applyFill="1" applyBorder="1" applyAlignment="1">
      <alignment horizontal="center" vertical="center" wrapText="1"/>
    </xf>
    <xf numFmtId="0" fontId="29" fillId="0" borderId="29" xfId="41" applyFont="1" applyFill="1" applyBorder="1" applyAlignment="1">
      <alignment horizontal="center" vertical="center" wrapText="1"/>
    </xf>
    <xf numFmtId="0" fontId="29" fillId="0" borderId="24" xfId="41" applyFont="1" applyFill="1" applyBorder="1" applyAlignment="1">
      <alignment horizontal="center" vertical="center" wrapText="1"/>
    </xf>
    <xf numFmtId="0" fontId="29" fillId="0" borderId="30" xfId="41" applyFont="1" applyFill="1" applyBorder="1" applyAlignment="1">
      <alignment horizontal="center" vertical="center" wrapText="1"/>
    </xf>
    <xf numFmtId="0" fontId="67" fillId="0" borderId="0" xfId="0" applyFont="1" applyBorder="1" applyAlignment="1">
      <alignment horizontal="right"/>
    </xf>
    <xf numFmtId="165" fontId="68" fillId="0" borderId="0" xfId="0" applyNumberFormat="1" applyFont="1" applyFill="1" applyBorder="1" applyAlignment="1">
      <alignment horizontal="center" vertical="center" wrapText="1"/>
    </xf>
    <xf numFmtId="0" fontId="67" fillId="0" borderId="0" xfId="0" applyFont="1" applyBorder="1" applyAlignment="1">
      <alignment horizontal="center"/>
    </xf>
    <xf numFmtId="165" fontId="23" fillId="0" borderId="0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Fill="1" applyBorder="1" applyAlignment="1">
      <alignment horizontal="center" vertical="center" wrapText="1"/>
    </xf>
    <xf numFmtId="165" fontId="0" fillId="0" borderId="59" xfId="0" applyNumberFormat="1" applyFill="1" applyBorder="1" applyAlignment="1" applyProtection="1">
      <alignment horizontal="right" wrapText="1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right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26" fillId="0" borderId="13" xfId="0" applyFont="1" applyFill="1" applyBorder="1" applyAlignment="1" applyProtection="1">
      <alignment horizontal="left" indent="1"/>
    </xf>
    <xf numFmtId="0" fontId="27" fillId="0" borderId="15" xfId="0" applyFont="1" applyFill="1" applyBorder="1" applyAlignment="1" applyProtection="1">
      <alignment horizontal="right" indent="1"/>
    </xf>
    <xf numFmtId="0" fontId="26" fillId="0" borderId="28" xfId="0" applyFont="1" applyFill="1" applyBorder="1" applyAlignment="1" applyProtection="1">
      <alignment horizontal="center"/>
    </xf>
    <xf numFmtId="0" fontId="26" fillId="0" borderId="30" xfId="0" applyFont="1" applyFill="1" applyBorder="1" applyAlignment="1" applyProtection="1">
      <alignment horizontal="center"/>
    </xf>
    <xf numFmtId="0" fontId="28" fillId="0" borderId="23" xfId="0" applyFont="1" applyFill="1" applyBorder="1" applyAlignment="1" applyProtection="1">
      <alignment horizontal="left" indent="1"/>
      <protection locked="0"/>
    </xf>
    <xf numFmtId="0" fontId="28" fillId="0" borderId="25" xfId="0" applyFont="1" applyFill="1" applyBorder="1" applyAlignment="1" applyProtection="1">
      <alignment horizontal="right" indent="1"/>
      <protection locked="0"/>
    </xf>
    <xf numFmtId="0" fontId="28" fillId="0" borderId="22" xfId="0" applyFont="1" applyFill="1" applyBorder="1" applyAlignment="1" applyProtection="1">
      <alignment horizontal="left" indent="1"/>
      <protection locked="0"/>
    </xf>
    <xf numFmtId="0" fontId="28" fillId="0" borderId="27" xfId="0" applyFont="1" applyFill="1" applyBorder="1" applyAlignment="1" applyProtection="1">
      <alignment horizontal="right" indent="1"/>
      <protection locked="0"/>
    </xf>
    <xf numFmtId="0" fontId="29" fillId="0" borderId="10" xfId="0" applyFont="1" applyFill="1" applyBorder="1" applyAlignment="1" applyProtection="1">
      <alignment horizontal="left" vertical="center"/>
    </xf>
    <xf numFmtId="0" fontId="26" fillId="0" borderId="25" xfId="0" applyFont="1" applyFill="1" applyBorder="1" applyAlignment="1" applyProtection="1">
      <alignment horizontal="center" vertical="center" indent="1"/>
    </xf>
    <xf numFmtId="49" fontId="26" fillId="0" borderId="34" xfId="0" applyNumberFormat="1" applyFont="1" applyFill="1" applyBorder="1" applyAlignment="1" applyProtection="1">
      <alignment horizontal="center" vertical="center" indent="1"/>
    </xf>
    <xf numFmtId="165" fontId="16" fillId="0" borderId="0" xfId="0" applyNumberFormat="1" applyFont="1" applyFill="1" applyBorder="1" applyAlignment="1" applyProtection="1">
      <alignment horizontal="right" vertical="center" wrapText="1"/>
    </xf>
    <xf numFmtId="0" fontId="25" fillId="0" borderId="35" xfId="0" applyFont="1" applyFill="1" applyBorder="1" applyAlignment="1" applyProtection="1">
      <alignment horizontal="right" vertical="center"/>
    </xf>
    <xf numFmtId="0" fontId="25" fillId="0" borderId="35" xfId="0" applyFont="1" applyFill="1" applyBorder="1" applyAlignment="1" applyProtection="1">
      <alignment horizontal="right"/>
    </xf>
    <xf numFmtId="49" fontId="26" fillId="0" borderId="25" xfId="0" applyNumberFormat="1" applyFont="1" applyFill="1" applyBorder="1" applyAlignment="1" applyProtection="1">
      <alignment horizontal="center" vertical="center"/>
    </xf>
    <xf numFmtId="49" fontId="26" fillId="0" borderId="34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right" vertical="center"/>
    </xf>
    <xf numFmtId="0" fontId="46" fillId="0" borderId="0" xfId="0" applyFont="1" applyBorder="1" applyAlignment="1">
      <alignment horizontal="right"/>
    </xf>
    <xf numFmtId="0" fontId="48" fillId="0" borderId="0" xfId="0" applyFont="1" applyBorder="1" applyAlignment="1">
      <alignment horizontal="center"/>
    </xf>
    <xf numFmtId="0" fontId="47" fillId="0" borderId="36" xfId="0" applyFont="1" applyFill="1" applyBorder="1" applyAlignment="1">
      <alignment horizontal="center" vertical="center"/>
    </xf>
    <xf numFmtId="0" fontId="58" fillId="0" borderId="54" xfId="0" applyFont="1" applyBorder="1" applyAlignment="1">
      <alignment horizontal="center" vertical="center" wrapText="1"/>
    </xf>
    <xf numFmtId="0" fontId="59" fillId="0" borderId="55" xfId="0" applyFont="1" applyBorder="1" applyAlignment="1">
      <alignment horizontal="center" vertical="center" wrapText="1"/>
    </xf>
    <xf numFmtId="0" fontId="59" fillId="0" borderId="56" xfId="0" applyFont="1" applyBorder="1" applyAlignment="1">
      <alignment horizontal="center" vertical="center" wrapText="1"/>
    </xf>
    <xf numFmtId="0" fontId="58" fillId="0" borderId="54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3" fontId="32" fillId="0" borderId="0" xfId="0" applyNumberFormat="1" applyFont="1" applyAlignment="1">
      <alignment horizontal="right"/>
    </xf>
    <xf numFmtId="0" fontId="58" fillId="0" borderId="0" xfId="0" applyFont="1" applyBorder="1" applyAlignment="1">
      <alignment horizontal="center"/>
    </xf>
    <xf numFmtId="165" fontId="26" fillId="0" borderId="20" xfId="0" applyNumberFormat="1" applyFont="1" applyFill="1" applyBorder="1" applyAlignment="1">
      <alignment horizontal="left" vertical="center" wrapText="1" indent="2"/>
    </xf>
    <xf numFmtId="165" fontId="0" fillId="0" borderId="72" xfId="0" applyNumberFormat="1" applyFill="1" applyBorder="1" applyAlignment="1">
      <alignment horizontal="center" vertical="center" wrapText="1"/>
    </xf>
    <xf numFmtId="165" fontId="26" fillId="0" borderId="20" xfId="0" applyNumberFormat="1" applyFont="1" applyFill="1" applyBorder="1" applyAlignment="1">
      <alignment horizontal="center" vertical="center" wrapText="1"/>
    </xf>
    <xf numFmtId="165" fontId="26" fillId="0" borderId="20" xfId="0" applyNumberFormat="1" applyFont="1" applyFill="1" applyBorder="1" applyAlignment="1">
      <alignment horizontal="center" vertical="center"/>
    </xf>
    <xf numFmtId="164" fontId="68" fillId="0" borderId="0" xfId="0" applyNumberFormat="1" applyFont="1" applyFill="1" applyBorder="1" applyAlignment="1">
      <alignment horizontal="left" vertical="center" wrapText="1"/>
    </xf>
    <xf numFmtId="165" fontId="68" fillId="0" borderId="0" xfId="0" applyNumberFormat="1" applyFont="1" applyFill="1" applyBorder="1" applyAlignment="1">
      <alignment horizontal="right" vertical="center" wrapText="1"/>
    </xf>
    <xf numFmtId="0" fontId="62" fillId="0" borderId="0" xfId="0" applyFont="1" applyFill="1" applyAlignment="1">
      <alignment horizontal="right"/>
    </xf>
    <xf numFmtId="0" fontId="0" fillId="0" borderId="0" xfId="0" applyAlignment="1"/>
    <xf numFmtId="0" fontId="62" fillId="0" borderId="49" xfId="0" applyFont="1" applyFill="1" applyBorder="1" applyAlignment="1">
      <alignment horizontal="center" vertical="center"/>
    </xf>
    <xf numFmtId="0" fontId="61" fillId="0" borderId="49" xfId="0" applyFont="1" applyFill="1" applyBorder="1" applyAlignment="1">
      <alignment vertical="center"/>
    </xf>
    <xf numFmtId="0" fontId="62" fillId="0" borderId="61" xfId="0" applyFont="1" applyFill="1" applyBorder="1" applyAlignment="1">
      <alignment horizontal="center"/>
    </xf>
    <xf numFmtId="0" fontId="0" fillId="0" borderId="73" xfId="0" applyBorder="1" applyAlignment="1">
      <alignment horizontal="center"/>
    </xf>
    <xf numFmtId="0" fontId="62" fillId="0" borderId="0" xfId="0" applyFont="1" applyFill="1" applyAlignment="1">
      <alignment horizontal="center"/>
    </xf>
    <xf numFmtId="0" fontId="31" fillId="26" borderId="37" xfId="0" applyFont="1" applyFill="1" applyBorder="1" applyAlignment="1">
      <alignment horizontal="center" vertical="top" wrapText="1"/>
    </xf>
    <xf numFmtId="0" fontId="31" fillId="26" borderId="38" xfId="0" applyFont="1" applyFill="1" applyBorder="1" applyAlignment="1">
      <alignment horizontal="center" vertical="top" wrapText="1"/>
    </xf>
    <xf numFmtId="10" fontId="31" fillId="26" borderId="63" xfId="0" applyNumberFormat="1" applyFont="1" applyFill="1" applyBorder="1" applyAlignment="1">
      <alignment horizontal="center"/>
    </xf>
    <xf numFmtId="10" fontId="31" fillId="26" borderId="64" xfId="0" applyNumberFormat="1" applyFont="1" applyFill="1" applyBorder="1" applyAlignment="1">
      <alignment horizontal="center"/>
    </xf>
    <xf numFmtId="49" fontId="62" fillId="0" borderId="0" xfId="0" applyNumberFormat="1" applyFont="1" applyFill="1" applyAlignment="1">
      <alignment horizontal="right"/>
    </xf>
    <xf numFmtId="0" fontId="61" fillId="0" borderId="0" xfId="0" applyFont="1" applyAlignment="1"/>
    <xf numFmtId="0" fontId="56" fillId="21" borderId="49" xfId="0" applyFont="1" applyFill="1" applyBorder="1" applyAlignment="1">
      <alignment horizontal="center" vertical="top" wrapText="1"/>
    </xf>
    <xf numFmtId="0" fontId="56" fillId="0" borderId="49" xfId="0" applyFont="1" applyBorder="1"/>
    <xf numFmtId="49" fontId="32" fillId="0" borderId="0" xfId="0" applyNumberFormat="1" applyFont="1" applyFill="1" applyAlignment="1">
      <alignment horizontal="right"/>
    </xf>
    <xf numFmtId="0" fontId="60" fillId="0" borderId="0" xfId="0" applyFont="1" applyAlignment="1"/>
    <xf numFmtId="0" fontId="62" fillId="27" borderId="37" xfId="0" applyFont="1" applyFill="1" applyBorder="1" applyAlignment="1">
      <alignment horizontal="center" vertical="top" wrapText="1"/>
    </xf>
    <xf numFmtId="0" fontId="32" fillId="27" borderId="38" xfId="0" applyFont="1" applyFill="1" applyBorder="1"/>
    <xf numFmtId="0" fontId="32" fillId="27" borderId="39" xfId="0" applyFont="1" applyFill="1" applyBorder="1"/>
  </cellXfs>
  <cellStyles count="4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perhivatkozás" xfId="28"/>
    <cellStyle name="Hivatkozott cella" xfId="29" builtinId="24" customBuiltin="1"/>
    <cellStyle name="Jegyzet" xfId="30" builtinId="10" customBuiltin="1"/>
    <cellStyle name="Jelölőszín 1" xfId="31" builtinId="29" customBuiltin="1"/>
    <cellStyle name="Jelölőszín 2" xfId="32" builtinId="33" customBuiltin="1"/>
    <cellStyle name="Jelölőszín 3" xfId="33" builtinId="37" customBuiltin="1"/>
    <cellStyle name="Jelölőszín 4" xfId="34" builtinId="41" customBuiltin="1"/>
    <cellStyle name="Jelölőszín 5" xfId="35" builtinId="45" customBuiltin="1"/>
    <cellStyle name="Jelölőszín 6" xfId="36" builtinId="49" customBuiltin="1"/>
    <cellStyle name="Jó" xfId="37" builtinId="26" customBuiltin="1"/>
    <cellStyle name="Kimenet" xfId="38" builtinId="21" customBuiltin="1"/>
    <cellStyle name="Magyarázó szöveg" xfId="39" builtinId="53" customBuiltin="1"/>
    <cellStyle name="Már látott hiperhivatkozás" xfId="40"/>
    <cellStyle name="Normál" xfId="0" builtinId="0"/>
    <cellStyle name="Normál_KVRENMUNKA" xfId="41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1">
    <dxf>
      <font>
        <b val="0"/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C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66CC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FE7F5"/>
      <rgbColor rgb="00CCFFCC"/>
      <rgbColor rgb="00FFFF99"/>
      <rgbColor rgb="0099CCFF"/>
      <rgbColor rgb="00FF99CC"/>
      <rgbColor rgb="00BFBFB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A30"/>
  <sheetViews>
    <sheetView workbookViewId="0">
      <selection activeCell="A19" sqref="A19"/>
    </sheetView>
  </sheetViews>
  <sheetFormatPr defaultColWidth="12.83203125" defaultRowHeight="12.75" x14ac:dyDescent="0.2"/>
  <cols>
    <col min="1" max="1" width="89.6640625" customWidth="1"/>
  </cols>
  <sheetData>
    <row r="13" spans="1:1" ht="19.5" x14ac:dyDescent="0.3">
      <c r="A13" s="1" t="s">
        <v>0</v>
      </c>
    </row>
    <row r="14" spans="1:1" ht="19.5" x14ac:dyDescent="0.3">
      <c r="A14" s="1" t="s">
        <v>494</v>
      </c>
    </row>
    <row r="30" spans="1:1" x14ac:dyDescent="0.2">
      <c r="A30" s="2"/>
    </row>
  </sheetData>
  <sheetProtection selectLockedCells="1" selectUnlockedCells="1"/>
  <pageMargins left="0.78749999999999998" right="0.78749999999999998" top="0.88611111111111107" bottom="0.88611111111111107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D20"/>
  <sheetViews>
    <sheetView workbookViewId="0">
      <selection activeCell="F3" sqref="F3"/>
    </sheetView>
  </sheetViews>
  <sheetFormatPr defaultRowHeight="12.75" x14ac:dyDescent="0.2"/>
  <cols>
    <col min="1" max="1" width="25" style="115" customWidth="1"/>
    <col min="2" max="2" width="21.33203125" style="115" bestFit="1" customWidth="1"/>
    <col min="3" max="3" width="20" style="116" customWidth="1"/>
    <col min="4" max="5" width="12.83203125" style="116" customWidth="1"/>
    <col min="6" max="6" width="13.83203125" style="116" customWidth="1"/>
    <col min="7" max="16384" width="9.33203125" style="116"/>
  </cols>
  <sheetData>
    <row r="1" spans="1:4" ht="15.75" x14ac:dyDescent="0.2">
      <c r="A1" s="557" t="s">
        <v>974</v>
      </c>
      <c r="B1" s="557"/>
      <c r="C1" s="557"/>
      <c r="D1" s="557"/>
    </row>
    <row r="2" spans="1:4" ht="12.75" customHeight="1" x14ac:dyDescent="0.2">
      <c r="A2" s="117"/>
      <c r="B2" s="330"/>
      <c r="C2" s="117"/>
    </row>
    <row r="3" spans="1:4" ht="12.75" customHeight="1" x14ac:dyDescent="0.2">
      <c r="A3" s="117"/>
      <c r="B3" s="330"/>
      <c r="C3" s="117"/>
    </row>
    <row r="4" spans="1:4" ht="12.75" customHeight="1" x14ac:dyDescent="0.2">
      <c r="A4" s="117"/>
      <c r="B4" s="330"/>
      <c r="C4" s="117"/>
    </row>
    <row r="5" spans="1:4" ht="12.75" customHeight="1" x14ac:dyDescent="0.2">
      <c r="A5" s="117"/>
      <c r="B5" s="330"/>
      <c r="C5" s="117"/>
    </row>
    <row r="6" spans="1:4" ht="39" customHeight="1" x14ac:dyDescent="0.2">
      <c r="A6" s="569" t="s">
        <v>890</v>
      </c>
      <c r="B6" s="569"/>
      <c r="C6" s="569"/>
    </row>
    <row r="7" spans="1:4" ht="25.5" customHeight="1" x14ac:dyDescent="0.2">
      <c r="A7" s="117"/>
      <c r="B7" s="330"/>
      <c r="C7" s="117"/>
    </row>
    <row r="8" spans="1:4" ht="22.5" customHeight="1" x14ac:dyDescent="0.2">
      <c r="A8" s="69"/>
      <c r="B8" s="69"/>
      <c r="C8" s="570" t="s">
        <v>891</v>
      </c>
      <c r="D8" s="570"/>
    </row>
    <row r="9" spans="1:4" s="118" customFormat="1" ht="44.25" customHeight="1" x14ac:dyDescent="0.2">
      <c r="A9" s="419" t="s">
        <v>382</v>
      </c>
      <c r="B9" s="419" t="s">
        <v>275</v>
      </c>
      <c r="C9" s="419" t="s">
        <v>380</v>
      </c>
      <c r="D9" s="424" t="s">
        <v>881</v>
      </c>
    </row>
    <row r="10" spans="1:4" s="68" customFormat="1" ht="12" customHeight="1" x14ac:dyDescent="0.2">
      <c r="A10" s="420" t="s">
        <v>11</v>
      </c>
      <c r="B10" s="420" t="s">
        <v>12</v>
      </c>
      <c r="C10" s="420" t="s">
        <v>276</v>
      </c>
      <c r="D10" s="425" t="s">
        <v>291</v>
      </c>
    </row>
    <row r="11" spans="1:4" ht="15.95" customHeight="1" x14ac:dyDescent="0.2">
      <c r="A11" s="421" t="s">
        <v>883</v>
      </c>
      <c r="B11" s="428">
        <v>1011</v>
      </c>
      <c r="C11" s="422">
        <f>1010697/1000</f>
        <v>1010.697</v>
      </c>
      <c r="D11" s="431">
        <f>C11/B11</f>
        <v>0.99970029673590499</v>
      </c>
    </row>
    <row r="12" spans="1:4" ht="15.95" customHeight="1" x14ac:dyDescent="0.2">
      <c r="A12" s="421" t="s">
        <v>884</v>
      </c>
      <c r="B12" s="428">
        <v>322</v>
      </c>
      <c r="C12" s="422">
        <f>253858*127%/1000</f>
        <v>322.39966000000004</v>
      </c>
      <c r="D12" s="431">
        <f t="shared" ref="D12:D20" si="0">C12/B12</f>
        <v>1.0012411801242238</v>
      </c>
    </row>
    <row r="13" spans="1:4" ht="15.95" customHeight="1" x14ac:dyDescent="0.2">
      <c r="A13" s="421" t="s">
        <v>885</v>
      </c>
      <c r="B13" s="428">
        <v>10039</v>
      </c>
      <c r="C13" s="422">
        <f>7905000*127%/1000</f>
        <v>10039.35</v>
      </c>
      <c r="D13" s="431">
        <f t="shared" si="0"/>
        <v>1.0000348640302819</v>
      </c>
    </row>
    <row r="14" spans="1:4" ht="15.95" customHeight="1" x14ac:dyDescent="0.2">
      <c r="A14" s="421" t="s">
        <v>886</v>
      </c>
      <c r="B14" s="428">
        <v>108</v>
      </c>
      <c r="C14" s="422">
        <f>84850*127%/1000</f>
        <v>107.7595</v>
      </c>
      <c r="D14" s="431">
        <f t="shared" si="0"/>
        <v>0.99777314814814821</v>
      </c>
    </row>
    <row r="15" spans="1:4" ht="15.95" customHeight="1" x14ac:dyDescent="0.2">
      <c r="A15" s="421" t="s">
        <v>887</v>
      </c>
      <c r="B15" s="428">
        <v>201</v>
      </c>
      <c r="C15" s="422">
        <f>158244*127%/1000</f>
        <v>200.96988000000002</v>
      </c>
      <c r="D15" s="431">
        <f t="shared" si="0"/>
        <v>0.99985014925373139</v>
      </c>
    </row>
    <row r="16" spans="1:4" ht="15.95" customHeight="1" x14ac:dyDescent="0.2">
      <c r="A16" s="421" t="s">
        <v>888</v>
      </c>
      <c r="B16" s="428">
        <v>131</v>
      </c>
      <c r="C16" s="422">
        <f>103071*127%/1000</f>
        <v>130.90017</v>
      </c>
      <c r="D16" s="431">
        <f t="shared" si="0"/>
        <v>0.99923793893129775</v>
      </c>
    </row>
    <row r="17" spans="1:4" ht="15.95" customHeight="1" x14ac:dyDescent="0.2">
      <c r="A17" s="421" t="s">
        <v>889</v>
      </c>
      <c r="B17" s="428">
        <v>31</v>
      </c>
      <c r="C17" s="422">
        <f>31250/1000</f>
        <v>31.25</v>
      </c>
      <c r="D17" s="431">
        <f t="shared" si="0"/>
        <v>1.0080645161290323</v>
      </c>
    </row>
    <row r="18" spans="1:4" ht="15.95" customHeight="1" x14ac:dyDescent="0.2">
      <c r="A18" s="421"/>
      <c r="B18" s="428"/>
      <c r="C18" s="422"/>
      <c r="D18" s="431"/>
    </row>
    <row r="19" spans="1:4" ht="15.95" customHeight="1" x14ac:dyDescent="0.2">
      <c r="A19" s="423"/>
      <c r="B19" s="429"/>
      <c r="C19" s="422"/>
      <c r="D19" s="431"/>
    </row>
    <row r="20" spans="1:4" s="119" customFormat="1" ht="18" customHeight="1" x14ac:dyDescent="0.2">
      <c r="A20" s="426" t="s">
        <v>381</v>
      </c>
      <c r="B20" s="430">
        <f>SUM(B11:B19)</f>
        <v>11843</v>
      </c>
      <c r="C20" s="427">
        <f>SUM(C11:C19)</f>
        <v>11843.326210000003</v>
      </c>
      <c r="D20" s="432">
        <f t="shared" si="0"/>
        <v>1.0000275445410793</v>
      </c>
    </row>
  </sheetData>
  <sheetProtection selectLockedCells="1" selectUnlockedCells="1"/>
  <mergeCells count="3">
    <mergeCell ref="A6:C6"/>
    <mergeCell ref="A1:D1"/>
    <mergeCell ref="C8:D8"/>
  </mergeCells>
  <printOptions horizontalCentered="1"/>
  <pageMargins left="0.78740157480314965" right="0.78740157480314965" top="1.0236220472440944" bottom="0.98425196850393704" header="0.78740157480314965" footer="0.51181102362204722"/>
  <pageSetup paperSize="9" scale="105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H46"/>
  <sheetViews>
    <sheetView workbookViewId="0">
      <selection activeCell="F2" sqref="F2"/>
    </sheetView>
  </sheetViews>
  <sheetFormatPr defaultRowHeight="12.75" x14ac:dyDescent="0.2"/>
  <cols>
    <col min="1" max="1" width="38.6640625" style="120" customWidth="1"/>
    <col min="2" max="5" width="13.83203125" style="120" customWidth="1"/>
    <col min="6" max="16384" width="9.33203125" style="120"/>
  </cols>
  <sheetData>
    <row r="1" spans="1:5" x14ac:dyDescent="0.2">
      <c r="A1" s="121"/>
      <c r="B1" s="571" t="s">
        <v>975</v>
      </c>
      <c r="C1" s="572"/>
      <c r="D1" s="572"/>
      <c r="E1" s="572"/>
    </row>
    <row r="2" spans="1:5" x14ac:dyDescent="0.2">
      <c r="A2" s="121"/>
      <c r="B2" s="121"/>
      <c r="C2" s="121"/>
      <c r="D2" s="121"/>
      <c r="E2" s="121"/>
    </row>
    <row r="3" spans="1:5" ht="15.75" x14ac:dyDescent="0.25">
      <c r="A3" s="122" t="s">
        <v>383</v>
      </c>
      <c r="B3" s="573"/>
      <c r="C3" s="573"/>
      <c r="D3" s="573"/>
      <c r="E3" s="573"/>
    </row>
    <row r="4" spans="1:5" ht="13.5" x14ac:dyDescent="0.25">
      <c r="A4" s="121"/>
      <c r="B4" s="121"/>
      <c r="C4" s="121"/>
      <c r="D4" s="574" t="s">
        <v>384</v>
      </c>
      <c r="E4" s="574"/>
    </row>
    <row r="5" spans="1:5" ht="15" customHeight="1" x14ac:dyDescent="0.2">
      <c r="A5" s="123" t="s">
        <v>385</v>
      </c>
      <c r="B5" s="124">
        <v>2015</v>
      </c>
      <c r="C5" s="124">
        <v>2016</v>
      </c>
      <c r="D5" s="124" t="s">
        <v>386</v>
      </c>
      <c r="E5" s="125" t="s">
        <v>387</v>
      </c>
    </row>
    <row r="6" spans="1:5" x14ac:dyDescent="0.2">
      <c r="A6" s="126" t="s">
        <v>388</v>
      </c>
      <c r="B6" s="127"/>
      <c r="C6" s="127"/>
      <c r="D6" s="127"/>
      <c r="E6" s="128">
        <f t="shared" ref="E6:E11" si="0">SUM(B6:D6)</f>
        <v>0</v>
      </c>
    </row>
    <row r="7" spans="1:5" x14ac:dyDescent="0.2">
      <c r="A7" s="129" t="s">
        <v>389</v>
      </c>
      <c r="B7" s="130"/>
      <c r="C7" s="130"/>
      <c r="D7" s="130"/>
      <c r="E7" s="131">
        <f t="shared" si="0"/>
        <v>0</v>
      </c>
    </row>
    <row r="8" spans="1:5" x14ac:dyDescent="0.2">
      <c r="A8" s="132" t="s">
        <v>895</v>
      </c>
      <c r="B8" s="133">
        <v>359</v>
      </c>
      <c r="C8" s="133"/>
      <c r="D8" s="133"/>
      <c r="E8" s="134">
        <f t="shared" si="0"/>
        <v>359</v>
      </c>
    </row>
    <row r="9" spans="1:5" x14ac:dyDescent="0.2">
      <c r="A9" s="132" t="s">
        <v>391</v>
      </c>
      <c r="B9" s="133"/>
      <c r="C9" s="133"/>
      <c r="D9" s="133"/>
      <c r="E9" s="134">
        <f t="shared" si="0"/>
        <v>0</v>
      </c>
    </row>
    <row r="10" spans="1:5" x14ac:dyDescent="0.2">
      <c r="A10" s="132" t="s">
        <v>392</v>
      </c>
      <c r="B10" s="133"/>
      <c r="C10" s="133"/>
      <c r="D10" s="133"/>
      <c r="E10" s="134">
        <f t="shared" si="0"/>
        <v>0</v>
      </c>
    </row>
    <row r="11" spans="1:5" x14ac:dyDescent="0.2">
      <c r="A11" s="132" t="s">
        <v>393</v>
      </c>
      <c r="B11" s="133"/>
      <c r="C11" s="133"/>
      <c r="D11" s="133"/>
      <c r="E11" s="134">
        <f t="shared" si="0"/>
        <v>0</v>
      </c>
    </row>
    <row r="12" spans="1:5" x14ac:dyDescent="0.2">
      <c r="A12" s="135" t="s">
        <v>394</v>
      </c>
      <c r="B12" s="136">
        <f>B6+SUM(B8:B11)</f>
        <v>359</v>
      </c>
      <c r="C12" s="136">
        <f>C6+SUM(C8:C11)</f>
        <v>0</v>
      </c>
      <c r="D12" s="136">
        <f>D6+SUM(D8:D11)</f>
        <v>0</v>
      </c>
      <c r="E12" s="137">
        <f>E6+SUM(E8:E11)</f>
        <v>359</v>
      </c>
    </row>
    <row r="13" spans="1:5" x14ac:dyDescent="0.2">
      <c r="A13" s="138"/>
      <c r="B13" s="138"/>
      <c r="C13" s="138"/>
      <c r="D13" s="138"/>
      <c r="E13" s="138"/>
    </row>
    <row r="14" spans="1:5" ht="15" customHeight="1" x14ac:dyDescent="0.2">
      <c r="A14" s="123" t="s">
        <v>395</v>
      </c>
      <c r="B14" s="124">
        <f>+B5</f>
        <v>2015</v>
      </c>
      <c r="C14" s="124">
        <f>+C5</f>
        <v>2016</v>
      </c>
      <c r="D14" s="124" t="str">
        <f>+D5</f>
        <v>2016.után</v>
      </c>
      <c r="E14" s="125" t="s">
        <v>387</v>
      </c>
    </row>
    <row r="15" spans="1:5" x14ac:dyDescent="0.2">
      <c r="A15" s="126" t="s">
        <v>396</v>
      </c>
      <c r="B15" s="127"/>
      <c r="C15" s="127"/>
      <c r="D15" s="127"/>
      <c r="E15" s="128">
        <f>SUM(B15:D15)</f>
        <v>0</v>
      </c>
    </row>
    <row r="16" spans="1:5" x14ac:dyDescent="0.2">
      <c r="A16" s="139" t="s">
        <v>397</v>
      </c>
      <c r="B16" s="133"/>
      <c r="C16" s="133"/>
      <c r="D16" s="133"/>
      <c r="E16" s="134">
        <f>SUM(B16:D16)</f>
        <v>0</v>
      </c>
    </row>
    <row r="17" spans="1:5" x14ac:dyDescent="0.2">
      <c r="A17" s="132" t="s">
        <v>398</v>
      </c>
      <c r="B17" s="133">
        <v>359</v>
      </c>
      <c r="C17" s="133"/>
      <c r="D17" s="133"/>
      <c r="E17" s="134">
        <f>SUM(B17:D17)</f>
        <v>359</v>
      </c>
    </row>
    <row r="18" spans="1:5" x14ac:dyDescent="0.2">
      <c r="A18" s="132" t="s">
        <v>399</v>
      </c>
      <c r="B18" s="133"/>
      <c r="C18" s="133"/>
      <c r="D18" s="133"/>
      <c r="E18" s="134">
        <f>SUM(B18:D18)</f>
        <v>0</v>
      </c>
    </row>
    <row r="19" spans="1:5" x14ac:dyDescent="0.2">
      <c r="A19" s="135" t="s">
        <v>370</v>
      </c>
      <c r="B19" s="136">
        <f>SUM(B15:B18)</f>
        <v>359</v>
      </c>
      <c r="C19" s="136">
        <f>SUM(C15:C18)</f>
        <v>0</v>
      </c>
      <c r="D19" s="136">
        <f>SUM(D15:D18)</f>
        <v>0</v>
      </c>
      <c r="E19" s="137">
        <f>SUM(E15:E18)</f>
        <v>359</v>
      </c>
    </row>
    <row r="20" spans="1:5" x14ac:dyDescent="0.2">
      <c r="A20" s="121"/>
      <c r="B20" s="121"/>
      <c r="C20" s="121"/>
      <c r="D20" s="121"/>
      <c r="E20" s="121"/>
    </row>
    <row r="21" spans="1:5" x14ac:dyDescent="0.2">
      <c r="A21" s="121"/>
      <c r="B21" s="121"/>
      <c r="C21" s="121"/>
      <c r="D21" s="121"/>
      <c r="E21" s="121"/>
    </row>
    <row r="22" spans="1:5" ht="15.75" customHeight="1" x14ac:dyDescent="0.25">
      <c r="A22" s="122" t="s">
        <v>383</v>
      </c>
      <c r="B22" s="573"/>
      <c r="C22" s="573"/>
      <c r="D22" s="573"/>
      <c r="E22" s="573"/>
    </row>
    <row r="23" spans="1:5" ht="13.5" x14ac:dyDescent="0.25">
      <c r="A23" s="121"/>
      <c r="B23" s="121"/>
      <c r="C23" s="121"/>
      <c r="D23" s="574" t="s">
        <v>384</v>
      </c>
      <c r="E23" s="574"/>
    </row>
    <row r="24" spans="1:5" x14ac:dyDescent="0.2">
      <c r="A24" s="123" t="s">
        <v>385</v>
      </c>
      <c r="B24" s="124">
        <f>+B14</f>
        <v>2015</v>
      </c>
      <c r="C24" s="124">
        <f>+C14</f>
        <v>2016</v>
      </c>
      <c r="D24" s="124" t="str">
        <f>+D14</f>
        <v>2016.után</v>
      </c>
      <c r="E24" s="125" t="s">
        <v>387</v>
      </c>
    </row>
    <row r="25" spans="1:5" x14ac:dyDescent="0.2">
      <c r="A25" s="126" t="s">
        <v>388</v>
      </c>
      <c r="B25" s="127"/>
      <c r="C25" s="127"/>
      <c r="D25" s="127"/>
      <c r="E25" s="128">
        <f t="shared" ref="E25:E31" si="1">SUM(B25:D25)</f>
        <v>0</v>
      </c>
    </row>
    <row r="26" spans="1:5" x14ac:dyDescent="0.2">
      <c r="A26" s="129" t="s">
        <v>389</v>
      </c>
      <c r="B26" s="130"/>
      <c r="C26" s="130"/>
      <c r="D26" s="130"/>
      <c r="E26" s="131">
        <f t="shared" si="1"/>
        <v>0</v>
      </c>
    </row>
    <row r="27" spans="1:5" x14ac:dyDescent="0.2">
      <c r="A27" s="132" t="s">
        <v>390</v>
      </c>
      <c r="B27" s="133"/>
      <c r="C27" s="133"/>
      <c r="D27" s="133"/>
      <c r="E27" s="134">
        <f t="shared" si="1"/>
        <v>0</v>
      </c>
    </row>
    <row r="28" spans="1:5" x14ac:dyDescent="0.2">
      <c r="A28" s="132" t="s">
        <v>391</v>
      </c>
      <c r="B28" s="133"/>
      <c r="C28" s="133"/>
      <c r="D28" s="133"/>
      <c r="E28" s="134">
        <f t="shared" si="1"/>
        <v>0</v>
      </c>
    </row>
    <row r="29" spans="1:5" x14ac:dyDescent="0.2">
      <c r="A29" s="132" t="s">
        <v>392</v>
      </c>
      <c r="B29" s="133"/>
      <c r="C29" s="133"/>
      <c r="D29" s="133"/>
      <c r="E29" s="134">
        <f t="shared" si="1"/>
        <v>0</v>
      </c>
    </row>
    <row r="30" spans="1:5" x14ac:dyDescent="0.2">
      <c r="A30" s="132" t="s">
        <v>393</v>
      </c>
      <c r="B30" s="133"/>
      <c r="C30" s="133"/>
      <c r="D30" s="133"/>
      <c r="E30" s="134">
        <f t="shared" si="1"/>
        <v>0</v>
      </c>
    </row>
    <row r="31" spans="1:5" x14ac:dyDescent="0.2">
      <c r="A31" s="140"/>
      <c r="B31" s="141"/>
      <c r="C31" s="141"/>
      <c r="D31" s="141"/>
      <c r="E31" s="134">
        <f t="shared" si="1"/>
        <v>0</v>
      </c>
    </row>
    <row r="32" spans="1:5" x14ac:dyDescent="0.2">
      <c r="A32" s="135" t="s">
        <v>394</v>
      </c>
      <c r="B32" s="136">
        <f>B25+SUM(B27:B31)</f>
        <v>0</v>
      </c>
      <c r="C32" s="136">
        <f>C25+SUM(C27:C31)</f>
        <v>0</v>
      </c>
      <c r="D32" s="136">
        <f>D25+SUM(D27:D31)</f>
        <v>0</v>
      </c>
      <c r="E32" s="137">
        <f>E25+SUM(E27:E31)</f>
        <v>0</v>
      </c>
    </row>
    <row r="33" spans="1:8" x14ac:dyDescent="0.2">
      <c r="A33" s="138"/>
      <c r="B33" s="138"/>
      <c r="C33" s="138"/>
      <c r="D33" s="138"/>
      <c r="E33" s="138"/>
    </row>
    <row r="34" spans="1:8" x14ac:dyDescent="0.2">
      <c r="A34" s="123" t="s">
        <v>395</v>
      </c>
      <c r="B34" s="124">
        <f>+B24</f>
        <v>2015</v>
      </c>
      <c r="C34" s="124">
        <f>+C24</f>
        <v>2016</v>
      </c>
      <c r="D34" s="124" t="str">
        <f>+D24</f>
        <v>2016.után</v>
      </c>
      <c r="E34" s="125" t="s">
        <v>387</v>
      </c>
    </row>
    <row r="35" spans="1:8" x14ac:dyDescent="0.2">
      <c r="A35" s="126" t="s">
        <v>396</v>
      </c>
      <c r="B35" s="127"/>
      <c r="C35" s="127"/>
      <c r="D35" s="127"/>
      <c r="E35" s="128">
        <f>SUM(B35:D35)</f>
        <v>0</v>
      </c>
    </row>
    <row r="36" spans="1:8" x14ac:dyDescent="0.2">
      <c r="A36" s="139" t="s">
        <v>397</v>
      </c>
      <c r="B36" s="133"/>
      <c r="C36" s="133"/>
      <c r="D36" s="133"/>
      <c r="E36" s="134">
        <f>SUM(B36:D36)</f>
        <v>0</v>
      </c>
    </row>
    <row r="37" spans="1:8" x14ac:dyDescent="0.2">
      <c r="A37" s="132" t="s">
        <v>398</v>
      </c>
      <c r="B37" s="133"/>
      <c r="C37" s="133"/>
      <c r="D37" s="133"/>
      <c r="E37" s="134">
        <f>SUM(B37:D37)</f>
        <v>0</v>
      </c>
    </row>
    <row r="38" spans="1:8" x14ac:dyDescent="0.2">
      <c r="A38" s="132" t="s">
        <v>399</v>
      </c>
      <c r="B38" s="133"/>
      <c r="C38" s="133"/>
      <c r="D38" s="133"/>
      <c r="E38" s="134">
        <f>SUM(B38:D38)</f>
        <v>0</v>
      </c>
    </row>
    <row r="39" spans="1:8" x14ac:dyDescent="0.2">
      <c r="A39" s="135" t="s">
        <v>370</v>
      </c>
      <c r="B39" s="136">
        <f>SUM(B35:B38)</f>
        <v>0</v>
      </c>
      <c r="C39" s="136">
        <f>SUM(C35:C38)</f>
        <v>0</v>
      </c>
      <c r="D39" s="136">
        <f>SUM(D35:D38)</f>
        <v>0</v>
      </c>
      <c r="E39" s="137">
        <f>SUM(E35:E38)</f>
        <v>0</v>
      </c>
    </row>
    <row r="40" spans="1:8" x14ac:dyDescent="0.2">
      <c r="A40" s="121"/>
      <c r="B40" s="121"/>
      <c r="C40" s="121"/>
      <c r="D40" s="121"/>
      <c r="E40" s="121"/>
    </row>
    <row r="41" spans="1:8" ht="15.75" customHeight="1" x14ac:dyDescent="0.2">
      <c r="A41" s="575" t="s">
        <v>400</v>
      </c>
      <c r="B41" s="575"/>
      <c r="C41" s="575"/>
      <c r="D41" s="575"/>
      <c r="E41" s="575"/>
    </row>
    <row r="42" spans="1:8" x14ac:dyDescent="0.2">
      <c r="A42" s="121"/>
      <c r="B42" s="121"/>
      <c r="C42" s="121"/>
      <c r="D42" s="121"/>
      <c r="E42" s="121"/>
    </row>
    <row r="43" spans="1:8" ht="13.5" customHeight="1" x14ac:dyDescent="0.2">
      <c r="A43" s="578" t="s">
        <v>401</v>
      </c>
      <c r="B43" s="578"/>
      <c r="C43" s="578"/>
      <c r="D43" s="579" t="s">
        <v>402</v>
      </c>
      <c r="E43" s="579"/>
      <c r="H43" s="142"/>
    </row>
    <row r="44" spans="1:8" ht="12.75" customHeight="1" x14ac:dyDescent="0.2">
      <c r="A44" s="580"/>
      <c r="B44" s="580"/>
      <c r="C44" s="580"/>
      <c r="D44" s="581"/>
      <c r="E44" s="581"/>
    </row>
    <row r="45" spans="1:8" ht="13.5" customHeight="1" x14ac:dyDescent="0.2">
      <c r="A45" s="582"/>
      <c r="B45" s="582"/>
      <c r="C45" s="582"/>
      <c r="D45" s="583"/>
      <c r="E45" s="583"/>
    </row>
    <row r="46" spans="1:8" ht="13.5" customHeight="1" x14ac:dyDescent="0.2">
      <c r="A46" s="576" t="s">
        <v>370</v>
      </c>
      <c r="B46" s="576"/>
      <c r="C46" s="576"/>
      <c r="D46" s="577">
        <f>SUM(D44:E45)</f>
        <v>0</v>
      </c>
      <c r="E46" s="577"/>
    </row>
  </sheetData>
  <sheetProtection selectLockedCells="1" selectUnlockedCells="1"/>
  <mergeCells count="14">
    <mergeCell ref="A41:E41"/>
    <mergeCell ref="A46:C46"/>
    <mergeCell ref="D46:E46"/>
    <mergeCell ref="A43:C43"/>
    <mergeCell ref="D43:E43"/>
    <mergeCell ref="A44:C44"/>
    <mergeCell ref="D44:E44"/>
    <mergeCell ref="A45:C45"/>
    <mergeCell ref="D45:E45"/>
    <mergeCell ref="B1:E1"/>
    <mergeCell ref="B3:E3"/>
    <mergeCell ref="D4:E4"/>
    <mergeCell ref="B22:E22"/>
    <mergeCell ref="D23:E23"/>
  </mergeCells>
  <conditionalFormatting sqref="E5:E12 B12:D12 B22:E22 E15:E21 E28:E35 B35:D35 E38:E45 B45:D45 D52:E52">
    <cfRule type="cellIs" dxfId="0" priority="1" stopIfTrue="1" operator="equal">
      <formula>0</formula>
    </cfRule>
  </conditionalFormatting>
  <printOptions horizontalCentered="1"/>
  <pageMargins left="0.78749999999999998" right="0.78749999999999998" top="2.0736111111111111" bottom="0.98402777777777772" header="0.78749999999999998" footer="0.51180555555555551"/>
  <pageSetup paperSize="9" scale="95" firstPageNumber="0" orientation="portrait" horizontalDpi="300" verticalDpi="300" r:id="rId1"/>
  <headerFooter alignWithMargins="0">
    <oddHeader xml:space="preserve">&amp;C&amp;"Times New Roman CE,Félkövér"&amp;12Európai uniós támogatással megvalósuló projektek 
bevételei, kiadásai, hozzájárulások&amp;R&amp;"Times New Roman CE,Félkövér dőlt"&amp;11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G3" sqref="G3"/>
    </sheetView>
  </sheetViews>
  <sheetFormatPr defaultRowHeight="12.75" x14ac:dyDescent="0.2"/>
  <cols>
    <col min="1" max="1" width="36.6640625" style="115" customWidth="1"/>
    <col min="2" max="2" width="21.33203125" style="115" bestFit="1" customWidth="1"/>
    <col min="3" max="3" width="20" style="116" customWidth="1"/>
    <col min="4" max="5" width="12.83203125" style="116" customWidth="1"/>
    <col min="6" max="6" width="13.83203125" style="116" customWidth="1"/>
    <col min="7" max="16384" width="9.33203125" style="116"/>
  </cols>
  <sheetData>
    <row r="1" spans="1:4" ht="15.75" x14ac:dyDescent="0.2">
      <c r="A1" s="557" t="s">
        <v>976</v>
      </c>
      <c r="B1" s="557"/>
      <c r="C1" s="557"/>
      <c r="D1" s="557"/>
    </row>
    <row r="2" spans="1:4" ht="12.75" customHeight="1" x14ac:dyDescent="0.2">
      <c r="A2" s="412"/>
      <c r="B2" s="412"/>
      <c r="C2" s="412"/>
    </row>
    <row r="3" spans="1:4" ht="12.75" customHeight="1" x14ac:dyDescent="0.2">
      <c r="A3" s="412"/>
      <c r="B3" s="412"/>
      <c r="C3" s="412"/>
    </row>
    <row r="4" spans="1:4" ht="12.75" customHeight="1" x14ac:dyDescent="0.2">
      <c r="A4" s="412"/>
      <c r="B4" s="412"/>
      <c r="C4" s="412"/>
    </row>
    <row r="5" spans="1:4" ht="12.75" customHeight="1" x14ac:dyDescent="0.2">
      <c r="A5" s="412"/>
      <c r="B5" s="412"/>
      <c r="C5" s="412"/>
    </row>
    <row r="6" spans="1:4" ht="39" customHeight="1" x14ac:dyDescent="0.2">
      <c r="A6" s="568" t="s">
        <v>953</v>
      </c>
      <c r="B6" s="568"/>
      <c r="C6" s="568"/>
      <c r="D6" s="568"/>
    </row>
    <row r="7" spans="1:4" ht="22.5" customHeight="1" x14ac:dyDescent="0.2">
      <c r="A7" s="69"/>
      <c r="B7" s="69"/>
      <c r="C7" s="570" t="s">
        <v>891</v>
      </c>
      <c r="D7" s="570"/>
    </row>
    <row r="8" spans="1:4" s="118" customFormat="1" ht="44.25" customHeight="1" x14ac:dyDescent="0.2">
      <c r="A8" s="419" t="s">
        <v>930</v>
      </c>
      <c r="B8" s="419" t="s">
        <v>275</v>
      </c>
      <c r="C8" s="419" t="s">
        <v>380</v>
      </c>
      <c r="D8" s="424" t="s">
        <v>881</v>
      </c>
    </row>
    <row r="9" spans="1:4" s="68" customFormat="1" ht="12" customHeight="1" x14ac:dyDescent="0.2">
      <c r="A9" s="420" t="s">
        <v>11</v>
      </c>
      <c r="B9" s="420" t="s">
        <v>12</v>
      </c>
      <c r="C9" s="420" t="s">
        <v>276</v>
      </c>
      <c r="D9" s="425" t="s">
        <v>291</v>
      </c>
    </row>
    <row r="10" spans="1:4" ht="15.95" customHeight="1" x14ac:dyDescent="0.2">
      <c r="A10" s="421" t="s">
        <v>956</v>
      </c>
      <c r="B10" s="428">
        <v>2442</v>
      </c>
      <c r="C10" s="422">
        <v>2442</v>
      </c>
      <c r="D10" s="431">
        <f t="shared" ref="D10:D18" si="0">C10/B10</f>
        <v>1</v>
      </c>
    </row>
    <row r="11" spans="1:4" ht="15.95" customHeight="1" x14ac:dyDescent="0.2">
      <c r="A11" s="421" t="s">
        <v>957</v>
      </c>
      <c r="B11" s="428">
        <v>2965</v>
      </c>
      <c r="C11" s="422">
        <v>2339</v>
      </c>
      <c r="D11" s="431">
        <f t="shared" si="0"/>
        <v>0.78887015177065767</v>
      </c>
    </row>
    <row r="12" spans="1:4" ht="15.95" customHeight="1" x14ac:dyDescent="0.2">
      <c r="A12" s="421"/>
      <c r="B12" s="428"/>
      <c r="C12" s="422"/>
      <c r="D12" s="431"/>
    </row>
    <row r="13" spans="1:4" ht="15.95" customHeight="1" x14ac:dyDescent="0.2">
      <c r="A13" s="421"/>
      <c r="B13" s="428"/>
      <c r="C13" s="422"/>
      <c r="D13" s="431"/>
    </row>
    <row r="14" spans="1:4" ht="15.95" customHeight="1" x14ac:dyDescent="0.2">
      <c r="A14" s="421"/>
      <c r="B14" s="428"/>
      <c r="C14" s="422"/>
      <c r="D14" s="431"/>
    </row>
    <row r="15" spans="1:4" ht="15.95" customHeight="1" x14ac:dyDescent="0.2">
      <c r="A15" s="421"/>
      <c r="B15" s="428"/>
      <c r="C15" s="422"/>
      <c r="D15" s="431"/>
    </row>
    <row r="16" spans="1:4" ht="15.95" customHeight="1" x14ac:dyDescent="0.2">
      <c r="A16" s="421"/>
      <c r="B16" s="428"/>
      <c r="C16" s="422"/>
      <c r="D16" s="431"/>
    </row>
    <row r="17" spans="1:4" ht="15.95" customHeight="1" x14ac:dyDescent="0.2">
      <c r="A17" s="423"/>
      <c r="B17" s="429"/>
      <c r="C17" s="422"/>
      <c r="D17" s="431"/>
    </row>
    <row r="18" spans="1:4" s="119" customFormat="1" ht="18" customHeight="1" x14ac:dyDescent="0.2">
      <c r="A18" s="426" t="s">
        <v>381</v>
      </c>
      <c r="B18" s="430">
        <f>SUM(B10:B17)</f>
        <v>5407</v>
      </c>
      <c r="C18" s="427">
        <f>SUM(C10:C17)</f>
        <v>4781</v>
      </c>
      <c r="D18" s="432">
        <f t="shared" si="0"/>
        <v>0.88422415387460696</v>
      </c>
    </row>
    <row r="19" spans="1:4" s="119" customFormat="1" ht="18" customHeight="1" x14ac:dyDescent="0.2">
      <c r="A19" s="512"/>
      <c r="B19" s="513"/>
      <c r="C19" s="514"/>
      <c r="D19" s="515"/>
    </row>
    <row r="20" spans="1:4" ht="15.75" customHeight="1" x14ac:dyDescent="0.2">
      <c r="A20" s="568" t="s">
        <v>929</v>
      </c>
      <c r="B20" s="568"/>
      <c r="C20" s="568"/>
      <c r="D20" s="568"/>
    </row>
    <row r="22" spans="1:4" x14ac:dyDescent="0.2">
      <c r="A22" s="419" t="s">
        <v>930</v>
      </c>
      <c r="B22" s="419" t="s">
        <v>275</v>
      </c>
      <c r="C22" s="419" t="s">
        <v>380</v>
      </c>
      <c r="D22" s="424" t="s">
        <v>881</v>
      </c>
    </row>
    <row r="23" spans="1:4" x14ac:dyDescent="0.2">
      <c r="A23" s="420" t="s">
        <v>11</v>
      </c>
      <c r="B23" s="420" t="s">
        <v>12</v>
      </c>
      <c r="C23" s="420" t="s">
        <v>276</v>
      </c>
      <c r="D23" s="425" t="s">
        <v>291</v>
      </c>
    </row>
    <row r="24" spans="1:4" ht="15.75" x14ac:dyDescent="0.2">
      <c r="A24" s="421" t="s">
        <v>931</v>
      </c>
      <c r="B24" s="428">
        <v>200</v>
      </c>
      <c r="C24" s="422">
        <v>52</v>
      </c>
      <c r="D24" s="431">
        <f t="shared" ref="D24" si="1">C24/B24</f>
        <v>0.26</v>
      </c>
    </row>
    <row r="25" spans="1:4" ht="15.75" x14ac:dyDescent="0.2">
      <c r="A25" s="421"/>
      <c r="B25" s="428"/>
      <c r="C25" s="422"/>
      <c r="D25" s="431"/>
    </row>
    <row r="26" spans="1:4" ht="15.75" x14ac:dyDescent="0.2">
      <c r="A26" s="421"/>
      <c r="B26" s="428"/>
      <c r="C26" s="422"/>
      <c r="D26" s="431"/>
    </row>
    <row r="27" spans="1:4" ht="15.75" x14ac:dyDescent="0.2">
      <c r="A27" s="421"/>
      <c r="B27" s="428"/>
      <c r="C27" s="422"/>
      <c r="D27" s="431"/>
    </row>
    <row r="28" spans="1:4" ht="15.75" x14ac:dyDescent="0.2">
      <c r="A28" s="421"/>
      <c r="B28" s="428"/>
      <c r="C28" s="422"/>
      <c r="D28" s="431"/>
    </row>
    <row r="29" spans="1:4" ht="15.75" x14ac:dyDescent="0.2">
      <c r="A29" s="421"/>
      <c r="B29" s="428"/>
      <c r="C29" s="422"/>
      <c r="D29" s="431"/>
    </row>
    <row r="30" spans="1:4" ht="15.75" x14ac:dyDescent="0.2">
      <c r="A30" s="421"/>
      <c r="B30" s="428"/>
      <c r="C30" s="422"/>
      <c r="D30" s="431"/>
    </row>
    <row r="31" spans="1:4" ht="15.75" x14ac:dyDescent="0.2">
      <c r="A31" s="423"/>
      <c r="B31" s="429"/>
      <c r="C31" s="422"/>
      <c r="D31" s="431"/>
    </row>
    <row r="32" spans="1:4" ht="15.75" x14ac:dyDescent="0.2">
      <c r="A32" s="426" t="s">
        <v>381</v>
      </c>
      <c r="B32" s="430">
        <f>SUM(B24:B31)</f>
        <v>200</v>
      </c>
      <c r="C32" s="427">
        <f>SUM(C24:C31)</f>
        <v>52</v>
      </c>
      <c r="D32" s="432">
        <f t="shared" ref="D32" si="2">C32/B32</f>
        <v>0.26</v>
      </c>
    </row>
  </sheetData>
  <mergeCells count="4">
    <mergeCell ref="A1:D1"/>
    <mergeCell ref="C7:D7"/>
    <mergeCell ref="A6:D6"/>
    <mergeCell ref="A20:D2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165"/>
  <sheetViews>
    <sheetView zoomScaleSheetLayoutView="85" workbookViewId="0">
      <selection activeCell="B1" sqref="B1:E1"/>
    </sheetView>
  </sheetViews>
  <sheetFormatPr defaultRowHeight="12.75" x14ac:dyDescent="0.2"/>
  <cols>
    <col min="1" max="1" width="19.5" style="143" customWidth="1"/>
    <col min="2" max="2" width="85.5" style="144" customWidth="1"/>
    <col min="3" max="3" width="15.83203125" style="145" customWidth="1"/>
    <col min="4" max="5" width="12.83203125" style="146" customWidth="1"/>
    <col min="6" max="6" width="9.83203125" style="146" bestFit="1" customWidth="1"/>
    <col min="7" max="16384" width="9.33203125" style="146"/>
  </cols>
  <sheetData>
    <row r="1" spans="1:5" s="148" customFormat="1" ht="16.5" customHeight="1" x14ac:dyDescent="0.2">
      <c r="A1" s="147"/>
      <c r="B1" s="542" t="s">
        <v>977</v>
      </c>
      <c r="C1" s="542"/>
      <c r="D1" s="542"/>
      <c r="E1" s="542"/>
    </row>
    <row r="2" spans="1:5" s="148" customFormat="1" ht="16.5" customHeight="1" x14ac:dyDescent="0.2">
      <c r="A2" s="147"/>
      <c r="B2" s="6">
        <v>0</v>
      </c>
      <c r="C2" s="6"/>
    </row>
    <row r="3" spans="1:5" s="151" customFormat="1" ht="21" customHeight="1" x14ac:dyDescent="0.2">
      <c r="A3" s="149" t="s">
        <v>288</v>
      </c>
      <c r="B3" s="150" t="s">
        <v>403</v>
      </c>
      <c r="C3" s="585">
        <v>1</v>
      </c>
      <c r="D3" s="585"/>
      <c r="E3" s="585"/>
    </row>
    <row r="4" spans="1:5" s="151" customFormat="1" ht="15.75" x14ac:dyDescent="0.2">
      <c r="A4" s="152" t="s">
        <v>404</v>
      </c>
      <c r="B4" s="153" t="s">
        <v>405</v>
      </c>
      <c r="C4" s="586" t="s">
        <v>406</v>
      </c>
      <c r="D4" s="586"/>
      <c r="E4" s="586"/>
    </row>
    <row r="5" spans="1:5" s="155" customFormat="1" ht="15.95" customHeight="1" x14ac:dyDescent="0.2">
      <c r="A5" s="154"/>
      <c r="B5" s="154"/>
      <c r="C5" s="541" t="s">
        <v>372</v>
      </c>
      <c r="D5" s="541"/>
      <c r="E5" s="541"/>
    </row>
    <row r="6" spans="1:5" x14ac:dyDescent="0.2">
      <c r="A6" s="156" t="s">
        <v>407</v>
      </c>
      <c r="B6" s="156" t="s">
        <v>408</v>
      </c>
      <c r="C6" s="9" t="s">
        <v>8</v>
      </c>
      <c r="D6" s="10" t="s">
        <v>9</v>
      </c>
      <c r="E6" s="10" t="s">
        <v>10</v>
      </c>
    </row>
    <row r="7" spans="1:5" s="158" customFormat="1" ht="12.95" customHeight="1" x14ac:dyDescent="0.2">
      <c r="A7" s="157" t="s">
        <v>11</v>
      </c>
      <c r="B7" s="157" t="s">
        <v>12</v>
      </c>
      <c r="C7" s="9" t="s">
        <v>13</v>
      </c>
      <c r="D7" s="9" t="s">
        <v>13</v>
      </c>
      <c r="E7" s="9"/>
    </row>
    <row r="8" spans="1:5" s="158" customFormat="1" ht="15.95" customHeight="1" x14ac:dyDescent="0.2">
      <c r="A8" s="156"/>
      <c r="B8" s="156" t="s">
        <v>286</v>
      </c>
      <c r="C8" s="159"/>
      <c r="D8" s="160"/>
      <c r="E8" s="160"/>
    </row>
    <row r="9" spans="1:5" s="158" customFormat="1" ht="12" customHeight="1" x14ac:dyDescent="0.2">
      <c r="A9" s="11" t="s">
        <v>14</v>
      </c>
      <c r="B9" s="35" t="s">
        <v>15</v>
      </c>
      <c r="C9" s="58">
        <f>+C10+C11+C12+C13+C14+C15</f>
        <v>70354</v>
      </c>
      <c r="D9" s="58">
        <f>+D10+D11+D12+D13+D14+D15</f>
        <v>68378</v>
      </c>
      <c r="E9" s="58">
        <f>+E10+E11+E12+E13+E14+E15</f>
        <v>68378</v>
      </c>
    </row>
    <row r="10" spans="1:5" s="162" customFormat="1" ht="12" customHeight="1" x14ac:dyDescent="0.2">
      <c r="A10" s="161" t="s">
        <v>16</v>
      </c>
      <c r="B10" s="16" t="s">
        <v>17</v>
      </c>
      <c r="C10" s="59">
        <f>'9.1.1. sz. mell  Önk. kötelező'!C10</f>
        <v>18412</v>
      </c>
      <c r="D10" s="59">
        <f>'9.1.1. sz. mell  Önk. kötelező'!D10</f>
        <v>18465</v>
      </c>
      <c r="E10" s="59">
        <f>'9.1.1. sz. mell  Önk. kötelező'!E10</f>
        <v>18465</v>
      </c>
    </row>
    <row r="11" spans="1:5" s="163" customFormat="1" ht="12" customHeight="1" x14ac:dyDescent="0.2">
      <c r="A11" s="161" t="s">
        <v>18</v>
      </c>
      <c r="B11" s="16" t="s">
        <v>19</v>
      </c>
      <c r="C11" s="59">
        <f>'9.1.1. sz. mell  Önk. kötelező'!C11</f>
        <v>20911</v>
      </c>
      <c r="D11" s="59">
        <f>'9.1.1. sz. mell  Önk. kötelező'!D11</f>
        <v>21996</v>
      </c>
      <c r="E11" s="59">
        <f>'9.1.1. sz. mell  Önk. kötelező'!E11</f>
        <v>21996</v>
      </c>
    </row>
    <row r="12" spans="1:5" s="163" customFormat="1" ht="12" customHeight="1" x14ac:dyDescent="0.2">
      <c r="A12" s="161" t="s">
        <v>20</v>
      </c>
      <c r="B12" s="16" t="s">
        <v>21</v>
      </c>
      <c r="C12" s="59">
        <f>'9.1.1. sz. mell  Önk. kötelező'!C12</f>
        <v>13563</v>
      </c>
      <c r="D12" s="59">
        <f>'9.1.1. sz. mell  Önk. kötelező'!D12</f>
        <v>19724</v>
      </c>
      <c r="E12" s="59">
        <f>'9.1.1. sz. mell  Önk. kötelező'!E12</f>
        <v>19724</v>
      </c>
    </row>
    <row r="13" spans="1:5" s="163" customFormat="1" ht="12" customHeight="1" x14ac:dyDescent="0.2">
      <c r="A13" s="161" t="s">
        <v>22</v>
      </c>
      <c r="B13" s="16" t="s">
        <v>23</v>
      </c>
      <c r="C13" s="59">
        <f>'9.1.1. sz. mell  Önk. kötelező'!C13</f>
        <v>1794</v>
      </c>
      <c r="D13" s="59">
        <f>'9.1.1. sz. mell  Önk. kötelező'!D13</f>
        <v>1794</v>
      </c>
      <c r="E13" s="59">
        <f>'9.1.1. sz. mell  Önk. kötelező'!E13</f>
        <v>1794</v>
      </c>
    </row>
    <row r="14" spans="1:5" s="163" customFormat="1" ht="12" customHeight="1" x14ac:dyDescent="0.2">
      <c r="A14" s="161" t="s">
        <v>24</v>
      </c>
      <c r="B14" s="16" t="s">
        <v>409</v>
      </c>
      <c r="C14" s="59">
        <f>'9.1.1. sz. mell  Önk. kötelező'!C14</f>
        <v>15674</v>
      </c>
      <c r="D14" s="59">
        <f>'9.1.1. sz. mell  Önk. kötelező'!D14</f>
        <v>6399</v>
      </c>
      <c r="E14" s="59">
        <f>'9.1.1. sz. mell  Önk. kötelező'!E14</f>
        <v>6399</v>
      </c>
    </row>
    <row r="15" spans="1:5" s="162" customFormat="1" ht="12" customHeight="1" x14ac:dyDescent="0.2">
      <c r="A15" s="161" t="s">
        <v>26</v>
      </c>
      <c r="B15" s="16" t="s">
        <v>27</v>
      </c>
      <c r="C15" s="59">
        <f>'9.1.1. sz. mell  Önk. kötelező'!C15</f>
        <v>0</v>
      </c>
      <c r="D15" s="164"/>
      <c r="E15" s="164"/>
    </row>
    <row r="16" spans="1:5" s="162" customFormat="1" ht="12" customHeight="1" x14ac:dyDescent="0.2">
      <c r="A16" s="11" t="s">
        <v>28</v>
      </c>
      <c r="B16" s="23" t="s">
        <v>29</v>
      </c>
      <c r="C16" s="58">
        <f>+C17+C18+C19+C20+C21</f>
        <v>0</v>
      </c>
      <c r="D16" s="58">
        <f>+D17+D18+D19+D20+D21</f>
        <v>14900</v>
      </c>
      <c r="E16" s="58">
        <f>+E17+E18+E19+E20+E21</f>
        <v>16647</v>
      </c>
    </row>
    <row r="17" spans="1:5" s="162" customFormat="1" ht="12" customHeight="1" x14ac:dyDescent="0.2">
      <c r="A17" s="161" t="s">
        <v>30</v>
      </c>
      <c r="B17" s="16" t="s">
        <v>31</v>
      </c>
      <c r="C17" s="59">
        <f>'9.1.1. sz. mell  Önk. kötelező'!C17</f>
        <v>0</v>
      </c>
      <c r="D17" s="164"/>
      <c r="E17" s="164"/>
    </row>
    <row r="18" spans="1:5" s="162" customFormat="1" ht="12" customHeight="1" x14ac:dyDescent="0.2">
      <c r="A18" s="161" t="s">
        <v>32</v>
      </c>
      <c r="B18" s="16" t="s">
        <v>33</v>
      </c>
      <c r="C18" s="59">
        <f>'9.1.1. sz. mell  Önk. kötelező'!C18</f>
        <v>0</v>
      </c>
      <c r="D18" s="164"/>
      <c r="E18" s="164"/>
    </row>
    <row r="19" spans="1:5" s="162" customFormat="1" ht="12" customHeight="1" x14ac:dyDescent="0.2">
      <c r="A19" s="161" t="s">
        <v>34</v>
      </c>
      <c r="B19" s="16" t="s">
        <v>35</v>
      </c>
      <c r="C19" s="59">
        <f>'9.1.1. sz. mell  Önk. kötelező'!C19</f>
        <v>0</v>
      </c>
      <c r="D19" s="164"/>
      <c r="E19" s="164"/>
    </row>
    <row r="20" spans="1:5" s="162" customFormat="1" ht="12" customHeight="1" x14ac:dyDescent="0.2">
      <c r="A20" s="161" t="s">
        <v>36</v>
      </c>
      <c r="B20" s="16" t="s">
        <v>37</v>
      </c>
      <c r="C20" s="59">
        <f>'9.1.1. sz. mell  Önk. kötelező'!C20</f>
        <v>0</v>
      </c>
      <c r="D20" s="164"/>
      <c r="E20" s="164"/>
    </row>
    <row r="21" spans="1:5" s="162" customFormat="1" ht="12" customHeight="1" x14ac:dyDescent="0.2">
      <c r="A21" s="161" t="s">
        <v>38</v>
      </c>
      <c r="B21" s="16" t="s">
        <v>39</v>
      </c>
      <c r="C21" s="59">
        <f>'9.1.1. sz. mell  Önk. kötelező'!C21</f>
        <v>0</v>
      </c>
      <c r="D21" s="164">
        <f>'9.1.1. sz. mell  Önk. kötelező'!D21</f>
        <v>14900</v>
      </c>
      <c r="E21" s="164">
        <f>'9.1.1. sz. mell  Önk. kötelező'!E21</f>
        <v>16647</v>
      </c>
    </row>
    <row r="22" spans="1:5" s="163" customFormat="1" ht="12" customHeight="1" x14ac:dyDescent="0.2">
      <c r="A22" s="161" t="s">
        <v>40</v>
      </c>
      <c r="B22" s="16" t="s">
        <v>41</v>
      </c>
      <c r="C22" s="59">
        <f>'9.1.1. sz. mell  Önk. kötelező'!C22</f>
        <v>0</v>
      </c>
      <c r="D22" s="165"/>
      <c r="E22" s="164">
        <f>'9.1.1. sz. mell  Önk. kötelező'!E22</f>
        <v>0</v>
      </c>
    </row>
    <row r="23" spans="1:5" s="163" customFormat="1" ht="12" customHeight="1" x14ac:dyDescent="0.2">
      <c r="A23" s="11" t="s">
        <v>42</v>
      </c>
      <c r="B23" s="35" t="s">
        <v>43</v>
      </c>
      <c r="C23" s="58">
        <f>+C24+C25+C26+C27+C28</f>
        <v>0</v>
      </c>
      <c r="D23" s="58">
        <f>+D24+D25+D26+D27+D28</f>
        <v>35311</v>
      </c>
      <c r="E23" s="58">
        <f>+E24+E25+E26+E27+E28</f>
        <v>35311</v>
      </c>
    </row>
    <row r="24" spans="1:5" s="163" customFormat="1" ht="12" customHeight="1" x14ac:dyDescent="0.2">
      <c r="A24" s="161" t="s">
        <v>44</v>
      </c>
      <c r="B24" s="16" t="s">
        <v>45</v>
      </c>
      <c r="C24" s="59">
        <f>'9.1.1. sz. mell  Önk. kötelező'!C24</f>
        <v>0</v>
      </c>
      <c r="D24" s="165">
        <f>'9.1.1. sz. mell  Önk. kötelező'!D24</f>
        <v>27321</v>
      </c>
      <c r="E24" s="165">
        <f>'9.1.1. sz. mell  Önk. kötelező'!E24</f>
        <v>27321</v>
      </c>
    </row>
    <row r="25" spans="1:5" s="162" customFormat="1" ht="12" customHeight="1" x14ac:dyDescent="0.2">
      <c r="A25" s="161" t="s">
        <v>46</v>
      </c>
      <c r="B25" s="16" t="s">
        <v>47</v>
      </c>
      <c r="C25" s="59">
        <f>'9.1.1. sz. mell  Önk. kötelező'!C25</f>
        <v>0</v>
      </c>
      <c r="D25" s="164"/>
      <c r="E25" s="164"/>
    </row>
    <row r="26" spans="1:5" s="163" customFormat="1" ht="12" customHeight="1" x14ac:dyDescent="0.2">
      <c r="A26" s="161" t="s">
        <v>48</v>
      </c>
      <c r="B26" s="16" t="s">
        <v>49</v>
      </c>
      <c r="C26" s="59">
        <f>'9.1.1. sz. mell  Önk. kötelező'!C26</f>
        <v>0</v>
      </c>
      <c r="D26" s="165"/>
      <c r="E26" s="165"/>
    </row>
    <row r="27" spans="1:5" s="163" customFormat="1" ht="12" customHeight="1" x14ac:dyDescent="0.2">
      <c r="A27" s="161" t="s">
        <v>50</v>
      </c>
      <c r="B27" s="16" t="s">
        <v>51</v>
      </c>
      <c r="C27" s="59">
        <f>'9.1.1. sz. mell  Önk. kötelező'!C27</f>
        <v>0</v>
      </c>
      <c r="D27" s="165"/>
      <c r="E27" s="165"/>
    </row>
    <row r="28" spans="1:5" s="163" customFormat="1" ht="12" customHeight="1" x14ac:dyDescent="0.2">
      <c r="A28" s="161" t="s">
        <v>52</v>
      </c>
      <c r="B28" s="16" t="s">
        <v>53</v>
      </c>
      <c r="C28" s="59">
        <f>'9.1.1. sz. mell  Önk. kötelező'!C28</f>
        <v>0</v>
      </c>
      <c r="D28" s="165">
        <f>'9.1.1. sz. mell  Önk. kötelező'!D28</f>
        <v>7990</v>
      </c>
      <c r="E28" s="165">
        <f>'9.1.1. sz. mell  Önk. kötelező'!E28</f>
        <v>7990</v>
      </c>
    </row>
    <row r="29" spans="1:5" s="163" customFormat="1" ht="12" customHeight="1" x14ac:dyDescent="0.2">
      <c r="A29" s="161" t="s">
        <v>54</v>
      </c>
      <c r="B29" s="16" t="s">
        <v>55</v>
      </c>
      <c r="C29" s="59">
        <f>'9.1.1. sz. mell  Önk. kötelező'!C29</f>
        <v>0</v>
      </c>
      <c r="D29" s="165"/>
      <c r="E29" s="165"/>
    </row>
    <row r="30" spans="1:5" s="163" customFormat="1" ht="12" customHeight="1" x14ac:dyDescent="0.2">
      <c r="A30" s="11" t="s">
        <v>56</v>
      </c>
      <c r="B30" s="35" t="s">
        <v>57</v>
      </c>
      <c r="C30" s="58">
        <f>+C31+C35+C36+C37</f>
        <v>13294</v>
      </c>
      <c r="D30" s="58">
        <f>+D31+D35+D36+D37</f>
        <v>13301</v>
      </c>
      <c r="E30" s="58">
        <f>+E31+E35+E36+E37</f>
        <v>12890</v>
      </c>
    </row>
    <row r="31" spans="1:5" s="163" customFormat="1" ht="12" customHeight="1" x14ac:dyDescent="0.2">
      <c r="A31" s="161" t="s">
        <v>58</v>
      </c>
      <c r="B31" s="16" t="s">
        <v>410</v>
      </c>
      <c r="C31" s="60">
        <f>+C32+C33+C34</f>
        <v>9140</v>
      </c>
      <c r="D31" s="60">
        <f>+D32+D33+D34</f>
        <v>9140</v>
      </c>
      <c r="E31" s="60">
        <f>+E32+E33+E34</f>
        <v>9993</v>
      </c>
    </row>
    <row r="32" spans="1:5" s="163" customFormat="1" ht="12" customHeight="1" x14ac:dyDescent="0.2">
      <c r="A32" s="161" t="s">
        <v>60</v>
      </c>
      <c r="B32" s="16" t="s">
        <v>61</v>
      </c>
      <c r="C32" s="59">
        <f>'9.1.1. sz. mell  Önk. kötelező'!C32+'9.1.2. sz. mell Önk. Önként vál'!C34</f>
        <v>1496</v>
      </c>
      <c r="D32" s="59">
        <f>'9.1.1. sz. mell  Önk. kötelező'!D32</f>
        <v>1496</v>
      </c>
      <c r="E32" s="59">
        <f>'9.1.1. sz. mell  Önk. kötelező'!E32+'9.1.2. sz. mell Önk. Önként vál'!E34</f>
        <v>1778</v>
      </c>
    </row>
    <row r="33" spans="1:5" s="163" customFormat="1" ht="12" customHeight="1" x14ac:dyDescent="0.2">
      <c r="A33" s="161" t="s">
        <v>62</v>
      </c>
      <c r="B33" s="16" t="s">
        <v>63</v>
      </c>
      <c r="C33" s="59"/>
      <c r="D33" s="165"/>
      <c r="E33" s="165"/>
    </row>
    <row r="34" spans="1:5" s="163" customFormat="1" ht="12" customHeight="1" x14ac:dyDescent="0.2">
      <c r="A34" s="161" t="s">
        <v>64</v>
      </c>
      <c r="B34" s="16" t="s">
        <v>65</v>
      </c>
      <c r="C34" s="59">
        <f>'9.1.1. sz. mell  Önk. kötelező'!C34+'9.1.2. sz. mell Önk. Önként vál'!C36</f>
        <v>7644</v>
      </c>
      <c r="D34" s="59">
        <f>'9.1.1. sz. mell  Önk. kötelező'!D34+'9.1.2. sz. mell Önk. Önként vál'!D36</f>
        <v>7644</v>
      </c>
      <c r="E34" s="59">
        <f>'9.1.1. sz. mell  Önk. kötelező'!E34+'9.1.2. sz. mell Önk. Önként vál'!E36</f>
        <v>8215</v>
      </c>
    </row>
    <row r="35" spans="1:5" s="163" customFormat="1" ht="12" customHeight="1" x14ac:dyDescent="0.2">
      <c r="A35" s="161" t="s">
        <v>66</v>
      </c>
      <c r="B35" s="16" t="s">
        <v>67</v>
      </c>
      <c r="C35" s="59">
        <f>'9.1.1. sz. mell  Önk. kötelező'!C35+'9.1.2. sz. mell Önk. Önként vál'!C37</f>
        <v>2239</v>
      </c>
      <c r="D35" s="59">
        <f>'9.1.1. sz. mell  Önk. kötelező'!D35+'9.1.2. sz. mell Önk. Önként vál'!D37</f>
        <v>2239</v>
      </c>
      <c r="E35" s="59">
        <f>'9.1.1. sz. mell  Önk. kötelező'!E35+'9.1.2. sz. mell Önk. Önként vál'!E37</f>
        <v>2443</v>
      </c>
    </row>
    <row r="36" spans="1:5" s="163" customFormat="1" ht="12" customHeight="1" x14ac:dyDescent="0.2">
      <c r="A36" s="161" t="s">
        <v>68</v>
      </c>
      <c r="B36" s="16" t="s">
        <v>69</v>
      </c>
      <c r="C36" s="59">
        <f>'9.1.1. sz. mell  Önk. kötelező'!C36+'9.1.2. sz. mell Önk. Önként vál'!C38</f>
        <v>222</v>
      </c>
      <c r="D36" s="59">
        <f>'9.1.1. sz. mell  Önk. kötelező'!D36+'9.1.2. sz. mell Önk. Önként vál'!D38</f>
        <v>222</v>
      </c>
      <c r="E36" s="59">
        <f>'9.1.1. sz. mell  Önk. kötelező'!E36+'9.1.2. sz. mell Önk. Önként vál'!E38</f>
        <v>34</v>
      </c>
    </row>
    <row r="37" spans="1:5" s="163" customFormat="1" ht="12" customHeight="1" x14ac:dyDescent="0.2">
      <c r="A37" s="161" t="s">
        <v>70</v>
      </c>
      <c r="B37" s="16" t="s">
        <v>71</v>
      </c>
      <c r="C37" s="59">
        <f>'9.1.1. sz. mell  Önk. kötelező'!C37+'9.1.2. sz. mell Önk. Önként vál'!C39</f>
        <v>1693</v>
      </c>
      <c r="D37" s="59">
        <f>'9.1.1. sz. mell  Önk. kötelező'!D37+'9.1.2. sz. mell Önk. Önként vál'!D39</f>
        <v>1700</v>
      </c>
      <c r="E37" s="59">
        <f>'9.1.1. sz. mell  Önk. kötelező'!E37+'9.1.2. sz. mell Önk. Önként vál'!E39</f>
        <v>420</v>
      </c>
    </row>
    <row r="38" spans="1:5" s="163" customFormat="1" ht="12" customHeight="1" x14ac:dyDescent="0.2">
      <c r="A38" s="11" t="s">
        <v>72</v>
      </c>
      <c r="B38" s="35" t="s">
        <v>73</v>
      </c>
      <c r="C38" s="58">
        <f>SUM(C39:C49)</f>
        <v>2632.52</v>
      </c>
      <c r="D38" s="58">
        <f>SUM(D39:D49)</f>
        <v>5629</v>
      </c>
      <c r="E38" s="58">
        <f>SUM(E39:E49)</f>
        <v>8139</v>
      </c>
    </row>
    <row r="39" spans="1:5" s="163" customFormat="1" ht="12" customHeight="1" x14ac:dyDescent="0.2">
      <c r="A39" s="161" t="s">
        <v>74</v>
      </c>
      <c r="B39" s="16" t="s">
        <v>75</v>
      </c>
      <c r="C39" s="59">
        <f>'9.1.1. sz. mell  Önk. kötelező'!C39</f>
        <v>0</v>
      </c>
      <c r="D39" s="165"/>
      <c r="E39" s="165"/>
    </row>
    <row r="40" spans="1:5" s="163" customFormat="1" ht="12" customHeight="1" x14ac:dyDescent="0.2">
      <c r="A40" s="161" t="s">
        <v>76</v>
      </c>
      <c r="B40" s="16" t="s">
        <v>77</v>
      </c>
      <c r="C40" s="59">
        <f>'9.1.1. sz. mell  Önk. kötelező'!C40</f>
        <v>1647</v>
      </c>
      <c r="D40" s="59">
        <f>'9.1.1. sz. mell  Önk. kötelező'!D40</f>
        <v>1647</v>
      </c>
      <c r="E40" s="59">
        <f>'9.1.1. sz. mell  Önk. kötelező'!E40</f>
        <v>3534</v>
      </c>
    </row>
    <row r="41" spans="1:5" s="163" customFormat="1" ht="12" customHeight="1" x14ac:dyDescent="0.2">
      <c r="A41" s="161" t="s">
        <v>78</v>
      </c>
      <c r="B41" s="16" t="s">
        <v>79</v>
      </c>
      <c r="C41" s="59">
        <f>'9.1.1. sz. mell  Önk. kötelező'!C41</f>
        <v>0</v>
      </c>
      <c r="D41" s="165"/>
      <c r="E41" s="165"/>
    </row>
    <row r="42" spans="1:5" s="163" customFormat="1" ht="12" customHeight="1" x14ac:dyDescent="0.2">
      <c r="A42" s="161" t="s">
        <v>80</v>
      </c>
      <c r="B42" s="16" t="s">
        <v>81</v>
      </c>
      <c r="C42" s="59">
        <f>'9.1.1. sz. mell  Önk. kötelező'!C42</f>
        <v>0</v>
      </c>
      <c r="D42" s="165"/>
      <c r="E42" s="165"/>
    </row>
    <row r="43" spans="1:5" s="163" customFormat="1" ht="12" customHeight="1" x14ac:dyDescent="0.2">
      <c r="A43" s="161" t="s">
        <v>82</v>
      </c>
      <c r="B43" s="16" t="s">
        <v>83</v>
      </c>
      <c r="C43" s="59">
        <f>'9.1.1. sz. mell  Önk. kötelező'!C43</f>
        <v>776</v>
      </c>
      <c r="D43" s="59">
        <f>'9.1.1. sz. mell  Önk. kötelező'!D43</f>
        <v>776</v>
      </c>
      <c r="E43" s="59">
        <f>'9.1.1. sz. mell  Önk. kötelező'!E43</f>
        <v>953</v>
      </c>
    </row>
    <row r="44" spans="1:5" s="163" customFormat="1" ht="12" customHeight="1" x14ac:dyDescent="0.2">
      <c r="A44" s="161" t="s">
        <v>84</v>
      </c>
      <c r="B44" s="16" t="s">
        <v>85</v>
      </c>
      <c r="C44" s="59">
        <f>'9.1.1. sz. mell  Önk. kötelező'!C44</f>
        <v>209.52</v>
      </c>
      <c r="D44" s="59">
        <f>'9.1.1. sz. mell  Önk. kötelező'!D44</f>
        <v>210</v>
      </c>
      <c r="E44" s="59">
        <f>'9.1.1. sz. mell  Önk. kötelező'!E44</f>
        <v>655</v>
      </c>
    </row>
    <row r="45" spans="1:5" s="163" customFormat="1" ht="12" customHeight="1" x14ac:dyDescent="0.2">
      <c r="A45" s="161" t="s">
        <v>86</v>
      </c>
      <c r="B45" s="16" t="s">
        <v>87</v>
      </c>
      <c r="C45" s="59">
        <f>'9.1.1. sz. mell  Önk. kötelező'!C45</f>
        <v>0</v>
      </c>
      <c r="D45" s="165"/>
      <c r="E45" s="59">
        <f>'9.1.1. sz. mell  Önk. kötelező'!E45</f>
        <v>0</v>
      </c>
    </row>
    <row r="46" spans="1:5" s="163" customFormat="1" ht="12" customHeight="1" x14ac:dyDescent="0.2">
      <c r="A46" s="161" t="s">
        <v>88</v>
      </c>
      <c r="B46" s="16" t="s">
        <v>89</v>
      </c>
      <c r="C46" s="59">
        <f>'9.1.1. sz. mell  Önk. kötelező'!C46</f>
        <v>0</v>
      </c>
      <c r="D46" s="165"/>
      <c r="E46" s="59">
        <f>'9.1.1. sz. mell  Önk. kötelező'!E46</f>
        <v>1</v>
      </c>
    </row>
    <row r="47" spans="1:5" s="163" customFormat="1" ht="12" customHeight="1" x14ac:dyDescent="0.2">
      <c r="A47" s="161" t="s">
        <v>90</v>
      </c>
      <c r="B47" s="16" t="s">
        <v>91</v>
      </c>
      <c r="C47" s="59">
        <f>'9.1.1. sz. mell  Önk. kötelező'!C47</f>
        <v>0</v>
      </c>
      <c r="D47" s="165"/>
      <c r="E47" s="59">
        <f>'9.1.1. sz. mell  Önk. kötelező'!E47</f>
        <v>0</v>
      </c>
    </row>
    <row r="48" spans="1:5" s="163" customFormat="1" ht="12" customHeight="1" x14ac:dyDescent="0.2">
      <c r="A48" s="161" t="s">
        <v>92</v>
      </c>
      <c r="B48" s="16" t="s">
        <v>93</v>
      </c>
      <c r="C48" s="59">
        <f>'9.1.1. sz. mell  Önk. kötelező'!C48</f>
        <v>0</v>
      </c>
      <c r="D48" s="165">
        <v>2996</v>
      </c>
      <c r="E48" s="165">
        <v>2996</v>
      </c>
    </row>
    <row r="49" spans="1:5" s="163" customFormat="1" ht="12" customHeight="1" x14ac:dyDescent="0.2">
      <c r="A49" s="161" t="s">
        <v>94</v>
      </c>
      <c r="B49" s="16" t="s">
        <v>95</v>
      </c>
      <c r="C49" s="59">
        <f>'9.1.1. sz. mell  Önk. kötelező'!C49</f>
        <v>0</v>
      </c>
      <c r="D49" s="165"/>
      <c r="E49" s="165"/>
    </row>
    <row r="50" spans="1:5" s="163" customFormat="1" ht="12" customHeight="1" x14ac:dyDescent="0.2">
      <c r="A50" s="11" t="s">
        <v>96</v>
      </c>
      <c r="B50" s="35" t="s">
        <v>97</v>
      </c>
      <c r="C50" s="58">
        <f>SUM(C51:C55)</f>
        <v>0</v>
      </c>
      <c r="D50" s="165"/>
      <c r="E50" s="165"/>
    </row>
    <row r="51" spans="1:5" s="163" customFormat="1" ht="12" customHeight="1" x14ac:dyDescent="0.2">
      <c r="A51" s="161" t="s">
        <v>98</v>
      </c>
      <c r="B51" s="16" t="s">
        <v>99</v>
      </c>
      <c r="C51" s="59">
        <f>'9.1.1. sz. mell  Önk. kötelező'!C51</f>
        <v>0</v>
      </c>
      <c r="D51" s="165"/>
      <c r="E51" s="165"/>
    </row>
    <row r="52" spans="1:5" s="163" customFormat="1" ht="12" customHeight="1" x14ac:dyDescent="0.2">
      <c r="A52" s="161" t="s">
        <v>100</v>
      </c>
      <c r="B52" s="16" t="s">
        <v>101</v>
      </c>
      <c r="C52" s="59">
        <f>'9.1.1. sz. mell  Önk. kötelező'!C52</f>
        <v>0</v>
      </c>
      <c r="D52" s="165"/>
      <c r="E52" s="165"/>
    </row>
    <row r="53" spans="1:5" s="163" customFormat="1" ht="12" customHeight="1" x14ac:dyDescent="0.2">
      <c r="A53" s="161" t="s">
        <v>102</v>
      </c>
      <c r="B53" s="16" t="s">
        <v>103</v>
      </c>
      <c r="C53" s="59">
        <f>'9.1.1. sz. mell  Önk. kötelező'!C53</f>
        <v>0</v>
      </c>
      <c r="D53" s="165"/>
      <c r="E53" s="165"/>
    </row>
    <row r="54" spans="1:5" s="163" customFormat="1" ht="12" customHeight="1" x14ac:dyDescent="0.2">
      <c r="A54" s="161" t="s">
        <v>104</v>
      </c>
      <c r="B54" s="16" t="s">
        <v>105</v>
      </c>
      <c r="C54" s="59">
        <f>'9.1.1. sz. mell  Önk. kötelező'!C54</f>
        <v>0</v>
      </c>
      <c r="D54" s="165"/>
      <c r="E54" s="165"/>
    </row>
    <row r="55" spans="1:5" s="163" customFormat="1" ht="12" customHeight="1" x14ac:dyDescent="0.2">
      <c r="A55" s="161" t="s">
        <v>106</v>
      </c>
      <c r="B55" s="16" t="s">
        <v>107</v>
      </c>
      <c r="C55" s="59">
        <f>'9.1.1. sz. mell  Önk. kötelező'!C55</f>
        <v>0</v>
      </c>
      <c r="D55" s="165"/>
      <c r="E55" s="165"/>
    </row>
    <row r="56" spans="1:5" s="163" customFormat="1" ht="12" customHeight="1" x14ac:dyDescent="0.2">
      <c r="A56" s="11" t="s">
        <v>108</v>
      </c>
      <c r="B56" s="35" t="s">
        <v>109</v>
      </c>
      <c r="C56" s="58">
        <f>SUM(C58:C60)</f>
        <v>4031</v>
      </c>
      <c r="D56" s="58">
        <f>SUM(D58:D60)</f>
        <v>4031</v>
      </c>
      <c r="E56" s="58">
        <f>SUM(E58:E60)</f>
        <v>1835</v>
      </c>
    </row>
    <row r="57" spans="1:5" s="163" customFormat="1" ht="12" customHeight="1" x14ac:dyDescent="0.2">
      <c r="A57" s="161" t="s">
        <v>110</v>
      </c>
      <c r="B57" s="16" t="s">
        <v>111</v>
      </c>
      <c r="C57" s="59">
        <f>'9.1.1. sz. mell  Önk. kötelező'!C57</f>
        <v>0</v>
      </c>
      <c r="D57" s="165"/>
      <c r="E57" s="165"/>
    </row>
    <row r="58" spans="1:5" s="163" customFormat="1" ht="12" customHeight="1" x14ac:dyDescent="0.2">
      <c r="A58" s="161" t="s">
        <v>112</v>
      </c>
      <c r="B58" s="16" t="s">
        <v>113</v>
      </c>
      <c r="C58" s="59">
        <f>'9.1.1. sz. mell  Önk. kötelező'!C58</f>
        <v>0</v>
      </c>
      <c r="D58" s="165"/>
      <c r="E58" s="165"/>
    </row>
    <row r="59" spans="1:5" s="163" customFormat="1" ht="12" customHeight="1" x14ac:dyDescent="0.2">
      <c r="A59" s="161" t="s">
        <v>114</v>
      </c>
      <c r="B59" s="16" t="s">
        <v>492</v>
      </c>
      <c r="C59" s="184">
        <v>2996</v>
      </c>
      <c r="D59" s="186">
        <v>2996</v>
      </c>
      <c r="E59" s="59">
        <f>'9.1.1. sz. mell  Önk. kötelező'!E59</f>
        <v>800</v>
      </c>
    </row>
    <row r="60" spans="1:5" s="163" customFormat="1" ht="12" customHeight="1" x14ac:dyDescent="0.2">
      <c r="A60" s="161" t="s">
        <v>116</v>
      </c>
      <c r="B60" s="16" t="s">
        <v>115</v>
      </c>
      <c r="C60" s="184">
        <v>1035</v>
      </c>
      <c r="D60" s="186">
        <v>1035</v>
      </c>
      <c r="E60" s="186">
        <v>1035</v>
      </c>
    </row>
    <row r="61" spans="1:5" s="163" customFormat="1" ht="12" customHeight="1" x14ac:dyDescent="0.2">
      <c r="A61" s="11" t="s">
        <v>118</v>
      </c>
      <c r="B61" s="23" t="s">
        <v>119</v>
      </c>
      <c r="C61" s="58">
        <f>SUM(C62:C64)</f>
        <v>0</v>
      </c>
      <c r="D61" s="165"/>
      <c r="E61" s="165"/>
    </row>
    <row r="62" spans="1:5" s="163" customFormat="1" ht="12" customHeight="1" x14ac:dyDescent="0.2">
      <c r="A62" s="161" t="s">
        <v>120</v>
      </c>
      <c r="B62" s="16" t="s">
        <v>121</v>
      </c>
      <c r="C62" s="59">
        <f>'9.1.1. sz. mell  Önk. kötelező'!C62</f>
        <v>0</v>
      </c>
      <c r="D62" s="165"/>
      <c r="E62" s="165"/>
    </row>
    <row r="63" spans="1:5" s="163" customFormat="1" ht="12" customHeight="1" x14ac:dyDescent="0.2">
      <c r="A63" s="161" t="s">
        <v>122</v>
      </c>
      <c r="B63" s="16" t="s">
        <v>123</v>
      </c>
      <c r="C63" s="59">
        <f>'9.1.1. sz. mell  Önk. kötelező'!C63</f>
        <v>0</v>
      </c>
      <c r="D63" s="165"/>
      <c r="E63" s="165"/>
    </row>
    <row r="64" spans="1:5" s="163" customFormat="1" ht="12" customHeight="1" x14ac:dyDescent="0.2">
      <c r="A64" s="161" t="s">
        <v>124</v>
      </c>
      <c r="B64" s="16" t="s">
        <v>411</v>
      </c>
      <c r="C64" s="59">
        <f>'9.1.1. sz. mell  Önk. kötelező'!C64</f>
        <v>0</v>
      </c>
      <c r="D64" s="165"/>
      <c r="E64" s="165"/>
    </row>
    <row r="65" spans="1:5" s="163" customFormat="1" ht="12" customHeight="1" x14ac:dyDescent="0.2">
      <c r="A65" s="161" t="s">
        <v>126</v>
      </c>
      <c r="B65" s="16" t="s">
        <v>127</v>
      </c>
      <c r="C65" s="59">
        <f>'9.1.1. sz. mell  Önk. kötelező'!C65</f>
        <v>0</v>
      </c>
      <c r="D65" s="165"/>
      <c r="E65" s="165"/>
    </row>
    <row r="66" spans="1:5" s="163" customFormat="1" ht="12" customHeight="1" x14ac:dyDescent="0.2">
      <c r="A66" s="11" t="s">
        <v>265</v>
      </c>
      <c r="B66" s="35" t="s">
        <v>129</v>
      </c>
      <c r="C66" s="58">
        <f>+C9+C16+C23+C30+C38+C50+C56+C61</f>
        <v>90311.52</v>
      </c>
      <c r="D66" s="58">
        <f>+D9+D16+D23+D30+D38+D50+D56+D61</f>
        <v>141550</v>
      </c>
      <c r="E66" s="58">
        <f>+E9+E16+E23+E30+E38+E50+E56+E61</f>
        <v>143200</v>
      </c>
    </row>
    <row r="67" spans="1:5" s="163" customFormat="1" ht="12" customHeight="1" x14ac:dyDescent="0.15">
      <c r="A67" s="166" t="s">
        <v>412</v>
      </c>
      <c r="B67" s="23" t="s">
        <v>131</v>
      </c>
      <c r="C67" s="58">
        <f>SUM(C68:C70)</f>
        <v>0</v>
      </c>
      <c r="D67" s="165"/>
      <c r="E67" s="165"/>
    </row>
    <row r="68" spans="1:5" s="163" customFormat="1" ht="12" customHeight="1" x14ac:dyDescent="0.2">
      <c r="A68" s="161" t="s">
        <v>132</v>
      </c>
      <c r="B68" s="16" t="s">
        <v>133</v>
      </c>
      <c r="C68" s="59">
        <f>'9.1.1. sz. mell  Önk. kötelező'!C68</f>
        <v>0</v>
      </c>
      <c r="D68" s="165"/>
      <c r="E68" s="165"/>
    </row>
    <row r="69" spans="1:5" s="163" customFormat="1" ht="12" customHeight="1" x14ac:dyDescent="0.2">
      <c r="A69" s="161" t="s">
        <v>134</v>
      </c>
      <c r="B69" s="16" t="s">
        <v>135</v>
      </c>
      <c r="C69" s="59">
        <f>'9.1.1. sz. mell  Önk. kötelező'!C69</f>
        <v>0</v>
      </c>
      <c r="D69" s="165"/>
      <c r="E69" s="165"/>
    </row>
    <row r="70" spans="1:5" s="163" customFormat="1" ht="12" customHeight="1" x14ac:dyDescent="0.2">
      <c r="A70" s="161" t="s">
        <v>136</v>
      </c>
      <c r="B70" s="21" t="s">
        <v>413</v>
      </c>
      <c r="C70" s="59">
        <f>'9.1.1. sz. mell  Önk. kötelező'!C70</f>
        <v>0</v>
      </c>
      <c r="D70" s="165"/>
      <c r="E70" s="165"/>
    </row>
    <row r="71" spans="1:5" s="163" customFormat="1" ht="12" customHeight="1" x14ac:dyDescent="0.15">
      <c r="A71" s="166" t="s">
        <v>138</v>
      </c>
      <c r="B71" s="23" t="s">
        <v>139</v>
      </c>
      <c r="C71" s="58">
        <f>SUM(C72:C75)</f>
        <v>0</v>
      </c>
      <c r="D71" s="165"/>
      <c r="E71" s="165"/>
    </row>
    <row r="72" spans="1:5" s="163" customFormat="1" ht="12" customHeight="1" x14ac:dyDescent="0.2">
      <c r="A72" s="161" t="s">
        <v>140</v>
      </c>
      <c r="B72" s="16" t="s">
        <v>141</v>
      </c>
      <c r="C72" s="59">
        <f>'9.1.1. sz. mell  Önk. kötelező'!C72</f>
        <v>0</v>
      </c>
      <c r="D72" s="165"/>
      <c r="E72" s="165"/>
    </row>
    <row r="73" spans="1:5" s="163" customFormat="1" ht="12" customHeight="1" x14ac:dyDescent="0.2">
      <c r="A73" s="161" t="s">
        <v>142</v>
      </c>
      <c r="B73" s="16" t="s">
        <v>143</v>
      </c>
      <c r="C73" s="59"/>
      <c r="D73" s="165"/>
      <c r="E73" s="165"/>
    </row>
    <row r="74" spans="1:5" s="163" customFormat="1" ht="12" customHeight="1" x14ac:dyDescent="0.2">
      <c r="A74" s="161" t="s">
        <v>144</v>
      </c>
      <c r="B74" s="16" t="s">
        <v>145</v>
      </c>
      <c r="C74" s="59"/>
      <c r="D74" s="165"/>
      <c r="E74" s="165"/>
    </row>
    <row r="75" spans="1:5" s="163" customFormat="1" ht="12" customHeight="1" x14ac:dyDescent="0.2">
      <c r="A75" s="161" t="s">
        <v>146</v>
      </c>
      <c r="B75" s="16" t="s">
        <v>147</v>
      </c>
      <c r="C75" s="59"/>
      <c r="D75" s="165"/>
      <c r="E75" s="165"/>
    </row>
    <row r="76" spans="1:5" s="163" customFormat="1" ht="12" customHeight="1" x14ac:dyDescent="0.15">
      <c r="A76" s="166" t="s">
        <v>148</v>
      </c>
      <c r="B76" s="23" t="s">
        <v>149</v>
      </c>
      <c r="C76" s="58">
        <f>SUM(C77:C78)</f>
        <v>15000</v>
      </c>
      <c r="D76" s="58">
        <f>SUM(D77:D78)</f>
        <v>13271</v>
      </c>
      <c r="E76" s="58">
        <f>SUM(E77:E78)</f>
        <v>13271</v>
      </c>
    </row>
    <row r="77" spans="1:5" s="163" customFormat="1" ht="12" customHeight="1" x14ac:dyDescent="0.2">
      <c r="A77" s="161" t="s">
        <v>150</v>
      </c>
      <c r="B77" s="16" t="s">
        <v>151</v>
      </c>
      <c r="C77" s="59">
        <f>'9.1.1. sz. mell  Önk. kötelező'!C77</f>
        <v>15000</v>
      </c>
      <c r="D77" s="59">
        <f>'9.1.1. sz. mell  Önk. kötelező'!D77</f>
        <v>13271</v>
      </c>
      <c r="E77" s="59">
        <f>'9.1.1. sz. mell  Önk. kötelező'!E77</f>
        <v>13271</v>
      </c>
    </row>
    <row r="78" spans="1:5" s="163" customFormat="1" ht="12" customHeight="1" x14ac:dyDescent="0.2">
      <c r="A78" s="161" t="s">
        <v>152</v>
      </c>
      <c r="B78" s="16" t="s">
        <v>153</v>
      </c>
      <c r="C78" s="59"/>
      <c r="D78" s="165"/>
      <c r="E78" s="165"/>
    </row>
    <row r="79" spans="1:5" s="162" customFormat="1" ht="12" customHeight="1" x14ac:dyDescent="0.15">
      <c r="A79" s="166" t="s">
        <v>154</v>
      </c>
      <c r="B79" s="23" t="s">
        <v>155</v>
      </c>
      <c r="C79" s="58">
        <f>SUM(C80:C82)</f>
        <v>0</v>
      </c>
      <c r="D79" s="58">
        <f>SUM(D80:D82)</f>
        <v>10430</v>
      </c>
      <c r="E79" s="58">
        <f>SUM(E80:E82)</f>
        <v>10430</v>
      </c>
    </row>
    <row r="80" spans="1:5" s="163" customFormat="1" ht="12" customHeight="1" x14ac:dyDescent="0.2">
      <c r="A80" s="161" t="s">
        <v>156</v>
      </c>
      <c r="B80" s="16" t="s">
        <v>157</v>
      </c>
      <c r="C80" s="59"/>
      <c r="D80" s="165">
        <f>'9.1.1. sz. mell  Önk. kötelező'!D80</f>
        <v>2440</v>
      </c>
      <c r="E80" s="165">
        <f>'9.1.1. sz. mell  Önk. kötelező'!E80</f>
        <v>2440</v>
      </c>
    </row>
    <row r="81" spans="1:7" s="163" customFormat="1" ht="12" customHeight="1" x14ac:dyDescent="0.2">
      <c r="A81" s="161" t="s">
        <v>158</v>
      </c>
      <c r="B81" s="16" t="s">
        <v>159</v>
      </c>
      <c r="C81" s="59"/>
      <c r="D81" s="165"/>
      <c r="E81" s="165"/>
    </row>
    <row r="82" spans="1:7" s="163" customFormat="1" ht="12" customHeight="1" x14ac:dyDescent="0.2">
      <c r="A82" s="161" t="s">
        <v>160</v>
      </c>
      <c r="B82" s="16" t="s">
        <v>489</v>
      </c>
      <c r="C82" s="59"/>
      <c r="D82" s="165">
        <f>'9.1.1. sz. mell  Önk. kötelező'!D82</f>
        <v>7990</v>
      </c>
      <c r="E82" s="165">
        <f>'9.1.1. sz. mell  Önk. kötelező'!E82</f>
        <v>7990</v>
      </c>
    </row>
    <row r="83" spans="1:7" s="163" customFormat="1" ht="12" customHeight="1" x14ac:dyDescent="0.15">
      <c r="A83" s="166" t="s">
        <v>162</v>
      </c>
      <c r="B83" s="23" t="s">
        <v>163</v>
      </c>
      <c r="C83" s="58">
        <f>SUM(C84:C87)</f>
        <v>0</v>
      </c>
      <c r="D83" s="165"/>
      <c r="E83" s="165"/>
    </row>
    <row r="84" spans="1:7" s="163" customFormat="1" ht="12" customHeight="1" x14ac:dyDescent="0.2">
      <c r="A84" s="167" t="s">
        <v>164</v>
      </c>
      <c r="B84" s="16" t="s">
        <v>165</v>
      </c>
      <c r="C84" s="59">
        <f>'9.1.1. sz. mell  Önk. kötelező'!C72</f>
        <v>0</v>
      </c>
      <c r="D84" s="165"/>
      <c r="E84" s="165"/>
    </row>
    <row r="85" spans="1:7" s="163" customFormat="1" ht="12" customHeight="1" x14ac:dyDescent="0.2">
      <c r="A85" s="167" t="s">
        <v>166</v>
      </c>
      <c r="B85" s="16" t="s">
        <v>167</v>
      </c>
      <c r="C85" s="59">
        <f>'9.1.1. sz. mell  Önk. kötelező'!C73</f>
        <v>0</v>
      </c>
      <c r="D85" s="165"/>
      <c r="E85" s="165"/>
    </row>
    <row r="86" spans="1:7" s="163" customFormat="1" ht="12" customHeight="1" x14ac:dyDescent="0.2">
      <c r="A86" s="167" t="s">
        <v>168</v>
      </c>
      <c r="B86" s="16" t="s">
        <v>169</v>
      </c>
      <c r="C86" s="59">
        <f>'9.1.1. sz. mell  Önk. kötelező'!C74</f>
        <v>0</v>
      </c>
      <c r="D86" s="165"/>
      <c r="E86" s="165"/>
    </row>
    <row r="87" spans="1:7" s="162" customFormat="1" ht="12" customHeight="1" x14ac:dyDescent="0.2">
      <c r="A87" s="167" t="s">
        <v>170</v>
      </c>
      <c r="B87" s="16" t="s">
        <v>171</v>
      </c>
      <c r="C87" s="59">
        <f>'9.1.1. sz. mell  Önk. kötelező'!C75</f>
        <v>0</v>
      </c>
      <c r="D87" s="164"/>
      <c r="E87" s="164"/>
    </row>
    <row r="88" spans="1:7" s="162" customFormat="1" ht="12" customHeight="1" x14ac:dyDescent="0.15">
      <c r="A88" s="166" t="s">
        <v>172</v>
      </c>
      <c r="B88" s="23" t="s">
        <v>173</v>
      </c>
      <c r="C88" s="61"/>
      <c r="D88" s="164"/>
      <c r="E88" s="164"/>
    </row>
    <row r="89" spans="1:7" s="162" customFormat="1" ht="12" customHeight="1" x14ac:dyDescent="0.15">
      <c r="A89" s="166" t="s">
        <v>414</v>
      </c>
      <c r="B89" s="23" t="s">
        <v>175</v>
      </c>
      <c r="C89" s="61"/>
      <c r="D89" s="164"/>
      <c r="E89" s="164"/>
    </row>
    <row r="90" spans="1:7" s="162" customFormat="1" ht="12" customHeight="1" x14ac:dyDescent="0.15">
      <c r="A90" s="166" t="s">
        <v>415</v>
      </c>
      <c r="B90" s="46" t="s">
        <v>177</v>
      </c>
      <c r="C90" s="58">
        <f>+C67+C71+C76+C79+C83+C89+C88</f>
        <v>15000</v>
      </c>
      <c r="D90" s="58">
        <f>+D67+D71+D76+D79+D83+D89+D88</f>
        <v>23701</v>
      </c>
      <c r="E90" s="58">
        <f>+E67+E71+E76+E79+E83+E89+E88</f>
        <v>23701</v>
      </c>
    </row>
    <row r="91" spans="1:7" s="162" customFormat="1" ht="12" customHeight="1" x14ac:dyDescent="0.15">
      <c r="A91" s="166" t="s">
        <v>416</v>
      </c>
      <c r="B91" s="46" t="s">
        <v>417</v>
      </c>
      <c r="C91" s="58">
        <f>+C66+C90</f>
        <v>105311.52</v>
      </c>
      <c r="D91" s="58">
        <f>+D66+D90</f>
        <v>165251</v>
      </c>
      <c r="E91" s="58">
        <f>+E66+E90</f>
        <v>166901</v>
      </c>
      <c r="G91" s="273"/>
    </row>
    <row r="92" spans="1:7" s="163" customFormat="1" ht="15" customHeight="1" x14ac:dyDescent="0.2">
      <c r="A92" s="168"/>
      <c r="B92" s="169"/>
      <c r="C92" s="170"/>
    </row>
    <row r="93" spans="1:7" s="163" customFormat="1" ht="15" customHeight="1" x14ac:dyDescent="0.2">
      <c r="A93" s="168"/>
      <c r="B93" s="169"/>
      <c r="C93" s="170"/>
    </row>
    <row r="94" spans="1:7" s="163" customFormat="1" ht="15" customHeight="1" x14ac:dyDescent="0.2">
      <c r="A94" s="171"/>
      <c r="B94" s="172"/>
      <c r="C94" s="9" t="s">
        <v>8</v>
      </c>
      <c r="D94" s="10" t="s">
        <v>9</v>
      </c>
      <c r="E94" s="10" t="s">
        <v>10</v>
      </c>
    </row>
    <row r="95" spans="1:7" s="158" customFormat="1" ht="16.5" customHeight="1" x14ac:dyDescent="0.2">
      <c r="A95" s="157"/>
      <c r="B95" s="156" t="s">
        <v>287</v>
      </c>
      <c r="C95" s="9" t="s">
        <v>13</v>
      </c>
      <c r="D95" s="9" t="s">
        <v>13</v>
      </c>
      <c r="E95" s="9"/>
    </row>
    <row r="96" spans="1:7" s="173" customFormat="1" ht="12" customHeight="1" x14ac:dyDescent="0.2">
      <c r="A96" s="11" t="s">
        <v>14</v>
      </c>
      <c r="B96" s="47" t="s">
        <v>418</v>
      </c>
      <c r="C96" s="58">
        <f>+C97+C98+C99+C100+C101+C114</f>
        <v>73280</v>
      </c>
      <c r="D96" s="58">
        <f>+D97+D98+D99+D100+D101+D114</f>
        <v>116940</v>
      </c>
      <c r="E96" s="58">
        <f>+E97+E98+E99+E100+E101+E114</f>
        <v>108697</v>
      </c>
    </row>
    <row r="97" spans="1:5" ht="12" customHeight="1" x14ac:dyDescent="0.2">
      <c r="A97" s="161" t="s">
        <v>16</v>
      </c>
      <c r="B97" s="31" t="s">
        <v>184</v>
      </c>
      <c r="C97" s="59">
        <f>'9.1.1. sz. mell  Önk. kötelező'!C97</f>
        <v>17385</v>
      </c>
      <c r="D97" s="59">
        <f>'9.1.1. sz. mell  Önk. kötelező'!D97</f>
        <v>27883</v>
      </c>
      <c r="E97" s="59">
        <f>'9.1.1. sz. mell  Önk. kötelező'!E97</f>
        <v>27084</v>
      </c>
    </row>
    <row r="98" spans="1:5" ht="12" customHeight="1" x14ac:dyDescent="0.2">
      <c r="A98" s="161" t="s">
        <v>18</v>
      </c>
      <c r="B98" s="31" t="s">
        <v>185</v>
      </c>
      <c r="C98" s="59">
        <f>'9.1.1. sz. mell  Önk. kötelező'!C98</f>
        <v>4513</v>
      </c>
      <c r="D98" s="59">
        <f>'9.1.1. sz. mell  Önk. kötelező'!D98</f>
        <v>6019</v>
      </c>
      <c r="E98" s="59">
        <f>'9.1.1. sz. mell  Önk. kötelező'!E98</f>
        <v>5869</v>
      </c>
    </row>
    <row r="99" spans="1:5" ht="12" customHeight="1" x14ac:dyDescent="0.2">
      <c r="A99" s="161" t="s">
        <v>20</v>
      </c>
      <c r="B99" s="31" t="s">
        <v>186</v>
      </c>
      <c r="C99" s="59">
        <f>'9.1.1. sz. mell  Önk. kötelező'!C99</f>
        <v>32085</v>
      </c>
      <c r="D99" s="59">
        <f>'9.1.1. sz. mell  Önk. kötelező'!D99</f>
        <v>66296</v>
      </c>
      <c r="E99" s="59">
        <f>'9.1.1. sz. mell  Önk. kötelező'!E99</f>
        <v>59776</v>
      </c>
    </row>
    <row r="100" spans="1:5" ht="12" customHeight="1" x14ac:dyDescent="0.2">
      <c r="A100" s="161" t="s">
        <v>22</v>
      </c>
      <c r="B100" s="31" t="s">
        <v>187</v>
      </c>
      <c r="C100" s="59">
        <f>'9.1.1. sz. mell  Önk. kötelező'!C100</f>
        <v>6020</v>
      </c>
      <c r="D100" s="59">
        <f>'9.1.1. sz. mell  Önk. kötelező'!D100</f>
        <v>8948</v>
      </c>
      <c r="E100" s="59">
        <f>'9.1.1. sz. mell  Önk. kötelező'!E100</f>
        <v>8948</v>
      </c>
    </row>
    <row r="101" spans="1:5" ht="12" customHeight="1" x14ac:dyDescent="0.2">
      <c r="A101" s="161" t="s">
        <v>188</v>
      </c>
      <c r="B101" s="31" t="s">
        <v>189</v>
      </c>
      <c r="C101" s="59">
        <f>'9.1.1. sz. mell  Önk. kötelező'!C101+'9.1.2. sz. mell Önk. Önként vál'!C104</f>
        <v>5607</v>
      </c>
      <c r="D101" s="59">
        <f>'9.1.1. sz. mell  Önk. kötelező'!D101+'9.1.2. sz. mell Önk. Önként vál'!D104</f>
        <v>7794</v>
      </c>
      <c r="E101" s="59">
        <f>'9.1.1. sz. mell  Önk. kötelező'!E101+'9.1.2. sz. mell Önk. Önként vál'!E104</f>
        <v>7020</v>
      </c>
    </row>
    <row r="102" spans="1:5" ht="12" customHeight="1" x14ac:dyDescent="0.2">
      <c r="A102" s="161" t="s">
        <v>26</v>
      </c>
      <c r="B102" s="31" t="s">
        <v>419</v>
      </c>
      <c r="C102" s="59">
        <f>'9.1.1. sz. mell  Önk. kötelező'!C102</f>
        <v>0</v>
      </c>
      <c r="D102" s="174">
        <f>'9.1.1. sz. mell  Önk. kötelező'!D102</f>
        <v>2187</v>
      </c>
      <c r="E102" s="174">
        <f>'9.1.1. sz. mell  Önk. kötelező'!E102</f>
        <v>2187</v>
      </c>
    </row>
    <row r="103" spans="1:5" ht="12" customHeight="1" x14ac:dyDescent="0.2">
      <c r="A103" s="161" t="s">
        <v>191</v>
      </c>
      <c r="B103" s="33" t="s">
        <v>192</v>
      </c>
      <c r="C103" s="59">
        <f>'9.1.1. sz. mell  Önk. kötelező'!C103</f>
        <v>0</v>
      </c>
      <c r="D103" s="174"/>
      <c r="E103" s="174"/>
    </row>
    <row r="104" spans="1:5" ht="12" customHeight="1" x14ac:dyDescent="0.2">
      <c r="A104" s="161" t="s">
        <v>193</v>
      </c>
      <c r="B104" s="33" t="s">
        <v>194</v>
      </c>
      <c r="C104" s="59">
        <f>'9.1.1. sz. mell  Önk. kötelező'!C104</f>
        <v>0</v>
      </c>
      <c r="D104" s="174"/>
      <c r="E104" s="174"/>
    </row>
    <row r="105" spans="1:5" ht="12" customHeight="1" x14ac:dyDescent="0.2">
      <c r="A105" s="161" t="s">
        <v>195</v>
      </c>
      <c r="B105" s="33" t="s">
        <v>196</v>
      </c>
      <c r="C105" s="59">
        <f>'9.1.1. sz. mell  Önk. kötelező'!C105</f>
        <v>0</v>
      </c>
      <c r="D105" s="174"/>
      <c r="E105" s="174"/>
    </row>
    <row r="106" spans="1:5" ht="12" customHeight="1" x14ac:dyDescent="0.2">
      <c r="A106" s="161" t="s">
        <v>197</v>
      </c>
      <c r="B106" s="32" t="s">
        <v>198</v>
      </c>
      <c r="C106" s="59">
        <f>'9.1.1. sz. mell  Önk. kötelező'!C106</f>
        <v>0</v>
      </c>
      <c r="D106" s="174"/>
      <c r="E106" s="174"/>
    </row>
    <row r="107" spans="1:5" ht="12" customHeight="1" x14ac:dyDescent="0.2">
      <c r="A107" s="161" t="s">
        <v>199</v>
      </c>
      <c r="B107" s="32" t="s">
        <v>200</v>
      </c>
      <c r="C107" s="59">
        <f>'9.1.1. sz. mell  Önk. kötelező'!C107</f>
        <v>0</v>
      </c>
      <c r="D107" s="174"/>
      <c r="E107" s="174"/>
    </row>
    <row r="108" spans="1:5" ht="12" customHeight="1" x14ac:dyDescent="0.2">
      <c r="A108" s="161" t="s">
        <v>201</v>
      </c>
      <c r="B108" s="33" t="s">
        <v>202</v>
      </c>
      <c r="C108" s="59">
        <f>'9.1.1. sz. mell  Önk. kötelező'!C108</f>
        <v>5407</v>
      </c>
      <c r="D108" s="59">
        <f>'9.1.1. sz. mell  Önk. kötelező'!D108</f>
        <v>5407</v>
      </c>
      <c r="E108" s="59">
        <f>'9.1.1. sz. mell  Önk. kötelező'!E108</f>
        <v>4781</v>
      </c>
    </row>
    <row r="109" spans="1:5" ht="12" customHeight="1" x14ac:dyDescent="0.2">
      <c r="A109" s="161" t="s">
        <v>203</v>
      </c>
      <c r="B109" s="33" t="s">
        <v>204</v>
      </c>
      <c r="C109" s="59">
        <f>'9.1.1. sz. mell  Önk. kötelező'!C109</f>
        <v>0</v>
      </c>
      <c r="D109" s="174"/>
      <c r="E109" s="174"/>
    </row>
    <row r="110" spans="1:5" ht="12" customHeight="1" x14ac:dyDescent="0.2">
      <c r="A110" s="161" t="s">
        <v>205</v>
      </c>
      <c r="B110" s="32" t="s">
        <v>206</v>
      </c>
      <c r="C110" s="59">
        <f>'9.1.1. sz. mell  Önk. kötelező'!C110</f>
        <v>0</v>
      </c>
      <c r="D110" s="174"/>
      <c r="E110" s="174"/>
    </row>
    <row r="111" spans="1:5" ht="12" customHeight="1" x14ac:dyDescent="0.2">
      <c r="A111" s="161" t="s">
        <v>207</v>
      </c>
      <c r="B111" s="32" t="s">
        <v>208</v>
      </c>
      <c r="C111" s="59">
        <f>'9.1.1. sz. mell  Önk. kötelező'!C111</f>
        <v>0</v>
      </c>
      <c r="D111" s="174"/>
      <c r="E111" s="174"/>
    </row>
    <row r="112" spans="1:5" ht="12" customHeight="1" x14ac:dyDescent="0.2">
      <c r="A112" s="161" t="s">
        <v>209</v>
      </c>
      <c r="B112" s="32" t="s">
        <v>210</v>
      </c>
      <c r="C112" s="59">
        <f>'9.1.1. sz. mell  Önk. kötelező'!C112</f>
        <v>0</v>
      </c>
      <c r="D112" s="174"/>
      <c r="E112" s="174"/>
    </row>
    <row r="113" spans="1:5" ht="12" customHeight="1" x14ac:dyDescent="0.2">
      <c r="A113" s="161" t="s">
        <v>211</v>
      </c>
      <c r="B113" s="32" t="s">
        <v>212</v>
      </c>
      <c r="C113" s="59">
        <f>'9.1.1. sz. mell  Önk. kötelező'!C113+'9.1.2. sz. mell Önk. Önként vál'!C116</f>
        <v>200</v>
      </c>
      <c r="D113" s="59">
        <f>'9.1.1. sz. mell  Önk. kötelező'!D113+'9.1.2. sz. mell Önk. Önként vál'!D116</f>
        <v>200</v>
      </c>
      <c r="E113" s="59">
        <f>'9.1.1. sz. mell  Önk. kötelező'!E113+'9.1.2. sz. mell Önk. Önként vál'!E116</f>
        <v>52</v>
      </c>
    </row>
    <row r="114" spans="1:5" ht="12" customHeight="1" x14ac:dyDescent="0.2">
      <c r="A114" s="161" t="s">
        <v>213</v>
      </c>
      <c r="B114" s="31" t="s">
        <v>214</v>
      </c>
      <c r="C114" s="59">
        <f>C116+C115</f>
        <v>7670</v>
      </c>
      <c r="D114" s="59">
        <f>D116+D115</f>
        <v>0</v>
      </c>
      <c r="E114" s="59">
        <f>E116+E115</f>
        <v>0</v>
      </c>
    </row>
    <row r="115" spans="1:5" ht="12" customHeight="1" x14ac:dyDescent="0.2">
      <c r="A115" s="161" t="s">
        <v>215</v>
      </c>
      <c r="B115" s="31" t="s">
        <v>420</v>
      </c>
      <c r="C115" s="59">
        <f>'9.1.1. sz. mell  Önk. kötelező'!C115</f>
        <v>1670</v>
      </c>
      <c r="D115" s="59">
        <f>'9.1.1. sz. mell  Önk. kötelező'!D115</f>
        <v>0</v>
      </c>
      <c r="E115" s="59"/>
    </row>
    <row r="116" spans="1:5" ht="12" customHeight="1" x14ac:dyDescent="0.2">
      <c r="A116" s="161" t="s">
        <v>217</v>
      </c>
      <c r="B116" s="32" t="s">
        <v>218</v>
      </c>
      <c r="C116" s="59">
        <f>'9.1.1. sz. mell  Önk. kötelező'!C116</f>
        <v>6000</v>
      </c>
      <c r="D116" s="59">
        <f>'9.1.1. sz. mell  Önk. kötelező'!D116</f>
        <v>0</v>
      </c>
      <c r="E116" s="59">
        <f>'9.1.1. sz. mell  Önk. kötelező'!E116</f>
        <v>0</v>
      </c>
    </row>
    <row r="117" spans="1:5" ht="12" customHeight="1" x14ac:dyDescent="0.2">
      <c r="A117" s="11" t="s">
        <v>28</v>
      </c>
      <c r="B117" s="47" t="s">
        <v>219</v>
      </c>
      <c r="C117" s="58">
        <f>+C118+C120+C122</f>
        <v>6800</v>
      </c>
      <c r="D117" s="58">
        <f>+D118+D120+D122</f>
        <v>14753</v>
      </c>
      <c r="E117" s="58">
        <f>+E118+E120+E122</f>
        <v>14753</v>
      </c>
    </row>
    <row r="118" spans="1:5" ht="12" customHeight="1" x14ac:dyDescent="0.2">
      <c r="A118" s="161" t="s">
        <v>30</v>
      </c>
      <c r="B118" s="31" t="s">
        <v>220</v>
      </c>
      <c r="C118" s="59">
        <f>'9.1.1. sz. mell  Önk. kötelező'!C118</f>
        <v>1300</v>
      </c>
      <c r="D118" s="59">
        <f>'9.1.1. sz. mell  Önk. kötelező'!D118</f>
        <v>11843</v>
      </c>
      <c r="E118" s="59">
        <f>'9.1.1. sz. mell  Önk. kötelező'!E118</f>
        <v>11843</v>
      </c>
    </row>
    <row r="119" spans="1:5" ht="12" customHeight="1" x14ac:dyDescent="0.2">
      <c r="A119" s="161" t="s">
        <v>32</v>
      </c>
      <c r="B119" s="31" t="str">
        <f>'9.1.1. sz. mell  Önk. kötelező'!B119</f>
        <v>2.1.ből föld vásárlás (1.000 e Ft ), laptop 300. e Ft</v>
      </c>
      <c r="C119" s="59">
        <f>'9.1.1. sz. mell  Önk. kötelező'!C119</f>
        <v>1300</v>
      </c>
      <c r="D119" s="59">
        <f>'9.1.1. sz. mell  Önk. kötelező'!D119</f>
        <v>11843</v>
      </c>
      <c r="E119" s="59">
        <f>'9.1.1. sz. mell  Önk. kötelező'!E119</f>
        <v>11843</v>
      </c>
    </row>
    <row r="120" spans="1:5" ht="12" customHeight="1" x14ac:dyDescent="0.2">
      <c r="A120" s="161" t="s">
        <v>34</v>
      </c>
      <c r="B120" s="31" t="s">
        <v>221</v>
      </c>
      <c r="C120" s="59">
        <f>C121</f>
        <v>4000</v>
      </c>
      <c r="D120" s="59">
        <f>D121</f>
        <v>1410</v>
      </c>
      <c r="E120" s="59">
        <f>E121</f>
        <v>1410</v>
      </c>
    </row>
    <row r="121" spans="1:5" ht="12" customHeight="1" x14ac:dyDescent="0.2">
      <c r="A121" s="161" t="s">
        <v>36</v>
      </c>
      <c r="B121" s="31" t="s">
        <v>222</v>
      </c>
      <c r="C121" s="59">
        <f>'9.1.1. sz. mell  Önk. kötelező'!C121</f>
        <v>4000</v>
      </c>
      <c r="D121" s="59">
        <f>'9.1.1. sz. mell  Önk. kötelező'!D121</f>
        <v>1410</v>
      </c>
      <c r="E121" s="59">
        <f>'9.1.1. sz. mell  Önk. kötelező'!E121</f>
        <v>1410</v>
      </c>
    </row>
    <row r="122" spans="1:5" ht="12" customHeight="1" x14ac:dyDescent="0.2">
      <c r="A122" s="161" t="s">
        <v>38</v>
      </c>
      <c r="B122" s="17" t="s">
        <v>223</v>
      </c>
      <c r="C122" s="61">
        <f>SUM(C123:C130)</f>
        <v>1500</v>
      </c>
      <c r="D122" s="61">
        <f>SUM(D123:D130)</f>
        <v>1500</v>
      </c>
      <c r="E122" s="61">
        <f>SUM(E123:E130)</f>
        <v>1500</v>
      </c>
    </row>
    <row r="123" spans="1:5" ht="12" customHeight="1" x14ac:dyDescent="0.2">
      <c r="A123" s="161" t="s">
        <v>40</v>
      </c>
      <c r="B123" s="17" t="s">
        <v>224</v>
      </c>
      <c r="C123" s="59"/>
      <c r="D123" s="174"/>
      <c r="E123" s="174"/>
    </row>
    <row r="124" spans="1:5" ht="12" customHeight="1" x14ac:dyDescent="0.2">
      <c r="A124" s="161" t="s">
        <v>225</v>
      </c>
      <c r="B124" s="32" t="s">
        <v>226</v>
      </c>
      <c r="C124" s="59"/>
      <c r="D124" s="174"/>
      <c r="E124" s="174"/>
    </row>
    <row r="125" spans="1:5" ht="12" customHeight="1" x14ac:dyDescent="0.2">
      <c r="A125" s="161" t="s">
        <v>227</v>
      </c>
      <c r="B125" s="32" t="s">
        <v>421</v>
      </c>
      <c r="C125" s="59">
        <f>'9.1.1. sz. mell  Önk. kötelező'!C125</f>
        <v>1500</v>
      </c>
      <c r="D125" s="59">
        <f>'9.1.1. sz. mell  Önk. kötelező'!D125</f>
        <v>1500</v>
      </c>
      <c r="E125" s="59">
        <f>'9.1.1. sz. mell  Önk. kötelező'!E125</f>
        <v>1500</v>
      </c>
    </row>
    <row r="126" spans="1:5" ht="12" customHeight="1" x14ac:dyDescent="0.2">
      <c r="A126" s="161" t="s">
        <v>229</v>
      </c>
      <c r="B126" s="32" t="s">
        <v>230</v>
      </c>
      <c r="C126" s="59"/>
      <c r="D126" s="174"/>
      <c r="E126" s="174"/>
    </row>
    <row r="127" spans="1:5" ht="12" customHeight="1" x14ac:dyDescent="0.2">
      <c r="A127" s="161" t="s">
        <v>231</v>
      </c>
      <c r="B127" s="32" t="s">
        <v>232</v>
      </c>
      <c r="C127" s="59"/>
      <c r="D127" s="174"/>
      <c r="E127" s="174"/>
    </row>
    <row r="128" spans="1:5" ht="12" customHeight="1" x14ac:dyDescent="0.2">
      <c r="A128" s="161" t="s">
        <v>233</v>
      </c>
      <c r="B128" s="32" t="s">
        <v>206</v>
      </c>
      <c r="C128" s="59"/>
      <c r="D128" s="174"/>
      <c r="E128" s="174"/>
    </row>
    <row r="129" spans="1:11" ht="12" customHeight="1" x14ac:dyDescent="0.2">
      <c r="A129" s="161" t="s">
        <v>234</v>
      </c>
      <c r="B129" s="32" t="s">
        <v>235</v>
      </c>
      <c r="C129" s="59"/>
      <c r="D129" s="174"/>
      <c r="E129" s="174"/>
    </row>
    <row r="130" spans="1:11" ht="12" customHeight="1" x14ac:dyDescent="0.2">
      <c r="A130" s="161" t="s">
        <v>236</v>
      </c>
      <c r="B130" s="32" t="s">
        <v>237</v>
      </c>
      <c r="C130" s="59"/>
      <c r="D130" s="174"/>
      <c r="E130" s="174"/>
    </row>
    <row r="131" spans="1:11" ht="12" customHeight="1" x14ac:dyDescent="0.2">
      <c r="A131" s="11" t="s">
        <v>42</v>
      </c>
      <c r="B131" s="35" t="s">
        <v>238</v>
      </c>
      <c r="C131" s="58">
        <f>+C96+C117</f>
        <v>80080</v>
      </c>
      <c r="D131" s="58">
        <f>+D96+D117</f>
        <v>131693</v>
      </c>
      <c r="E131" s="58">
        <f>+E96+E117</f>
        <v>123450</v>
      </c>
    </row>
    <row r="132" spans="1:11" ht="12" customHeight="1" x14ac:dyDescent="0.2">
      <c r="A132" s="11" t="s">
        <v>239</v>
      </c>
      <c r="B132" s="35" t="s">
        <v>240</v>
      </c>
      <c r="C132" s="58">
        <f>+C133+C134+C135</f>
        <v>911</v>
      </c>
      <c r="D132" s="58">
        <f>+D133+D134+D135</f>
        <v>8901</v>
      </c>
      <c r="E132" s="58">
        <f>+E133+E134+E135</f>
        <v>8901</v>
      </c>
    </row>
    <row r="133" spans="1:11" s="173" customFormat="1" ht="12" customHeight="1" x14ac:dyDescent="0.2">
      <c r="A133" s="161" t="s">
        <v>58</v>
      </c>
      <c r="B133" s="31" t="s">
        <v>422</v>
      </c>
      <c r="C133" s="59"/>
      <c r="D133" s="175"/>
      <c r="E133" s="175"/>
    </row>
    <row r="134" spans="1:11" ht="12" customHeight="1" x14ac:dyDescent="0.2">
      <c r="A134" s="161" t="s">
        <v>66</v>
      </c>
      <c r="B134" s="31" t="s">
        <v>242</v>
      </c>
      <c r="C134" s="59"/>
      <c r="D134" s="174"/>
      <c r="E134" s="174"/>
    </row>
    <row r="135" spans="1:11" ht="12" customHeight="1" x14ac:dyDescent="0.2">
      <c r="A135" s="161" t="s">
        <v>68</v>
      </c>
      <c r="B135" s="31" t="s">
        <v>243</v>
      </c>
      <c r="C135" s="59">
        <f>'9.1.1. sz. mell  Önk. kötelező'!C135</f>
        <v>911</v>
      </c>
      <c r="D135" s="59">
        <f>'9.1.1. sz. mell  Önk. kötelező'!D135</f>
        <v>8901</v>
      </c>
      <c r="E135" s="59">
        <f>'9.1.1. sz. mell  Önk. kötelező'!E135</f>
        <v>8901</v>
      </c>
    </row>
    <row r="136" spans="1:11" ht="12" customHeight="1" x14ac:dyDescent="0.2">
      <c r="A136" s="11" t="s">
        <v>72</v>
      </c>
      <c r="B136" s="35" t="s">
        <v>244</v>
      </c>
      <c r="C136" s="58">
        <f>+C137+C138+C139+C140+C141+C142</f>
        <v>0</v>
      </c>
      <c r="D136" s="174"/>
      <c r="E136" s="174"/>
    </row>
    <row r="137" spans="1:11" ht="12" customHeight="1" x14ac:dyDescent="0.2">
      <c r="A137" s="161" t="s">
        <v>74</v>
      </c>
      <c r="B137" s="31" t="s">
        <v>245</v>
      </c>
      <c r="C137" s="59"/>
      <c r="D137" s="174"/>
      <c r="E137" s="174"/>
    </row>
    <row r="138" spans="1:11" ht="12" customHeight="1" x14ac:dyDescent="0.2">
      <c r="A138" s="161" t="s">
        <v>76</v>
      </c>
      <c r="B138" s="31" t="s">
        <v>246</v>
      </c>
      <c r="C138" s="59"/>
      <c r="D138" s="174"/>
      <c r="E138" s="174"/>
    </row>
    <row r="139" spans="1:11" ht="12" customHeight="1" x14ac:dyDescent="0.2">
      <c r="A139" s="161" t="s">
        <v>78</v>
      </c>
      <c r="B139" s="31" t="s">
        <v>247</v>
      </c>
      <c r="C139" s="59"/>
      <c r="D139" s="174"/>
      <c r="E139" s="174"/>
    </row>
    <row r="140" spans="1:11" ht="12" customHeight="1" x14ac:dyDescent="0.2">
      <c r="A140" s="161" t="s">
        <v>80</v>
      </c>
      <c r="B140" s="31" t="s">
        <v>423</v>
      </c>
      <c r="C140" s="59"/>
      <c r="D140" s="174"/>
      <c r="E140" s="174"/>
    </row>
    <row r="141" spans="1:11" ht="12" customHeight="1" x14ac:dyDescent="0.2">
      <c r="A141" s="161" t="s">
        <v>82</v>
      </c>
      <c r="B141" s="31" t="s">
        <v>249</v>
      </c>
      <c r="C141" s="59"/>
      <c r="D141" s="174"/>
      <c r="E141" s="174"/>
    </row>
    <row r="142" spans="1:11" s="173" customFormat="1" ht="12" customHeight="1" x14ac:dyDescent="0.2">
      <c r="A142" s="161" t="s">
        <v>84</v>
      </c>
      <c r="B142" s="31" t="s">
        <v>250</v>
      </c>
      <c r="C142" s="59"/>
      <c r="D142" s="175"/>
      <c r="E142" s="175"/>
    </row>
    <row r="143" spans="1:11" ht="12" customHeight="1" x14ac:dyDescent="0.2">
      <c r="A143" s="11" t="s">
        <v>96</v>
      </c>
      <c r="B143" s="35" t="s">
        <v>424</v>
      </c>
      <c r="C143" s="58">
        <f>+C144+C145+C147+C148+C146</f>
        <v>23286</v>
      </c>
      <c r="D143" s="58">
        <f>+D144+D145+D147+D148+D146</f>
        <v>24657</v>
      </c>
      <c r="E143" s="58">
        <f>+E144+E145+E147+E148+E146</f>
        <v>23965</v>
      </c>
      <c r="K143" s="176"/>
    </row>
    <row r="144" spans="1:11" x14ac:dyDescent="0.2">
      <c r="A144" s="161" t="s">
        <v>98</v>
      </c>
      <c r="B144" s="31" t="s">
        <v>252</v>
      </c>
      <c r="C144" s="59"/>
      <c r="D144" s="174">
        <f>'9.1.1. sz. mell  Önk. kötelező'!D145</f>
        <v>2439</v>
      </c>
      <c r="E144" s="174">
        <f>'9.1.1. sz. mell  Önk. kötelező'!E145</f>
        <v>1747</v>
      </c>
    </row>
    <row r="145" spans="1:5" ht="12" customHeight="1" x14ac:dyDescent="0.2">
      <c r="A145" s="161" t="s">
        <v>100</v>
      </c>
      <c r="B145" s="31" t="s">
        <v>253</v>
      </c>
      <c r="C145" s="59"/>
      <c r="D145" s="174"/>
      <c r="E145" s="174"/>
    </row>
    <row r="146" spans="1:5" ht="12" customHeight="1" x14ac:dyDescent="0.2">
      <c r="A146" s="161" t="s">
        <v>102</v>
      </c>
      <c r="B146" s="31" t="s">
        <v>425</v>
      </c>
      <c r="C146" s="59">
        <f>'9.1.1. sz. mell  Önk. kötelező'!C146</f>
        <v>23286</v>
      </c>
      <c r="D146" s="59">
        <f>'9.1.1. sz. mell  Önk. kötelező'!D146</f>
        <v>22218</v>
      </c>
      <c r="E146" s="59">
        <f>'9.1.1. sz. mell  Önk. kötelező'!E146</f>
        <v>22218</v>
      </c>
    </row>
    <row r="147" spans="1:5" s="173" customFormat="1" ht="12" customHeight="1" x14ac:dyDescent="0.2">
      <c r="A147" s="161" t="s">
        <v>104</v>
      </c>
      <c r="B147" s="31" t="s">
        <v>254</v>
      </c>
      <c r="C147" s="59"/>
      <c r="D147" s="175"/>
      <c r="E147" s="175"/>
    </row>
    <row r="148" spans="1:5" s="173" customFormat="1" ht="12" customHeight="1" x14ac:dyDescent="0.2">
      <c r="A148" s="161" t="s">
        <v>106</v>
      </c>
      <c r="B148" s="31" t="s">
        <v>255</v>
      </c>
      <c r="C148" s="59"/>
      <c r="D148" s="175"/>
      <c r="E148" s="175"/>
    </row>
    <row r="149" spans="1:5" s="173" customFormat="1" ht="12" customHeight="1" x14ac:dyDescent="0.2">
      <c r="A149" s="11" t="s">
        <v>256</v>
      </c>
      <c r="B149" s="35" t="s">
        <v>257</v>
      </c>
      <c r="C149" s="65">
        <f>+C150+C151+C152+C153+C154</f>
        <v>0</v>
      </c>
      <c r="D149" s="175"/>
      <c r="E149" s="175"/>
    </row>
    <row r="150" spans="1:5" s="173" customFormat="1" ht="12" customHeight="1" x14ac:dyDescent="0.2">
      <c r="A150" s="161" t="s">
        <v>110</v>
      </c>
      <c r="B150" s="31" t="s">
        <v>258</v>
      </c>
      <c r="C150" s="59"/>
      <c r="D150" s="175"/>
      <c r="E150" s="175"/>
    </row>
    <row r="151" spans="1:5" s="173" customFormat="1" ht="12" customHeight="1" x14ac:dyDescent="0.2">
      <c r="A151" s="161" t="s">
        <v>112</v>
      </c>
      <c r="B151" s="31" t="s">
        <v>259</v>
      </c>
      <c r="C151" s="59"/>
      <c r="D151" s="175"/>
      <c r="E151" s="175"/>
    </row>
    <row r="152" spans="1:5" s="173" customFormat="1" ht="12" customHeight="1" x14ac:dyDescent="0.2">
      <c r="A152" s="161" t="s">
        <v>114</v>
      </c>
      <c r="B152" s="31" t="s">
        <v>260</v>
      </c>
      <c r="C152" s="59"/>
      <c r="D152" s="175"/>
      <c r="E152" s="175"/>
    </row>
    <row r="153" spans="1:5" s="173" customFormat="1" ht="12" customHeight="1" x14ac:dyDescent="0.2">
      <c r="A153" s="161" t="s">
        <v>116</v>
      </c>
      <c r="B153" s="31" t="s">
        <v>426</v>
      </c>
      <c r="C153" s="59"/>
      <c r="D153" s="175"/>
      <c r="E153" s="175"/>
    </row>
    <row r="154" spans="1:5" ht="12.75" customHeight="1" x14ac:dyDescent="0.2">
      <c r="A154" s="161" t="s">
        <v>262</v>
      </c>
      <c r="B154" s="31" t="s">
        <v>263</v>
      </c>
      <c r="C154" s="59"/>
      <c r="D154" s="174"/>
      <c r="E154" s="174"/>
    </row>
    <row r="155" spans="1:5" ht="12.75" customHeight="1" x14ac:dyDescent="0.2">
      <c r="A155" s="177" t="s">
        <v>118</v>
      </c>
      <c r="B155" s="35" t="s">
        <v>264</v>
      </c>
      <c r="C155" s="65"/>
      <c r="D155" s="174"/>
      <c r="E155" s="174"/>
    </row>
    <row r="156" spans="1:5" ht="12.75" customHeight="1" x14ac:dyDescent="0.2">
      <c r="A156" s="177" t="s">
        <v>265</v>
      </c>
      <c r="B156" s="35" t="s">
        <v>266</v>
      </c>
      <c r="C156" s="65"/>
      <c r="D156" s="174"/>
      <c r="E156" s="174"/>
    </row>
    <row r="157" spans="1:5" ht="12" customHeight="1" x14ac:dyDescent="0.2">
      <c r="A157" s="11" t="s">
        <v>267</v>
      </c>
      <c r="B157" s="35" t="s">
        <v>268</v>
      </c>
      <c r="C157" s="67">
        <f>+C132+C136+C143+C149+C155+C156</f>
        <v>24197</v>
      </c>
      <c r="D157" s="67">
        <f>+D132+D136+D143+D149+D155+D156</f>
        <v>33558</v>
      </c>
      <c r="E157" s="67">
        <f>+E132+E136+E143+E149+E155+E156</f>
        <v>32866</v>
      </c>
    </row>
    <row r="158" spans="1:5" ht="15" customHeight="1" x14ac:dyDescent="0.2">
      <c r="A158" s="178" t="s">
        <v>269</v>
      </c>
      <c r="B158" s="52" t="s">
        <v>270</v>
      </c>
      <c r="C158" s="67">
        <f>+C131+C157</f>
        <v>104277</v>
      </c>
      <c r="D158" s="67">
        <f>+D131+D157</f>
        <v>165251</v>
      </c>
      <c r="E158" s="67">
        <f>+E131+E157</f>
        <v>156316</v>
      </c>
    </row>
    <row r="159" spans="1:5" x14ac:dyDescent="0.2">
      <c r="A159" s="179"/>
      <c r="B159" s="30"/>
      <c r="C159" s="180"/>
      <c r="D159" s="174"/>
      <c r="E159" s="174"/>
    </row>
    <row r="160" spans="1:5" ht="15" customHeight="1" x14ac:dyDescent="0.2">
      <c r="A160" s="584" t="s">
        <v>427</v>
      </c>
      <c r="B160" s="584"/>
      <c r="C160" s="182">
        <f>'9.1.1. sz. mell  Önk. kötelező'!C160</f>
        <v>6</v>
      </c>
      <c r="D160" s="182">
        <f>'9.1.1. sz. mell  Önk. kötelező'!D160</f>
        <v>6</v>
      </c>
      <c r="E160" s="182">
        <v>6</v>
      </c>
    </row>
    <row r="161" spans="1:5" ht="14.25" customHeight="1" x14ac:dyDescent="0.2">
      <c r="A161" s="584" t="s">
        <v>428</v>
      </c>
      <c r="B161" s="584"/>
      <c r="C161" s="182">
        <f>'9.1.1. sz. mell  Önk. kötelező'!C161</f>
        <v>8</v>
      </c>
      <c r="D161" s="182">
        <f>'9.1.1. sz. mell  Önk. kötelező'!D161</f>
        <v>8</v>
      </c>
      <c r="E161" s="182">
        <v>8</v>
      </c>
    </row>
    <row r="165" spans="1:5" x14ac:dyDescent="0.2">
      <c r="D165" s="116"/>
    </row>
  </sheetData>
  <sheetProtection selectLockedCells="1" selectUnlockedCells="1"/>
  <mergeCells count="6">
    <mergeCell ref="A161:B161"/>
    <mergeCell ref="B1:E1"/>
    <mergeCell ref="C3:E3"/>
    <mergeCell ref="C4:E4"/>
    <mergeCell ref="C5:E5"/>
    <mergeCell ref="A160:B160"/>
  </mergeCells>
  <printOptions horizontalCentered="1"/>
  <pageMargins left="0.78749999999999998" right="0.78749999999999998" top="0.98402777777777772" bottom="0.51180555555555551" header="0.51180555555555551" footer="0.51180555555555551"/>
  <pageSetup paperSize="9" scale="62" firstPageNumber="0" orientation="portrait" horizontalDpi="300" verticalDpi="300" r:id="rId1"/>
  <headerFooter alignWithMargins="0"/>
  <rowBreaks count="1" manualBreakCount="1">
    <brk id="9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163"/>
  <sheetViews>
    <sheetView zoomScaleSheetLayoutView="85" workbookViewId="0">
      <selection sqref="A1:E1"/>
    </sheetView>
  </sheetViews>
  <sheetFormatPr defaultRowHeight="15" customHeight="1" x14ac:dyDescent="0.2"/>
  <cols>
    <col min="1" max="1" width="15.6640625" style="143" customWidth="1"/>
    <col min="2" max="2" width="72.1640625" style="144" customWidth="1"/>
    <col min="3" max="3" width="15.83203125" style="145" customWidth="1"/>
    <col min="4" max="4" width="17.6640625" style="146" customWidth="1"/>
    <col min="5" max="5" width="13" style="146" customWidth="1"/>
    <col min="6" max="6" width="9.83203125" style="146" bestFit="1" customWidth="1"/>
    <col min="7" max="8" width="9.33203125" style="146"/>
    <col min="9" max="9" width="9.83203125" style="146" bestFit="1" customWidth="1"/>
    <col min="10" max="16384" width="9.33203125" style="146"/>
  </cols>
  <sheetData>
    <row r="1" spans="1:5" s="148" customFormat="1" ht="16.5" customHeight="1" x14ac:dyDescent="0.2">
      <c r="A1" s="587" t="s">
        <v>978</v>
      </c>
      <c r="B1" s="587"/>
      <c r="C1" s="587"/>
      <c r="D1" s="587"/>
      <c r="E1" s="587"/>
    </row>
    <row r="2" spans="1:5" s="148" customFormat="1" ht="12.75" customHeight="1" x14ac:dyDescent="0.2">
      <c r="A2" s="147"/>
      <c r="B2" s="6"/>
      <c r="C2" s="6"/>
    </row>
    <row r="3" spans="1:5" s="151" customFormat="1" ht="17.100000000000001" customHeight="1" x14ac:dyDescent="0.2">
      <c r="A3" s="149" t="s">
        <v>288</v>
      </c>
      <c r="B3" s="150" t="s">
        <v>403</v>
      </c>
      <c r="C3" s="585">
        <v>1</v>
      </c>
      <c r="D3" s="585"/>
      <c r="E3" s="585"/>
    </row>
    <row r="4" spans="1:5" s="151" customFormat="1" ht="17.100000000000001" customHeight="1" thickBot="1" x14ac:dyDescent="0.25">
      <c r="A4" s="152"/>
      <c r="B4" s="153" t="s">
        <v>429</v>
      </c>
      <c r="C4" s="586" t="s">
        <v>430</v>
      </c>
      <c r="D4" s="586"/>
      <c r="E4" s="586"/>
    </row>
    <row r="5" spans="1:5" s="155" customFormat="1" ht="15.95" customHeight="1" x14ac:dyDescent="0.2">
      <c r="A5" s="154"/>
      <c r="B5" s="154"/>
      <c r="C5" s="588" t="s">
        <v>372</v>
      </c>
      <c r="D5" s="588"/>
      <c r="E5" s="588"/>
    </row>
    <row r="6" spans="1:5" ht="12.75" customHeight="1" x14ac:dyDescent="0.2">
      <c r="A6" s="156" t="s">
        <v>407</v>
      </c>
      <c r="B6" s="156" t="s">
        <v>408</v>
      </c>
      <c r="C6" s="257" t="s">
        <v>8</v>
      </c>
      <c r="D6" s="257" t="s">
        <v>9</v>
      </c>
      <c r="E6" s="257" t="s">
        <v>10</v>
      </c>
    </row>
    <row r="7" spans="1:5" s="158" customFormat="1" ht="12.95" customHeight="1" x14ac:dyDescent="0.2">
      <c r="A7" s="157" t="s">
        <v>11</v>
      </c>
      <c r="B7" s="157" t="s">
        <v>12</v>
      </c>
      <c r="C7" s="257" t="s">
        <v>13</v>
      </c>
      <c r="D7" s="257" t="s">
        <v>13</v>
      </c>
      <c r="E7" s="257"/>
    </row>
    <row r="8" spans="1:5" s="158" customFormat="1" ht="15.95" customHeight="1" x14ac:dyDescent="0.2">
      <c r="A8" s="156"/>
      <c r="B8" s="156" t="s">
        <v>286</v>
      </c>
      <c r="C8" s="159"/>
      <c r="D8" s="160"/>
      <c r="E8" s="160"/>
    </row>
    <row r="9" spans="1:5" s="158" customFormat="1" ht="12" customHeight="1" x14ac:dyDescent="0.2">
      <c r="A9" s="11" t="s">
        <v>14</v>
      </c>
      <c r="B9" s="35" t="s">
        <v>15</v>
      </c>
      <c r="C9" s="183">
        <f>+C10+C11+C12+C13+C14+C15</f>
        <v>70354</v>
      </c>
      <c r="D9" s="183">
        <f>+D10+D11+D12+D13+D14+D15</f>
        <v>68378</v>
      </c>
      <c r="E9" s="183">
        <f>+E10+E11+E12+E13+E14+E15</f>
        <v>68378</v>
      </c>
    </row>
    <row r="10" spans="1:5" s="162" customFormat="1" ht="12" customHeight="1" x14ac:dyDescent="0.2">
      <c r="A10" s="161" t="s">
        <v>16</v>
      </c>
      <c r="B10" s="16" t="s">
        <v>17</v>
      </c>
      <c r="C10" s="184">
        <v>18412</v>
      </c>
      <c r="D10" s="185">
        <v>18465</v>
      </c>
      <c r="E10" s="185">
        <v>18465</v>
      </c>
    </row>
    <row r="11" spans="1:5" s="163" customFormat="1" ht="12" customHeight="1" x14ac:dyDescent="0.2">
      <c r="A11" s="161" t="s">
        <v>18</v>
      </c>
      <c r="B11" s="16" t="s">
        <v>19</v>
      </c>
      <c r="C11" s="184">
        <v>20911</v>
      </c>
      <c r="D11" s="186">
        <v>21996</v>
      </c>
      <c r="E11" s="186">
        <v>21996</v>
      </c>
    </row>
    <row r="12" spans="1:5" s="163" customFormat="1" ht="12" customHeight="1" x14ac:dyDescent="0.2">
      <c r="A12" s="161" t="s">
        <v>20</v>
      </c>
      <c r="B12" s="16" t="s">
        <v>21</v>
      </c>
      <c r="C12" s="184">
        <v>13563</v>
      </c>
      <c r="D12" s="186">
        <v>19724</v>
      </c>
      <c r="E12" s="186">
        <v>19724</v>
      </c>
    </row>
    <row r="13" spans="1:5" s="163" customFormat="1" ht="12" customHeight="1" x14ac:dyDescent="0.2">
      <c r="A13" s="161" t="s">
        <v>22</v>
      </c>
      <c r="B13" s="16" t="s">
        <v>23</v>
      </c>
      <c r="C13" s="184">
        <v>1794</v>
      </c>
      <c r="D13" s="186">
        <v>1794</v>
      </c>
      <c r="E13" s="186">
        <v>1794</v>
      </c>
    </row>
    <row r="14" spans="1:5" s="163" customFormat="1" ht="12" customHeight="1" x14ac:dyDescent="0.2">
      <c r="A14" s="161" t="s">
        <v>24</v>
      </c>
      <c r="B14" s="16" t="s">
        <v>409</v>
      </c>
      <c r="C14" s="184">
        <v>15674</v>
      </c>
      <c r="D14" s="186">
        <v>6399</v>
      </c>
      <c r="E14" s="186">
        <v>6399</v>
      </c>
    </row>
    <row r="15" spans="1:5" s="162" customFormat="1" ht="12" customHeight="1" x14ac:dyDescent="0.2">
      <c r="A15" s="161" t="s">
        <v>26</v>
      </c>
      <c r="B15" s="16" t="s">
        <v>27</v>
      </c>
      <c r="C15" s="184"/>
      <c r="D15" s="185"/>
      <c r="E15" s="185"/>
    </row>
    <row r="16" spans="1:5" s="162" customFormat="1" ht="12" customHeight="1" x14ac:dyDescent="0.2">
      <c r="A16" s="11" t="s">
        <v>28</v>
      </c>
      <c r="B16" s="23" t="s">
        <v>29</v>
      </c>
      <c r="C16" s="183">
        <f>SUM(C18:C22)</f>
        <v>0</v>
      </c>
      <c r="D16" s="183">
        <f>SUM(D18:D22)</f>
        <v>14900</v>
      </c>
      <c r="E16" s="183">
        <f>SUM(E18:E21)</f>
        <v>16647</v>
      </c>
    </row>
    <row r="17" spans="1:5" s="162" customFormat="1" ht="12" customHeight="1" x14ac:dyDescent="0.2">
      <c r="A17" s="161" t="s">
        <v>30</v>
      </c>
      <c r="B17" s="16" t="s">
        <v>31</v>
      </c>
      <c r="C17" s="184"/>
      <c r="D17" s="185"/>
      <c r="E17" s="185"/>
    </row>
    <row r="18" spans="1:5" s="162" customFormat="1" ht="12" customHeight="1" x14ac:dyDescent="0.2">
      <c r="A18" s="161" t="s">
        <v>32</v>
      </c>
      <c r="B18" s="16" t="s">
        <v>33</v>
      </c>
      <c r="C18" s="184"/>
      <c r="D18" s="185"/>
      <c r="E18" s="185"/>
    </row>
    <row r="19" spans="1:5" s="162" customFormat="1" ht="12" customHeight="1" x14ac:dyDescent="0.2">
      <c r="A19" s="161" t="s">
        <v>34</v>
      </c>
      <c r="B19" s="16" t="s">
        <v>35</v>
      </c>
      <c r="C19" s="184"/>
      <c r="D19" s="185"/>
      <c r="E19" s="185"/>
    </row>
    <row r="20" spans="1:5" s="162" customFormat="1" ht="12" customHeight="1" x14ac:dyDescent="0.2">
      <c r="A20" s="161" t="s">
        <v>36</v>
      </c>
      <c r="B20" s="16" t="s">
        <v>37</v>
      </c>
      <c r="C20" s="184"/>
      <c r="D20" s="185"/>
      <c r="E20" s="185"/>
    </row>
    <row r="21" spans="1:5" s="162" customFormat="1" ht="12" customHeight="1" x14ac:dyDescent="0.2">
      <c r="A21" s="161" t="s">
        <v>38</v>
      </c>
      <c r="B21" s="16" t="s">
        <v>39</v>
      </c>
      <c r="C21" s="184"/>
      <c r="D21" s="185">
        <v>14900</v>
      </c>
      <c r="E21" s="185">
        <v>16647</v>
      </c>
    </row>
    <row r="22" spans="1:5" s="163" customFormat="1" ht="12" customHeight="1" x14ac:dyDescent="0.2">
      <c r="A22" s="161" t="s">
        <v>40</v>
      </c>
      <c r="B22" s="16" t="s">
        <v>41</v>
      </c>
      <c r="C22" s="184"/>
      <c r="D22" s="186"/>
      <c r="E22" s="186"/>
    </row>
    <row r="23" spans="1:5" s="163" customFormat="1" ht="12" customHeight="1" x14ac:dyDescent="0.2">
      <c r="A23" s="11" t="s">
        <v>42</v>
      </c>
      <c r="B23" s="35" t="s">
        <v>43</v>
      </c>
      <c r="C23" s="183">
        <f>+C24+C25+C26+C27+C28</f>
        <v>0</v>
      </c>
      <c r="D23" s="183">
        <f>+D24+D25+D26+D27+D28</f>
        <v>35311</v>
      </c>
      <c r="E23" s="183">
        <f>+E24+E25+E26+E27+E28</f>
        <v>35311</v>
      </c>
    </row>
    <row r="24" spans="1:5" s="163" customFormat="1" ht="12" customHeight="1" x14ac:dyDescent="0.2">
      <c r="A24" s="161" t="s">
        <v>44</v>
      </c>
      <c r="B24" s="16" t="s">
        <v>45</v>
      </c>
      <c r="C24" s="184"/>
      <c r="D24" s="186">
        <v>27321</v>
      </c>
      <c r="E24" s="186">
        <v>27321</v>
      </c>
    </row>
    <row r="25" spans="1:5" s="162" customFormat="1" ht="12" customHeight="1" x14ac:dyDescent="0.2">
      <c r="A25" s="161" t="s">
        <v>46</v>
      </c>
      <c r="B25" s="16" t="s">
        <v>47</v>
      </c>
      <c r="C25" s="184"/>
      <c r="D25" s="185"/>
      <c r="E25" s="185"/>
    </row>
    <row r="26" spans="1:5" s="163" customFormat="1" ht="12" customHeight="1" x14ac:dyDescent="0.2">
      <c r="A26" s="161" t="s">
        <v>48</v>
      </c>
      <c r="B26" s="16" t="s">
        <v>49</v>
      </c>
      <c r="C26" s="184"/>
      <c r="D26" s="186"/>
      <c r="E26" s="186"/>
    </row>
    <row r="27" spans="1:5" s="163" customFormat="1" ht="12" customHeight="1" x14ac:dyDescent="0.2">
      <c r="A27" s="161" t="s">
        <v>50</v>
      </c>
      <c r="B27" s="16" t="s">
        <v>51</v>
      </c>
      <c r="C27" s="184"/>
      <c r="D27" s="186"/>
      <c r="E27" s="186"/>
    </row>
    <row r="28" spans="1:5" s="163" customFormat="1" ht="12" customHeight="1" x14ac:dyDescent="0.2">
      <c r="A28" s="161" t="s">
        <v>52</v>
      </c>
      <c r="B28" s="16" t="s">
        <v>53</v>
      </c>
      <c r="C28" s="184"/>
      <c r="D28" s="186">
        <v>7990</v>
      </c>
      <c r="E28" s="186">
        <v>7990</v>
      </c>
    </row>
    <row r="29" spans="1:5" s="163" customFormat="1" ht="12" customHeight="1" x14ac:dyDescent="0.2">
      <c r="A29" s="161" t="s">
        <v>54</v>
      </c>
      <c r="B29" s="16" t="s">
        <v>55</v>
      </c>
      <c r="C29" s="184"/>
      <c r="D29" s="186"/>
      <c r="E29" s="186"/>
    </row>
    <row r="30" spans="1:5" s="163" customFormat="1" ht="12" customHeight="1" x14ac:dyDescent="0.2">
      <c r="A30" s="11" t="s">
        <v>56</v>
      </c>
      <c r="B30" s="35" t="s">
        <v>57</v>
      </c>
      <c r="C30" s="183">
        <f>+C31+C35+C36+C37</f>
        <v>13194</v>
      </c>
      <c r="D30" s="183">
        <f>+D31+D35+D36+D37</f>
        <v>13201</v>
      </c>
      <c r="E30" s="183">
        <f>+E31+E35+E36+E37</f>
        <v>12890</v>
      </c>
    </row>
    <row r="31" spans="1:5" s="163" customFormat="1" ht="12" customHeight="1" x14ac:dyDescent="0.2">
      <c r="A31" s="161" t="s">
        <v>58</v>
      </c>
      <c r="B31" s="16" t="s">
        <v>410</v>
      </c>
      <c r="C31" s="187">
        <f>C32+C34</f>
        <v>9040</v>
      </c>
      <c r="D31" s="187">
        <f>D32+D34</f>
        <v>9040</v>
      </c>
      <c r="E31" s="187">
        <f>E32+E34</f>
        <v>9993</v>
      </c>
    </row>
    <row r="32" spans="1:5" s="163" customFormat="1" ht="12" customHeight="1" x14ac:dyDescent="0.2">
      <c r="A32" s="161" t="s">
        <v>60</v>
      </c>
      <c r="B32" s="16" t="s">
        <v>61</v>
      </c>
      <c r="C32" s="184">
        <v>1496</v>
      </c>
      <c r="D32" s="186">
        <v>1496</v>
      </c>
      <c r="E32" s="186">
        <v>1778</v>
      </c>
    </row>
    <row r="33" spans="1:5" s="163" customFormat="1" ht="12" customHeight="1" x14ac:dyDescent="0.2">
      <c r="A33" s="161" t="s">
        <v>62</v>
      </c>
      <c r="B33" s="16" t="s">
        <v>63</v>
      </c>
      <c r="C33" s="184"/>
      <c r="D33" s="186"/>
      <c r="E33" s="186"/>
    </row>
    <row r="34" spans="1:5" s="163" customFormat="1" ht="12" customHeight="1" x14ac:dyDescent="0.2">
      <c r="A34" s="161" t="s">
        <v>64</v>
      </c>
      <c r="B34" s="16" t="s">
        <v>65</v>
      </c>
      <c r="C34" s="184">
        <v>7544</v>
      </c>
      <c r="D34" s="186">
        <v>7544</v>
      </c>
      <c r="E34" s="186">
        <v>8215</v>
      </c>
    </row>
    <row r="35" spans="1:5" s="163" customFormat="1" ht="12" customHeight="1" x14ac:dyDescent="0.2">
      <c r="A35" s="161" t="s">
        <v>66</v>
      </c>
      <c r="B35" s="16" t="s">
        <v>67</v>
      </c>
      <c r="C35" s="184">
        <v>2239</v>
      </c>
      <c r="D35" s="186">
        <v>2239</v>
      </c>
      <c r="E35" s="186">
        <v>2443</v>
      </c>
    </row>
    <row r="36" spans="1:5" s="163" customFormat="1" ht="12" customHeight="1" x14ac:dyDescent="0.2">
      <c r="A36" s="161" t="s">
        <v>68</v>
      </c>
      <c r="B36" s="16" t="s">
        <v>69</v>
      </c>
      <c r="C36" s="184">
        <v>222</v>
      </c>
      <c r="D36" s="186">
        <v>222</v>
      </c>
      <c r="E36" s="186">
        <v>34</v>
      </c>
    </row>
    <row r="37" spans="1:5" s="163" customFormat="1" ht="12" customHeight="1" x14ac:dyDescent="0.2">
      <c r="A37" s="161" t="s">
        <v>70</v>
      </c>
      <c r="B37" s="16" t="s">
        <v>71</v>
      </c>
      <c r="C37" s="184">
        <v>1693</v>
      </c>
      <c r="D37" s="186">
        <f>1693+7</f>
        <v>1700</v>
      </c>
      <c r="E37" s="186">
        <f>413+7</f>
        <v>420</v>
      </c>
    </row>
    <row r="38" spans="1:5" s="163" customFormat="1" ht="12" customHeight="1" x14ac:dyDescent="0.2">
      <c r="A38" s="11" t="s">
        <v>72</v>
      </c>
      <c r="B38" s="35" t="s">
        <v>73</v>
      </c>
      <c r="C38" s="183">
        <f>SUM(C39:C49)</f>
        <v>2632.52</v>
      </c>
      <c r="D38" s="183">
        <f>SUM(D39:D49)</f>
        <v>5629</v>
      </c>
      <c r="E38" s="183">
        <f>SUM(E39:E49)</f>
        <v>8139</v>
      </c>
    </row>
    <row r="39" spans="1:5" s="163" customFormat="1" ht="12" customHeight="1" x14ac:dyDescent="0.2">
      <c r="A39" s="161" t="s">
        <v>74</v>
      </c>
      <c r="B39" s="16" t="s">
        <v>75</v>
      </c>
      <c r="C39" s="184"/>
      <c r="D39" s="186"/>
      <c r="E39" s="186"/>
    </row>
    <row r="40" spans="1:5" s="163" customFormat="1" ht="12" customHeight="1" x14ac:dyDescent="0.2">
      <c r="A40" s="161" t="s">
        <v>76</v>
      </c>
      <c r="B40" s="16" t="s">
        <v>77</v>
      </c>
      <c r="C40" s="184">
        <f>840+150+657</f>
        <v>1647</v>
      </c>
      <c r="D40" s="186">
        <v>1647</v>
      </c>
      <c r="E40" s="186">
        <v>3534</v>
      </c>
    </row>
    <row r="41" spans="1:5" s="163" customFormat="1" ht="12" customHeight="1" x14ac:dyDescent="0.2">
      <c r="A41" s="161" t="s">
        <v>78</v>
      </c>
      <c r="B41" s="16" t="s">
        <v>79</v>
      </c>
      <c r="C41" s="184"/>
      <c r="D41" s="186"/>
      <c r="E41" s="186"/>
    </row>
    <row r="42" spans="1:5" s="163" customFormat="1" ht="12" customHeight="1" x14ac:dyDescent="0.2">
      <c r="A42" s="161" t="s">
        <v>80</v>
      </c>
      <c r="B42" s="16" t="s">
        <v>81</v>
      </c>
      <c r="C42" s="184"/>
      <c r="D42" s="186"/>
      <c r="E42" s="186"/>
    </row>
    <row r="43" spans="1:5" s="163" customFormat="1" ht="12" customHeight="1" x14ac:dyDescent="0.2">
      <c r="A43" s="161" t="s">
        <v>82</v>
      </c>
      <c r="B43" s="16" t="s">
        <v>83</v>
      </c>
      <c r="C43" s="184">
        <f>565+211</f>
        <v>776</v>
      </c>
      <c r="D43" s="186">
        <v>776</v>
      </c>
      <c r="E43" s="186">
        <v>953</v>
      </c>
    </row>
    <row r="44" spans="1:5" s="163" customFormat="1" ht="12" customHeight="1" x14ac:dyDescent="0.2">
      <c r="A44" s="161" t="s">
        <v>84</v>
      </c>
      <c r="B44" s="16" t="s">
        <v>85</v>
      </c>
      <c r="C44" s="184">
        <f>C43*0.27</f>
        <v>209.52</v>
      </c>
      <c r="D44" s="186">
        <v>210</v>
      </c>
      <c r="E44" s="186">
        <v>655</v>
      </c>
    </row>
    <row r="45" spans="1:5" s="163" customFormat="1" ht="12" customHeight="1" x14ac:dyDescent="0.2">
      <c r="A45" s="161" t="s">
        <v>86</v>
      </c>
      <c r="B45" s="16" t="s">
        <v>87</v>
      </c>
      <c r="C45" s="184"/>
      <c r="D45" s="186"/>
      <c r="E45" s="186"/>
    </row>
    <row r="46" spans="1:5" s="163" customFormat="1" ht="12" customHeight="1" x14ac:dyDescent="0.2">
      <c r="A46" s="161" t="s">
        <v>88</v>
      </c>
      <c r="B46" s="16" t="s">
        <v>89</v>
      </c>
      <c r="C46" s="184"/>
      <c r="D46" s="186"/>
      <c r="E46" s="186">
        <v>1</v>
      </c>
    </row>
    <row r="47" spans="1:5" s="163" customFormat="1" ht="12" customHeight="1" x14ac:dyDescent="0.2">
      <c r="A47" s="161" t="s">
        <v>90</v>
      </c>
      <c r="B47" s="16" t="s">
        <v>91</v>
      </c>
      <c r="C47" s="184"/>
      <c r="D47" s="186"/>
      <c r="E47" s="186"/>
    </row>
    <row r="48" spans="1:5" s="163" customFormat="1" ht="12" customHeight="1" x14ac:dyDescent="0.2">
      <c r="A48" s="161" t="s">
        <v>92</v>
      </c>
      <c r="B48" s="16" t="s">
        <v>431</v>
      </c>
      <c r="C48" s="184"/>
      <c r="D48" s="186">
        <v>2996</v>
      </c>
      <c r="E48" s="186">
        <v>2996</v>
      </c>
    </row>
    <row r="49" spans="1:5" s="163" customFormat="1" ht="12" customHeight="1" x14ac:dyDescent="0.2">
      <c r="A49" s="161" t="s">
        <v>94</v>
      </c>
      <c r="B49" s="16" t="s">
        <v>95</v>
      </c>
      <c r="C49" s="184"/>
      <c r="D49" s="186"/>
      <c r="E49" s="186"/>
    </row>
    <row r="50" spans="1:5" s="163" customFormat="1" ht="12" customHeight="1" x14ac:dyDescent="0.2">
      <c r="A50" s="11" t="s">
        <v>96</v>
      </c>
      <c r="B50" s="35" t="s">
        <v>97</v>
      </c>
      <c r="C50" s="183">
        <f>SUM(C51:C55)</f>
        <v>0</v>
      </c>
      <c r="D50" s="186"/>
      <c r="E50" s="186"/>
    </row>
    <row r="51" spans="1:5" s="163" customFormat="1" ht="12" customHeight="1" x14ac:dyDescent="0.2">
      <c r="A51" s="161" t="s">
        <v>98</v>
      </c>
      <c r="B51" s="16" t="s">
        <v>99</v>
      </c>
      <c r="C51" s="184"/>
      <c r="D51" s="186"/>
      <c r="E51" s="186"/>
    </row>
    <row r="52" spans="1:5" s="163" customFormat="1" ht="12" customHeight="1" x14ac:dyDescent="0.2">
      <c r="A52" s="161" t="s">
        <v>100</v>
      </c>
      <c r="B52" s="16" t="s">
        <v>101</v>
      </c>
      <c r="C52" s="184"/>
      <c r="D52" s="186"/>
      <c r="E52" s="186"/>
    </row>
    <row r="53" spans="1:5" s="163" customFormat="1" ht="12" customHeight="1" x14ac:dyDescent="0.2">
      <c r="A53" s="161" t="s">
        <v>102</v>
      </c>
      <c r="B53" s="16" t="s">
        <v>103</v>
      </c>
      <c r="C53" s="184"/>
      <c r="D53" s="186"/>
      <c r="E53" s="186"/>
    </row>
    <row r="54" spans="1:5" s="163" customFormat="1" ht="12" customHeight="1" x14ac:dyDescent="0.2">
      <c r="A54" s="161" t="s">
        <v>104</v>
      </c>
      <c r="B54" s="16" t="s">
        <v>105</v>
      </c>
      <c r="C54" s="184"/>
      <c r="D54" s="186"/>
      <c r="E54" s="186"/>
    </row>
    <row r="55" spans="1:5" s="163" customFormat="1" ht="12" customHeight="1" x14ac:dyDescent="0.2">
      <c r="A55" s="161" t="s">
        <v>106</v>
      </c>
      <c r="B55" s="16" t="s">
        <v>107</v>
      </c>
      <c r="C55" s="184"/>
      <c r="D55" s="186"/>
      <c r="E55" s="186"/>
    </row>
    <row r="56" spans="1:5" s="163" customFormat="1" ht="12" customHeight="1" x14ac:dyDescent="0.2">
      <c r="A56" s="11" t="s">
        <v>108</v>
      </c>
      <c r="B56" s="35" t="s">
        <v>109</v>
      </c>
      <c r="C56" s="183">
        <f>SUM(C58:C60)</f>
        <v>4031</v>
      </c>
      <c r="D56" s="183">
        <f>SUM(D58:D60)</f>
        <v>4031</v>
      </c>
      <c r="E56" s="183">
        <f>SUM(E58:E60)</f>
        <v>1835</v>
      </c>
    </row>
    <row r="57" spans="1:5" s="163" customFormat="1" ht="12" customHeight="1" x14ac:dyDescent="0.2">
      <c r="A57" s="161" t="s">
        <v>110</v>
      </c>
      <c r="B57" s="16" t="s">
        <v>111</v>
      </c>
      <c r="C57" s="184"/>
      <c r="D57" s="186"/>
      <c r="E57" s="186"/>
    </row>
    <row r="58" spans="1:5" s="163" customFormat="1" ht="12" customHeight="1" x14ac:dyDescent="0.2">
      <c r="A58" s="161" t="s">
        <v>112</v>
      </c>
      <c r="B58" s="16" t="s">
        <v>113</v>
      </c>
      <c r="C58" s="184"/>
      <c r="D58" s="186"/>
      <c r="E58" s="186"/>
    </row>
    <row r="59" spans="1:5" s="163" customFormat="1" ht="12" customHeight="1" x14ac:dyDescent="0.2">
      <c r="A59" s="161" t="s">
        <v>114</v>
      </c>
      <c r="B59" s="16" t="s">
        <v>492</v>
      </c>
      <c r="C59" s="184">
        <v>2996</v>
      </c>
      <c r="D59" s="186">
        <v>2996</v>
      </c>
      <c r="E59" s="186">
        <v>800</v>
      </c>
    </row>
    <row r="60" spans="1:5" s="163" customFormat="1" ht="12" customHeight="1" x14ac:dyDescent="0.2">
      <c r="A60" s="161" t="s">
        <v>116</v>
      </c>
      <c r="B60" s="16" t="s">
        <v>115</v>
      </c>
      <c r="C60" s="184">
        <v>1035</v>
      </c>
      <c r="D60" s="186">
        <v>1035</v>
      </c>
      <c r="E60" s="186">
        <v>1035</v>
      </c>
    </row>
    <row r="61" spans="1:5" s="163" customFormat="1" ht="12" customHeight="1" x14ac:dyDescent="0.2">
      <c r="A61" s="11" t="s">
        <v>118</v>
      </c>
      <c r="B61" s="23" t="s">
        <v>119</v>
      </c>
      <c r="C61" s="183">
        <f>SUM(C62:C64)</f>
        <v>0</v>
      </c>
      <c r="D61" s="183">
        <f>SUM(D62:D64)</f>
        <v>0</v>
      </c>
      <c r="E61" s="183">
        <f>SUM(E62:E64)</f>
        <v>0</v>
      </c>
    </row>
    <row r="62" spans="1:5" s="163" customFormat="1" ht="12" customHeight="1" x14ac:dyDescent="0.2">
      <c r="A62" s="161" t="s">
        <v>120</v>
      </c>
      <c r="B62" s="16" t="s">
        <v>121</v>
      </c>
      <c r="C62" s="184"/>
      <c r="D62" s="186"/>
      <c r="E62" s="186"/>
    </row>
    <row r="63" spans="1:5" s="163" customFormat="1" ht="12" customHeight="1" x14ac:dyDescent="0.2">
      <c r="A63" s="161" t="s">
        <v>122</v>
      </c>
      <c r="B63" s="16" t="s">
        <v>123</v>
      </c>
      <c r="C63" s="184"/>
      <c r="D63" s="186"/>
      <c r="E63" s="186"/>
    </row>
    <row r="64" spans="1:5" s="163" customFormat="1" ht="12" customHeight="1" x14ac:dyDescent="0.2">
      <c r="A64" s="161" t="s">
        <v>124</v>
      </c>
      <c r="B64" s="16" t="s">
        <v>488</v>
      </c>
      <c r="C64" s="184"/>
      <c r="D64" s="186"/>
      <c r="E64" s="186"/>
    </row>
    <row r="65" spans="1:8" s="163" customFormat="1" ht="12" customHeight="1" x14ac:dyDescent="0.2">
      <c r="A65" s="161" t="s">
        <v>126</v>
      </c>
      <c r="B65" s="16" t="s">
        <v>127</v>
      </c>
      <c r="C65" s="184"/>
      <c r="D65" s="186"/>
      <c r="E65" s="186"/>
    </row>
    <row r="66" spans="1:8" s="163" customFormat="1" ht="12" customHeight="1" x14ac:dyDescent="0.2">
      <c r="A66" s="11" t="s">
        <v>265</v>
      </c>
      <c r="B66" s="35" t="s">
        <v>129</v>
      </c>
      <c r="C66" s="183">
        <f>+C9+C16+C23+C30+C38+C50+C56+C61</f>
        <v>90211.520000000004</v>
      </c>
      <c r="D66" s="183">
        <f>+D9+D16+D23+D30+D38+D50+D56+D61</f>
        <v>141450</v>
      </c>
      <c r="E66" s="183">
        <f>+E9+E16+E23+E30+E38+E50+E56+E61</f>
        <v>143200</v>
      </c>
      <c r="G66" s="163">
        <v>143200</v>
      </c>
      <c r="H66" s="272">
        <f>G66-E66</f>
        <v>0</v>
      </c>
    </row>
    <row r="67" spans="1:8" s="163" customFormat="1" ht="12" customHeight="1" x14ac:dyDescent="0.15">
      <c r="A67" s="166" t="s">
        <v>412</v>
      </c>
      <c r="B67" s="23" t="s">
        <v>131</v>
      </c>
      <c r="C67" s="183">
        <f>SUM(C68:C70)</f>
        <v>0</v>
      </c>
      <c r="D67" s="186"/>
      <c r="E67" s="186"/>
    </row>
    <row r="68" spans="1:8" s="163" customFormat="1" ht="12" customHeight="1" x14ac:dyDescent="0.2">
      <c r="A68" s="161" t="s">
        <v>132</v>
      </c>
      <c r="B68" s="16" t="s">
        <v>133</v>
      </c>
      <c r="C68" s="184"/>
      <c r="D68" s="186"/>
      <c r="E68" s="186"/>
    </row>
    <row r="69" spans="1:8" s="163" customFormat="1" ht="12" customHeight="1" x14ac:dyDescent="0.2">
      <c r="A69" s="161" t="s">
        <v>134</v>
      </c>
      <c r="B69" s="16" t="s">
        <v>135</v>
      </c>
      <c r="C69" s="184"/>
      <c r="D69" s="186"/>
      <c r="E69" s="186"/>
    </row>
    <row r="70" spans="1:8" s="163" customFormat="1" ht="12" customHeight="1" x14ac:dyDescent="0.2">
      <c r="A70" s="161" t="s">
        <v>136</v>
      </c>
      <c r="B70" s="21" t="s">
        <v>413</v>
      </c>
      <c r="C70" s="184"/>
      <c r="D70" s="186"/>
      <c r="E70" s="186"/>
    </row>
    <row r="71" spans="1:8" s="163" customFormat="1" ht="12" customHeight="1" x14ac:dyDescent="0.15">
      <c r="A71" s="166" t="s">
        <v>138</v>
      </c>
      <c r="B71" s="23" t="s">
        <v>139</v>
      </c>
      <c r="C71" s="183">
        <f>SUM(C72:C75)</f>
        <v>0</v>
      </c>
      <c r="D71" s="186"/>
      <c r="E71" s="186"/>
    </row>
    <row r="72" spans="1:8" s="163" customFormat="1" ht="12" customHeight="1" x14ac:dyDescent="0.2">
      <c r="A72" s="161" t="s">
        <v>140</v>
      </c>
      <c r="B72" s="16" t="s">
        <v>141</v>
      </c>
      <c r="C72" s="184"/>
      <c r="D72" s="186"/>
      <c r="E72" s="186"/>
    </row>
    <row r="73" spans="1:8" s="163" customFormat="1" ht="12" customHeight="1" x14ac:dyDescent="0.2">
      <c r="A73" s="161" t="s">
        <v>142</v>
      </c>
      <c r="B73" s="16" t="s">
        <v>143</v>
      </c>
      <c r="C73" s="184"/>
      <c r="D73" s="186"/>
      <c r="E73" s="186"/>
    </row>
    <row r="74" spans="1:8" s="163" customFormat="1" ht="12" customHeight="1" x14ac:dyDescent="0.2">
      <c r="A74" s="161" t="s">
        <v>144</v>
      </c>
      <c r="B74" s="16" t="s">
        <v>145</v>
      </c>
      <c r="C74" s="184"/>
      <c r="D74" s="186"/>
      <c r="E74" s="186"/>
    </row>
    <row r="75" spans="1:8" s="163" customFormat="1" ht="12" customHeight="1" x14ac:dyDescent="0.2">
      <c r="A75" s="161" t="s">
        <v>146</v>
      </c>
      <c r="B75" s="16" t="s">
        <v>147</v>
      </c>
      <c r="C75" s="184"/>
      <c r="D75" s="186"/>
      <c r="E75" s="186"/>
    </row>
    <row r="76" spans="1:8" s="163" customFormat="1" ht="12" customHeight="1" x14ac:dyDescent="0.15">
      <c r="A76" s="166" t="s">
        <v>148</v>
      </c>
      <c r="B76" s="23" t="s">
        <v>149</v>
      </c>
      <c r="C76" s="183">
        <f>SUM(C77:C78)</f>
        <v>15000</v>
      </c>
      <c r="D76" s="183">
        <f>SUM(D77:D78)</f>
        <v>13271</v>
      </c>
      <c r="E76" s="183">
        <f>SUM(E77:E78)</f>
        <v>13271</v>
      </c>
    </row>
    <row r="77" spans="1:8" s="163" customFormat="1" ht="12" customHeight="1" x14ac:dyDescent="0.2">
      <c r="A77" s="161" t="s">
        <v>150</v>
      </c>
      <c r="B77" s="16" t="s">
        <v>151</v>
      </c>
      <c r="C77" s="184">
        <f>15000</f>
        <v>15000</v>
      </c>
      <c r="D77" s="186">
        <f>15000-1729</f>
        <v>13271</v>
      </c>
      <c r="E77" s="186">
        <v>13271</v>
      </c>
    </row>
    <row r="78" spans="1:8" s="163" customFormat="1" ht="12" customHeight="1" x14ac:dyDescent="0.2">
      <c r="A78" s="161" t="s">
        <v>152</v>
      </c>
      <c r="B78" s="16" t="s">
        <v>153</v>
      </c>
      <c r="C78" s="184"/>
      <c r="D78" s="186"/>
      <c r="E78" s="186"/>
    </row>
    <row r="79" spans="1:8" s="162" customFormat="1" ht="12" customHeight="1" x14ac:dyDescent="0.15">
      <c r="A79" s="166" t="s">
        <v>154</v>
      </c>
      <c r="B79" s="23" t="s">
        <v>155</v>
      </c>
      <c r="C79" s="183">
        <f>SUM(C80:C82)</f>
        <v>0</v>
      </c>
      <c r="D79" s="183">
        <f>SUM(D80:D82)</f>
        <v>10430</v>
      </c>
      <c r="E79" s="183">
        <f>SUM(E80:E82)</f>
        <v>10430</v>
      </c>
    </row>
    <row r="80" spans="1:8" s="163" customFormat="1" ht="12" customHeight="1" x14ac:dyDescent="0.2">
      <c r="A80" s="161" t="s">
        <v>156</v>
      </c>
      <c r="B80" s="16" t="s">
        <v>157</v>
      </c>
      <c r="C80" s="184"/>
      <c r="D80" s="186">
        <v>2440</v>
      </c>
      <c r="E80" s="186">
        <v>2440</v>
      </c>
    </row>
    <row r="81" spans="1:9" s="163" customFormat="1" ht="12" customHeight="1" x14ac:dyDescent="0.2">
      <c r="A81" s="161" t="s">
        <v>158</v>
      </c>
      <c r="B81" s="16" t="s">
        <v>159</v>
      </c>
      <c r="C81" s="184"/>
      <c r="D81" s="186"/>
      <c r="E81" s="186"/>
    </row>
    <row r="82" spans="1:9" s="163" customFormat="1" ht="12" customHeight="1" x14ac:dyDescent="0.2">
      <c r="A82" s="161" t="s">
        <v>160</v>
      </c>
      <c r="B82" s="16" t="s">
        <v>489</v>
      </c>
      <c r="C82" s="184"/>
      <c r="D82" s="186">
        <v>7990</v>
      </c>
      <c r="E82" s="186">
        <v>7990</v>
      </c>
    </row>
    <row r="83" spans="1:9" s="163" customFormat="1" ht="12" customHeight="1" x14ac:dyDescent="0.15">
      <c r="A83" s="166" t="s">
        <v>162</v>
      </c>
      <c r="B83" s="23" t="s">
        <v>163</v>
      </c>
      <c r="C83" s="183">
        <f>SUM(C84:C87)</f>
        <v>0</v>
      </c>
      <c r="D83" s="186"/>
      <c r="E83" s="186"/>
    </row>
    <row r="84" spans="1:9" s="163" customFormat="1" ht="12" customHeight="1" x14ac:dyDescent="0.2">
      <c r="A84" s="167" t="s">
        <v>164</v>
      </c>
      <c r="B84" s="16" t="s">
        <v>165</v>
      </c>
      <c r="C84" s="184"/>
      <c r="D84" s="186"/>
      <c r="E84" s="186"/>
    </row>
    <row r="85" spans="1:9" s="163" customFormat="1" ht="12" customHeight="1" x14ac:dyDescent="0.2">
      <c r="A85" s="167" t="s">
        <v>166</v>
      </c>
      <c r="B85" s="16" t="s">
        <v>167</v>
      </c>
      <c r="C85" s="184"/>
      <c r="D85" s="186"/>
      <c r="E85" s="186"/>
    </row>
    <row r="86" spans="1:9" s="163" customFormat="1" ht="12" customHeight="1" x14ac:dyDescent="0.2">
      <c r="A86" s="167" t="s">
        <v>168</v>
      </c>
      <c r="B86" s="16" t="s">
        <v>169</v>
      </c>
      <c r="C86" s="184"/>
      <c r="D86" s="186"/>
      <c r="E86" s="186"/>
    </row>
    <row r="87" spans="1:9" s="162" customFormat="1" ht="12" customHeight="1" x14ac:dyDescent="0.2">
      <c r="A87" s="167" t="s">
        <v>170</v>
      </c>
      <c r="B87" s="16" t="s">
        <v>171</v>
      </c>
      <c r="C87" s="184"/>
      <c r="D87" s="185"/>
      <c r="E87" s="185"/>
    </row>
    <row r="88" spans="1:9" s="162" customFormat="1" ht="12" customHeight="1" x14ac:dyDescent="0.15">
      <c r="A88" s="166" t="s">
        <v>172</v>
      </c>
      <c r="B88" s="23" t="s">
        <v>173</v>
      </c>
      <c r="C88" s="188"/>
      <c r="D88" s="185"/>
      <c r="E88" s="185"/>
    </row>
    <row r="89" spans="1:9" s="162" customFormat="1" ht="12" customHeight="1" x14ac:dyDescent="0.15">
      <c r="A89" s="166" t="s">
        <v>414</v>
      </c>
      <c r="B89" s="23" t="s">
        <v>175</v>
      </c>
      <c r="C89" s="188"/>
      <c r="D89" s="185"/>
      <c r="E89" s="185"/>
    </row>
    <row r="90" spans="1:9" s="162" customFormat="1" ht="12" customHeight="1" x14ac:dyDescent="0.15">
      <c r="A90" s="166" t="s">
        <v>415</v>
      </c>
      <c r="B90" s="46" t="s">
        <v>177</v>
      </c>
      <c r="C90" s="183">
        <f>+C67+C71+C76+C79+C83+C89+C88</f>
        <v>15000</v>
      </c>
      <c r="D90" s="183">
        <f>+D67+D71+D76+D79+D83+D89+D88</f>
        <v>23701</v>
      </c>
      <c r="E90" s="183">
        <f>+E67+E71+E76+E79+E83+E89+E88</f>
        <v>23701</v>
      </c>
      <c r="I90" s="251"/>
    </row>
    <row r="91" spans="1:9" s="162" customFormat="1" ht="12" customHeight="1" x14ac:dyDescent="0.15">
      <c r="A91" s="166" t="s">
        <v>416</v>
      </c>
      <c r="B91" s="46" t="s">
        <v>417</v>
      </c>
      <c r="C91" s="183">
        <f>+C66+C90</f>
        <v>105211.52</v>
      </c>
      <c r="D91" s="183">
        <f>+D66+D90</f>
        <v>165151</v>
      </c>
      <c r="E91" s="183">
        <f>+E66+E90</f>
        <v>166901</v>
      </c>
      <c r="F91" s="162">
        <v>166901</v>
      </c>
    </row>
    <row r="92" spans="1:9" s="162" customFormat="1" ht="12" customHeight="1" x14ac:dyDescent="0.15">
      <c r="A92" s="166"/>
      <c r="B92" s="46"/>
      <c r="C92" s="183"/>
      <c r="D92" s="185"/>
      <c r="E92" s="185"/>
    </row>
    <row r="93" spans="1:9" s="163" customFormat="1" ht="15" customHeight="1" x14ac:dyDescent="0.2">
      <c r="A93" s="168"/>
      <c r="B93" s="169"/>
      <c r="C93" s="170"/>
    </row>
    <row r="94" spans="1:9" s="163" customFormat="1" ht="15" customHeight="1" x14ac:dyDescent="0.2">
      <c r="A94" s="171"/>
      <c r="B94" s="172"/>
      <c r="C94" s="257" t="s">
        <v>8</v>
      </c>
      <c r="D94" s="257" t="s">
        <v>9</v>
      </c>
      <c r="E94" s="257" t="s">
        <v>10</v>
      </c>
    </row>
    <row r="95" spans="1:9" s="158" customFormat="1" ht="16.5" customHeight="1" x14ac:dyDescent="0.2">
      <c r="A95" s="157"/>
      <c r="B95" s="156" t="s">
        <v>287</v>
      </c>
      <c r="C95" s="257" t="s">
        <v>13</v>
      </c>
      <c r="D95" s="257" t="s">
        <v>13</v>
      </c>
      <c r="E95" s="257"/>
    </row>
    <row r="96" spans="1:9" s="173" customFormat="1" ht="12" customHeight="1" x14ac:dyDescent="0.2">
      <c r="A96" s="11" t="s">
        <v>14</v>
      </c>
      <c r="B96" s="47" t="s">
        <v>418</v>
      </c>
      <c r="C96" s="58">
        <f>+C97+C98+C99+C100+C101+C115+C116</f>
        <v>73180</v>
      </c>
      <c r="D96" s="58">
        <f>+D97+D98+D99+D100+D101+D115+D116</f>
        <v>116840</v>
      </c>
      <c r="E96" s="58">
        <f>+E97+E98+E99+E100+E101+E115+E116</f>
        <v>108697</v>
      </c>
    </row>
    <row r="97" spans="1:5" ht="12" customHeight="1" x14ac:dyDescent="0.2">
      <c r="A97" s="161" t="s">
        <v>16</v>
      </c>
      <c r="B97" s="31" t="s">
        <v>184</v>
      </c>
      <c r="C97" s="189">
        <v>17385</v>
      </c>
      <c r="D97" s="190">
        <v>27883</v>
      </c>
      <c r="E97" s="190">
        <v>27084</v>
      </c>
    </row>
    <row r="98" spans="1:5" ht="12" customHeight="1" x14ac:dyDescent="0.2">
      <c r="A98" s="161" t="s">
        <v>18</v>
      </c>
      <c r="B98" s="31" t="s">
        <v>185</v>
      </c>
      <c r="C98" s="189">
        <v>4513</v>
      </c>
      <c r="D98" s="190">
        <v>6019</v>
      </c>
      <c r="E98" s="190">
        <v>5869</v>
      </c>
    </row>
    <row r="99" spans="1:5" ht="12" customHeight="1" x14ac:dyDescent="0.2">
      <c r="A99" s="161" t="s">
        <v>20</v>
      </c>
      <c r="B99" s="31" t="s">
        <v>186</v>
      </c>
      <c r="C99" s="189">
        <v>32085</v>
      </c>
      <c r="D99" s="190">
        <f>67258-962</f>
        <v>66296</v>
      </c>
      <c r="E99" s="190">
        <v>59776</v>
      </c>
    </row>
    <row r="100" spans="1:5" ht="12" customHeight="1" x14ac:dyDescent="0.2">
      <c r="A100" s="161" t="s">
        <v>22</v>
      </c>
      <c r="B100" s="31" t="s">
        <v>187</v>
      </c>
      <c r="C100" s="189">
        <f>5029+991</f>
        <v>6020</v>
      </c>
      <c r="D100" s="190">
        <v>8948</v>
      </c>
      <c r="E100" s="190">
        <v>8948</v>
      </c>
    </row>
    <row r="101" spans="1:5" ht="12" customHeight="1" x14ac:dyDescent="0.2">
      <c r="A101" s="161" t="s">
        <v>188</v>
      </c>
      <c r="B101" s="31" t="s">
        <v>189</v>
      </c>
      <c r="C101" s="189">
        <f>SUM(C102:C113)</f>
        <v>5507</v>
      </c>
      <c r="D101" s="189">
        <f>SUM(D102:D113)</f>
        <v>7694</v>
      </c>
      <c r="E101" s="189">
        <f>SUM(E102:E113)</f>
        <v>7020</v>
      </c>
    </row>
    <row r="102" spans="1:5" ht="12" customHeight="1" x14ac:dyDescent="0.2">
      <c r="A102" s="161" t="s">
        <v>26</v>
      </c>
      <c r="B102" s="31" t="s">
        <v>419</v>
      </c>
      <c r="C102" s="39"/>
      <c r="D102" s="191">
        <v>2187</v>
      </c>
      <c r="E102" s="191">
        <v>2187</v>
      </c>
    </row>
    <row r="103" spans="1:5" ht="12" customHeight="1" x14ac:dyDescent="0.2">
      <c r="A103" s="161" t="s">
        <v>191</v>
      </c>
      <c r="B103" s="33" t="s">
        <v>192</v>
      </c>
      <c r="C103" s="39"/>
      <c r="D103" s="191"/>
      <c r="E103" s="191"/>
    </row>
    <row r="104" spans="1:5" ht="12" customHeight="1" x14ac:dyDescent="0.2">
      <c r="A104" s="161" t="s">
        <v>193</v>
      </c>
      <c r="B104" s="33" t="s">
        <v>194</v>
      </c>
      <c r="C104" s="39"/>
      <c r="D104" s="191"/>
      <c r="E104" s="191"/>
    </row>
    <row r="105" spans="1:5" ht="12" customHeight="1" x14ac:dyDescent="0.2">
      <c r="A105" s="161" t="s">
        <v>195</v>
      </c>
      <c r="B105" s="33" t="s">
        <v>196</v>
      </c>
      <c r="C105" s="39"/>
      <c r="D105" s="191"/>
      <c r="E105" s="191"/>
    </row>
    <row r="106" spans="1:5" ht="12" customHeight="1" x14ac:dyDescent="0.2">
      <c r="A106" s="161" t="s">
        <v>197</v>
      </c>
      <c r="B106" s="32" t="s">
        <v>198</v>
      </c>
      <c r="C106" s="39"/>
      <c r="D106" s="191"/>
      <c r="E106" s="191"/>
    </row>
    <row r="107" spans="1:5" ht="12" customHeight="1" x14ac:dyDescent="0.2">
      <c r="A107" s="161" t="s">
        <v>199</v>
      </c>
      <c r="B107" s="32" t="s">
        <v>200</v>
      </c>
      <c r="C107" s="39"/>
      <c r="D107" s="191"/>
      <c r="E107" s="191"/>
    </row>
    <row r="108" spans="1:5" ht="12" customHeight="1" x14ac:dyDescent="0.2">
      <c r="A108" s="161" t="s">
        <v>201</v>
      </c>
      <c r="B108" s="33" t="s">
        <v>202</v>
      </c>
      <c r="C108" s="39">
        <f>2907+2500</f>
        <v>5407</v>
      </c>
      <c r="D108" s="191">
        <v>5407</v>
      </c>
      <c r="E108" s="191">
        <v>4781</v>
      </c>
    </row>
    <row r="109" spans="1:5" ht="12" customHeight="1" x14ac:dyDescent="0.2">
      <c r="A109" s="161" t="s">
        <v>203</v>
      </c>
      <c r="B109" s="33" t="s">
        <v>204</v>
      </c>
      <c r="C109" s="39"/>
      <c r="D109" s="191"/>
      <c r="E109" s="191"/>
    </row>
    <row r="110" spans="1:5" ht="12" customHeight="1" x14ac:dyDescent="0.2">
      <c r="A110" s="161" t="s">
        <v>205</v>
      </c>
      <c r="B110" s="32" t="s">
        <v>206</v>
      </c>
      <c r="C110" s="39"/>
      <c r="D110" s="191"/>
      <c r="E110" s="191"/>
    </row>
    <row r="111" spans="1:5" ht="12" customHeight="1" x14ac:dyDescent="0.2">
      <c r="A111" s="161" t="s">
        <v>207</v>
      </c>
      <c r="B111" s="32" t="s">
        <v>208</v>
      </c>
      <c r="C111" s="39"/>
      <c r="D111" s="191"/>
      <c r="E111" s="191"/>
    </row>
    <row r="112" spans="1:5" ht="12" customHeight="1" x14ac:dyDescent="0.2">
      <c r="A112" s="161" t="s">
        <v>209</v>
      </c>
      <c r="B112" s="32" t="s">
        <v>210</v>
      </c>
      <c r="C112" s="192"/>
      <c r="D112" s="193"/>
      <c r="E112" s="193"/>
    </row>
    <row r="113" spans="1:5" ht="12" customHeight="1" x14ac:dyDescent="0.2">
      <c r="A113" s="161" t="s">
        <v>211</v>
      </c>
      <c r="B113" s="32" t="s">
        <v>212</v>
      </c>
      <c r="C113" s="192">
        <v>100</v>
      </c>
      <c r="D113" s="193">
        <v>100</v>
      </c>
      <c r="E113" s="193">
        <v>52</v>
      </c>
    </row>
    <row r="114" spans="1:5" ht="12" customHeight="1" x14ac:dyDescent="0.2">
      <c r="A114" s="161" t="s">
        <v>213</v>
      </c>
      <c r="B114" s="31" t="s">
        <v>432</v>
      </c>
      <c r="C114" s="194">
        <f>C115+C116</f>
        <v>7670</v>
      </c>
      <c r="D114" s="194">
        <f>D115+D116</f>
        <v>0</v>
      </c>
      <c r="E114" s="194">
        <f>E115+E116</f>
        <v>0</v>
      </c>
    </row>
    <row r="115" spans="1:5" ht="12" customHeight="1" x14ac:dyDescent="0.2">
      <c r="A115" s="161" t="s">
        <v>215</v>
      </c>
      <c r="B115" s="31" t="s">
        <v>420</v>
      </c>
      <c r="C115" s="192">
        <v>1670</v>
      </c>
      <c r="D115" s="193"/>
      <c r="E115" s="193"/>
    </row>
    <row r="116" spans="1:5" ht="12" customHeight="1" x14ac:dyDescent="0.2">
      <c r="A116" s="161" t="s">
        <v>217</v>
      </c>
      <c r="B116" s="32" t="s">
        <v>433</v>
      </c>
      <c r="C116" s="192">
        <f>5000+1000</f>
        <v>6000</v>
      </c>
      <c r="D116" s="193"/>
      <c r="E116" s="193"/>
    </row>
    <row r="117" spans="1:5" ht="12" customHeight="1" x14ac:dyDescent="0.2">
      <c r="A117" s="11" t="s">
        <v>28</v>
      </c>
      <c r="B117" s="47" t="s">
        <v>219</v>
      </c>
      <c r="C117" s="195">
        <f>+C118+C120+C122</f>
        <v>6800</v>
      </c>
      <c r="D117" s="195">
        <f>+D118+D120+D122</f>
        <v>14753</v>
      </c>
      <c r="E117" s="195">
        <f>+E118+E120+E122</f>
        <v>14753</v>
      </c>
    </row>
    <row r="118" spans="1:5" ht="12" customHeight="1" x14ac:dyDescent="0.2">
      <c r="A118" s="161" t="s">
        <v>30</v>
      </c>
      <c r="B118" s="31" t="s">
        <v>220</v>
      </c>
      <c r="C118" s="192">
        <f>C119</f>
        <v>1300</v>
      </c>
      <c r="D118" s="192">
        <f>D119</f>
        <v>11843</v>
      </c>
      <c r="E118" s="192">
        <f>E119</f>
        <v>11843</v>
      </c>
    </row>
    <row r="119" spans="1:5" ht="12" customHeight="1" x14ac:dyDescent="0.2">
      <c r="A119" s="161" t="s">
        <v>32</v>
      </c>
      <c r="B119" s="31" t="s">
        <v>434</v>
      </c>
      <c r="C119" s="192">
        <v>1300</v>
      </c>
      <c r="D119" s="193">
        <v>11843</v>
      </c>
      <c r="E119" s="193">
        <v>11843</v>
      </c>
    </row>
    <row r="120" spans="1:5" ht="12" customHeight="1" x14ac:dyDescent="0.2">
      <c r="A120" s="161" t="s">
        <v>34</v>
      </c>
      <c r="B120" s="31" t="s">
        <v>221</v>
      </c>
      <c r="C120" s="192">
        <f>C121</f>
        <v>4000</v>
      </c>
      <c r="D120" s="192">
        <f>D121</f>
        <v>1410</v>
      </c>
      <c r="E120" s="192">
        <f>E121</f>
        <v>1410</v>
      </c>
    </row>
    <row r="121" spans="1:5" ht="12" customHeight="1" x14ac:dyDescent="0.2">
      <c r="A121" s="161" t="s">
        <v>36</v>
      </c>
      <c r="B121" s="31" t="s">
        <v>222</v>
      </c>
      <c r="C121" s="192">
        <v>4000</v>
      </c>
      <c r="D121" s="193">
        <v>1410</v>
      </c>
      <c r="E121" s="193">
        <v>1410</v>
      </c>
    </row>
    <row r="122" spans="1:5" ht="12" customHeight="1" x14ac:dyDescent="0.2">
      <c r="A122" s="161" t="s">
        <v>38</v>
      </c>
      <c r="B122" s="17" t="s">
        <v>223</v>
      </c>
      <c r="C122" s="192">
        <f>SUM(C123:C130)</f>
        <v>1500</v>
      </c>
      <c r="D122" s="192">
        <f>SUM(D123:D130)</f>
        <v>1500</v>
      </c>
      <c r="E122" s="192">
        <f>SUM(E123:E130)</f>
        <v>1500</v>
      </c>
    </row>
    <row r="123" spans="1:5" ht="12" customHeight="1" x14ac:dyDescent="0.2">
      <c r="A123" s="161" t="s">
        <v>40</v>
      </c>
      <c r="B123" s="17" t="s">
        <v>224</v>
      </c>
      <c r="C123" s="192"/>
      <c r="D123" s="193"/>
      <c r="E123" s="193"/>
    </row>
    <row r="124" spans="1:5" ht="12" customHeight="1" x14ac:dyDescent="0.2">
      <c r="A124" s="161" t="s">
        <v>225</v>
      </c>
      <c r="B124" s="32" t="s">
        <v>226</v>
      </c>
      <c r="C124" s="192"/>
      <c r="D124" s="193"/>
      <c r="E124" s="193"/>
    </row>
    <row r="125" spans="1:5" ht="12" customHeight="1" x14ac:dyDescent="0.2">
      <c r="A125" s="161" t="s">
        <v>227</v>
      </c>
      <c r="B125" s="32" t="s">
        <v>421</v>
      </c>
      <c r="C125" s="192">
        <f>12*125</f>
        <v>1500</v>
      </c>
      <c r="D125" s="193">
        <v>1500</v>
      </c>
      <c r="E125" s="193">
        <v>1500</v>
      </c>
    </row>
    <row r="126" spans="1:5" ht="12" customHeight="1" x14ac:dyDescent="0.2">
      <c r="A126" s="161" t="s">
        <v>229</v>
      </c>
      <c r="B126" s="32" t="s">
        <v>230</v>
      </c>
      <c r="C126" s="192"/>
      <c r="D126" s="193"/>
      <c r="E126" s="193"/>
    </row>
    <row r="127" spans="1:5" ht="12" customHeight="1" x14ac:dyDescent="0.2">
      <c r="A127" s="161" t="s">
        <v>231</v>
      </c>
      <c r="B127" s="32" t="s">
        <v>232</v>
      </c>
      <c r="C127" s="192"/>
      <c r="D127" s="193"/>
      <c r="E127" s="193"/>
    </row>
    <row r="128" spans="1:5" ht="12" customHeight="1" x14ac:dyDescent="0.2">
      <c r="A128" s="161" t="s">
        <v>233</v>
      </c>
      <c r="B128" s="32" t="s">
        <v>206</v>
      </c>
      <c r="C128" s="192"/>
      <c r="D128" s="193"/>
      <c r="E128" s="193"/>
    </row>
    <row r="129" spans="1:11" ht="12" customHeight="1" x14ac:dyDescent="0.2">
      <c r="A129" s="161" t="s">
        <v>234</v>
      </c>
      <c r="B129" s="32" t="s">
        <v>235</v>
      </c>
      <c r="C129" s="192"/>
      <c r="D129" s="193"/>
      <c r="E129" s="193"/>
    </row>
    <row r="130" spans="1:11" ht="12" customHeight="1" x14ac:dyDescent="0.2">
      <c r="A130" s="161" t="s">
        <v>236</v>
      </c>
      <c r="B130" s="32" t="s">
        <v>237</v>
      </c>
      <c r="C130" s="192"/>
      <c r="D130" s="193"/>
      <c r="E130" s="193"/>
    </row>
    <row r="131" spans="1:11" ht="12" customHeight="1" x14ac:dyDescent="0.2">
      <c r="A131" s="11" t="s">
        <v>42</v>
      </c>
      <c r="B131" s="35" t="s">
        <v>238</v>
      </c>
      <c r="C131" s="195">
        <f>+C96+C117</f>
        <v>79980</v>
      </c>
      <c r="D131" s="195">
        <f>+D96+D117</f>
        <v>131593</v>
      </c>
      <c r="E131" s="195">
        <f>+E96+E117</f>
        <v>123450</v>
      </c>
    </row>
    <row r="132" spans="1:11" ht="12" customHeight="1" x14ac:dyDescent="0.2">
      <c r="A132" s="11" t="s">
        <v>239</v>
      </c>
      <c r="B132" s="35" t="s">
        <v>240</v>
      </c>
      <c r="C132" s="195">
        <f>+C133+C134+C135</f>
        <v>911</v>
      </c>
      <c r="D132" s="195">
        <f>+D133+D134+D135</f>
        <v>8901</v>
      </c>
      <c r="E132" s="195">
        <f>+E133+E134+E135</f>
        <v>8901</v>
      </c>
    </row>
    <row r="133" spans="1:11" s="173" customFormat="1" ht="12" customHeight="1" x14ac:dyDescent="0.2">
      <c r="A133" s="161" t="s">
        <v>58</v>
      </c>
      <c r="B133" s="31" t="s">
        <v>422</v>
      </c>
      <c r="C133" s="192"/>
      <c r="D133" s="196"/>
      <c r="E133" s="196"/>
    </row>
    <row r="134" spans="1:11" ht="12" customHeight="1" x14ac:dyDescent="0.2">
      <c r="A134" s="161" t="s">
        <v>66</v>
      </c>
      <c r="B134" s="31" t="s">
        <v>242</v>
      </c>
      <c r="C134" s="192"/>
      <c r="D134" s="193"/>
      <c r="E134" s="193"/>
    </row>
    <row r="135" spans="1:11" ht="12" customHeight="1" x14ac:dyDescent="0.2">
      <c r="A135" s="161" t="s">
        <v>68</v>
      </c>
      <c r="B135" s="31" t="s">
        <v>243</v>
      </c>
      <c r="C135" s="192">
        <v>911</v>
      </c>
      <c r="D135" s="193">
        <v>8901</v>
      </c>
      <c r="E135" s="193">
        <v>8901</v>
      </c>
    </row>
    <row r="136" spans="1:11" ht="12" customHeight="1" x14ac:dyDescent="0.2">
      <c r="A136" s="11" t="s">
        <v>72</v>
      </c>
      <c r="B136" s="35" t="s">
        <v>244</v>
      </c>
      <c r="C136" s="195">
        <f>+C137+C138+C139+C140+C141+C142</f>
        <v>0</v>
      </c>
      <c r="D136" s="193"/>
      <c r="E136" s="193"/>
    </row>
    <row r="137" spans="1:11" ht="12" customHeight="1" x14ac:dyDescent="0.2">
      <c r="A137" s="161" t="s">
        <v>74</v>
      </c>
      <c r="B137" s="31" t="s">
        <v>245</v>
      </c>
      <c r="C137" s="192"/>
      <c r="D137" s="193"/>
      <c r="E137" s="193"/>
    </row>
    <row r="138" spans="1:11" ht="12" customHeight="1" x14ac:dyDescent="0.2">
      <c r="A138" s="161" t="s">
        <v>76</v>
      </c>
      <c r="B138" s="31" t="s">
        <v>246</v>
      </c>
      <c r="C138" s="192"/>
      <c r="D138" s="193"/>
      <c r="E138" s="193"/>
    </row>
    <row r="139" spans="1:11" ht="12" customHeight="1" x14ac:dyDescent="0.2">
      <c r="A139" s="161" t="s">
        <v>78</v>
      </c>
      <c r="B139" s="31" t="s">
        <v>247</v>
      </c>
      <c r="C139" s="192"/>
      <c r="D139" s="193"/>
      <c r="E139" s="193"/>
    </row>
    <row r="140" spans="1:11" ht="12" customHeight="1" x14ac:dyDescent="0.2">
      <c r="A140" s="161" t="s">
        <v>80</v>
      </c>
      <c r="B140" s="31" t="s">
        <v>423</v>
      </c>
      <c r="C140" s="192"/>
      <c r="D140" s="193"/>
      <c r="E140" s="193"/>
    </row>
    <row r="141" spans="1:11" ht="12" customHeight="1" x14ac:dyDescent="0.2">
      <c r="A141" s="161" t="s">
        <v>82</v>
      </c>
      <c r="B141" s="31" t="s">
        <v>249</v>
      </c>
      <c r="C141" s="192"/>
      <c r="D141" s="193"/>
      <c r="E141" s="193"/>
    </row>
    <row r="142" spans="1:11" s="173" customFormat="1" ht="12" customHeight="1" x14ac:dyDescent="0.2">
      <c r="A142" s="161" t="s">
        <v>84</v>
      </c>
      <c r="B142" s="31" t="s">
        <v>250</v>
      </c>
      <c r="C142" s="192"/>
      <c r="D142" s="196"/>
      <c r="E142" s="196"/>
    </row>
    <row r="143" spans="1:11" ht="12" customHeight="1" x14ac:dyDescent="0.2">
      <c r="A143" s="11" t="s">
        <v>96</v>
      </c>
      <c r="B143" s="35" t="s">
        <v>424</v>
      </c>
      <c r="C143" s="195">
        <f>+C144+C145+C147+C148+C146</f>
        <v>23286</v>
      </c>
      <c r="D143" s="195">
        <f>+D144+D145+D147+D148+D146</f>
        <v>24657</v>
      </c>
      <c r="E143" s="195">
        <f>+E144+E145+E147+E148+E146</f>
        <v>23965</v>
      </c>
      <c r="K143" s="176"/>
    </row>
    <row r="144" spans="1:11" ht="12.75" customHeight="1" x14ac:dyDescent="0.2">
      <c r="A144" s="161" t="s">
        <v>98</v>
      </c>
      <c r="B144" s="31" t="s">
        <v>252</v>
      </c>
      <c r="C144" s="192"/>
      <c r="D144" s="193"/>
      <c r="E144" s="193"/>
    </row>
    <row r="145" spans="1:5" ht="12" customHeight="1" x14ac:dyDescent="0.2">
      <c r="A145" s="161" t="s">
        <v>100</v>
      </c>
      <c r="B145" s="31" t="s">
        <v>253</v>
      </c>
      <c r="C145" s="192"/>
      <c r="D145" s="193">
        <v>2439</v>
      </c>
      <c r="E145" s="193">
        <v>1747</v>
      </c>
    </row>
    <row r="146" spans="1:5" s="173" customFormat="1" ht="12" customHeight="1" x14ac:dyDescent="0.2">
      <c r="A146" s="161" t="s">
        <v>102</v>
      </c>
      <c r="B146" s="31" t="s">
        <v>425</v>
      </c>
      <c r="C146" s="192">
        <f>'Óvoda    9.3. sz. mell'!C42</f>
        <v>23286</v>
      </c>
      <c r="D146" s="196">
        <v>22218</v>
      </c>
      <c r="E146" s="196">
        <v>22218</v>
      </c>
    </row>
    <row r="147" spans="1:5" s="173" customFormat="1" ht="12" customHeight="1" x14ac:dyDescent="0.2">
      <c r="A147" s="161" t="s">
        <v>104</v>
      </c>
      <c r="B147" s="31" t="s">
        <v>254</v>
      </c>
      <c r="C147" s="192"/>
      <c r="D147" s="196"/>
      <c r="E147" s="196"/>
    </row>
    <row r="148" spans="1:5" s="173" customFormat="1" ht="12" customHeight="1" x14ac:dyDescent="0.2">
      <c r="A148" s="161" t="s">
        <v>106</v>
      </c>
      <c r="B148" s="31" t="s">
        <v>255</v>
      </c>
      <c r="C148" s="192"/>
      <c r="D148" s="196"/>
      <c r="E148" s="196"/>
    </row>
    <row r="149" spans="1:5" s="173" customFormat="1" ht="12" customHeight="1" x14ac:dyDescent="0.2">
      <c r="A149" s="11" t="s">
        <v>256</v>
      </c>
      <c r="B149" s="35" t="s">
        <v>257</v>
      </c>
      <c r="C149" s="197">
        <f>+C150+C151+C152+C153+C154</f>
        <v>0</v>
      </c>
      <c r="D149" s="196"/>
      <c r="E149" s="196"/>
    </row>
    <row r="150" spans="1:5" s="173" customFormat="1" ht="12" customHeight="1" x14ac:dyDescent="0.2">
      <c r="A150" s="161" t="s">
        <v>110</v>
      </c>
      <c r="B150" s="31" t="s">
        <v>258</v>
      </c>
      <c r="C150" s="192"/>
      <c r="D150" s="196"/>
      <c r="E150" s="196"/>
    </row>
    <row r="151" spans="1:5" s="173" customFormat="1" ht="12" customHeight="1" x14ac:dyDescent="0.2">
      <c r="A151" s="161" t="s">
        <v>112</v>
      </c>
      <c r="B151" s="31" t="s">
        <v>259</v>
      </c>
      <c r="C151" s="192"/>
      <c r="D151" s="196"/>
      <c r="E151" s="196"/>
    </row>
    <row r="152" spans="1:5" s="173" customFormat="1" ht="12" customHeight="1" x14ac:dyDescent="0.2">
      <c r="A152" s="161" t="s">
        <v>114</v>
      </c>
      <c r="B152" s="31" t="s">
        <v>260</v>
      </c>
      <c r="C152" s="192"/>
      <c r="D152" s="196"/>
      <c r="E152" s="196"/>
    </row>
    <row r="153" spans="1:5" ht="12.75" customHeight="1" x14ac:dyDescent="0.2">
      <c r="A153" s="161" t="s">
        <v>116</v>
      </c>
      <c r="B153" s="31" t="s">
        <v>426</v>
      </c>
      <c r="C153" s="192"/>
      <c r="D153" s="193"/>
      <c r="E153" s="193"/>
    </row>
    <row r="154" spans="1:5" ht="12.75" customHeight="1" x14ac:dyDescent="0.2">
      <c r="A154" s="161" t="s">
        <v>262</v>
      </c>
      <c r="B154" s="31" t="s">
        <v>263</v>
      </c>
      <c r="C154" s="192"/>
      <c r="D154" s="193"/>
      <c r="E154" s="193"/>
    </row>
    <row r="155" spans="1:5" ht="12.75" customHeight="1" x14ac:dyDescent="0.2">
      <c r="A155" s="177" t="s">
        <v>118</v>
      </c>
      <c r="B155" s="35" t="s">
        <v>264</v>
      </c>
      <c r="C155" s="197"/>
      <c r="D155" s="193"/>
      <c r="E155" s="193"/>
    </row>
    <row r="156" spans="1:5" ht="12" customHeight="1" x14ac:dyDescent="0.2">
      <c r="A156" s="177" t="s">
        <v>265</v>
      </c>
      <c r="B156" s="35" t="s">
        <v>266</v>
      </c>
      <c r="C156" s="197"/>
      <c r="D156" s="193"/>
      <c r="E156" s="193"/>
    </row>
    <row r="157" spans="1:5" ht="15" customHeight="1" x14ac:dyDescent="0.2">
      <c r="A157" s="11" t="s">
        <v>267</v>
      </c>
      <c r="B157" s="35" t="s">
        <v>268</v>
      </c>
      <c r="C157" s="198">
        <f>+C132+C136+C143+C149+C155+C156</f>
        <v>24197</v>
      </c>
      <c r="D157" s="198">
        <f>+D132+D136+D143+D149+D155+D156</f>
        <v>33558</v>
      </c>
      <c r="E157" s="198">
        <f>+E132+E136+E143+E149+E155+E156</f>
        <v>32866</v>
      </c>
    </row>
    <row r="158" spans="1:5" ht="12.75" customHeight="1" x14ac:dyDescent="0.2">
      <c r="A158" s="178" t="s">
        <v>269</v>
      </c>
      <c r="B158" s="52" t="s">
        <v>270</v>
      </c>
      <c r="C158" s="198">
        <f>+C131+C157</f>
        <v>104177</v>
      </c>
      <c r="D158" s="198">
        <f>+D131+D157</f>
        <v>165151</v>
      </c>
      <c r="E158" s="198">
        <f>+E131+E157</f>
        <v>156316</v>
      </c>
    </row>
    <row r="159" spans="1:5" ht="15" customHeight="1" x14ac:dyDescent="0.2">
      <c r="A159" s="179"/>
      <c r="B159" s="30"/>
      <c r="C159" s="180"/>
      <c r="D159" s="174"/>
      <c r="E159" s="174"/>
    </row>
    <row r="160" spans="1:5" ht="14.25" customHeight="1" x14ac:dyDescent="0.2">
      <c r="A160" s="181" t="s">
        <v>427</v>
      </c>
      <c r="B160" s="199"/>
      <c r="C160" s="182">
        <v>6</v>
      </c>
      <c r="D160" s="174">
        <v>6</v>
      </c>
      <c r="E160" s="174"/>
    </row>
    <row r="161" spans="1:5" ht="12.75" customHeight="1" x14ac:dyDescent="0.2">
      <c r="A161" s="181" t="s">
        <v>428</v>
      </c>
      <c r="B161" s="199"/>
      <c r="C161" s="182">
        <v>8</v>
      </c>
      <c r="D161" s="174">
        <v>8</v>
      </c>
      <c r="E161" s="174"/>
    </row>
    <row r="163" spans="1:5" ht="15" customHeight="1" x14ac:dyDescent="0.2">
      <c r="D163" s="252"/>
    </row>
  </sheetData>
  <sheetProtection selectLockedCells="1" selectUnlockedCells="1"/>
  <mergeCells count="4">
    <mergeCell ref="A1:E1"/>
    <mergeCell ref="C3:E3"/>
    <mergeCell ref="C4:E4"/>
    <mergeCell ref="C5:E5"/>
  </mergeCells>
  <printOptions horizontalCentered="1"/>
  <pageMargins left="0.78740157480314965" right="0.78740157480314965" top="0.15748031496062992" bottom="7.874015748031496E-2" header="0.51181102362204722" footer="0.51181102362204722"/>
  <pageSetup paperSize="9" scale="67" firstPageNumber="0" orientation="portrait" horizontalDpi="300" verticalDpi="300" r:id="rId1"/>
  <headerFooter alignWithMargins="0"/>
  <rowBreaks count="1" manualBreakCount="1">
    <brk id="9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164"/>
  <sheetViews>
    <sheetView zoomScaleSheetLayoutView="85" workbookViewId="0">
      <selection activeCell="B2" sqref="B2:E2"/>
    </sheetView>
  </sheetViews>
  <sheetFormatPr defaultRowHeight="15" customHeight="1" x14ac:dyDescent="0.2"/>
  <cols>
    <col min="1" max="1" width="19.5" style="143" customWidth="1"/>
    <col min="2" max="2" width="72" style="144" customWidth="1"/>
    <col min="3" max="3" width="15.83203125" style="145" customWidth="1"/>
    <col min="4" max="4" width="12" style="146" customWidth="1"/>
    <col min="5" max="5" width="10.5" style="146" customWidth="1"/>
    <col min="6" max="16384" width="9.33203125" style="146"/>
  </cols>
  <sheetData>
    <row r="1" spans="1:5" s="148" customFormat="1" ht="12.75" customHeight="1" x14ac:dyDescent="0.2">
      <c r="A1" s="147"/>
      <c r="B1" s="6"/>
      <c r="C1" s="6"/>
    </row>
    <row r="2" spans="1:5" s="148" customFormat="1" ht="16.5" customHeight="1" x14ac:dyDescent="0.2">
      <c r="A2" s="147"/>
      <c r="B2" s="542" t="s">
        <v>979</v>
      </c>
      <c r="C2" s="542"/>
      <c r="D2" s="542"/>
      <c r="E2" s="542"/>
    </row>
    <row r="3" spans="1:5" s="148" customFormat="1" ht="12.75" customHeight="1" x14ac:dyDescent="0.2">
      <c r="A3" s="147"/>
      <c r="B3" s="6"/>
      <c r="C3" s="6"/>
    </row>
    <row r="4" spans="1:5" s="148" customFormat="1" ht="16.5" customHeight="1" x14ac:dyDescent="0.2">
      <c r="A4" s="147"/>
      <c r="B4" s="6"/>
      <c r="C4" s="6"/>
    </row>
    <row r="5" spans="1:5" s="151" customFormat="1" ht="21" customHeight="1" x14ac:dyDescent="0.2">
      <c r="A5" s="149" t="s">
        <v>288</v>
      </c>
      <c r="B5" s="150" t="s">
        <v>403</v>
      </c>
      <c r="C5" s="585">
        <v>1</v>
      </c>
      <c r="D5" s="585"/>
      <c r="E5" s="585"/>
    </row>
    <row r="6" spans="1:5" s="151" customFormat="1" ht="15.75" customHeight="1" thickBot="1" x14ac:dyDescent="0.25">
      <c r="A6" s="152" t="s">
        <v>404</v>
      </c>
      <c r="B6" s="153" t="s">
        <v>435</v>
      </c>
      <c r="C6" s="586" t="s">
        <v>436</v>
      </c>
      <c r="D6" s="586"/>
      <c r="E6" s="586"/>
    </row>
    <row r="7" spans="1:5" s="155" customFormat="1" ht="15.95" customHeight="1" x14ac:dyDescent="0.25">
      <c r="A7" s="154"/>
      <c r="B7" s="154"/>
      <c r="C7" s="589" t="s">
        <v>372</v>
      </c>
      <c r="D7" s="589"/>
      <c r="E7" s="589"/>
    </row>
    <row r="8" spans="1:5" ht="12.75" customHeight="1" x14ac:dyDescent="0.2">
      <c r="A8" s="156" t="s">
        <v>407</v>
      </c>
      <c r="B8" s="156" t="s">
        <v>408</v>
      </c>
      <c r="C8" s="257" t="s">
        <v>8</v>
      </c>
      <c r="D8" s="258" t="s">
        <v>9</v>
      </c>
      <c r="E8" s="258" t="s">
        <v>10</v>
      </c>
    </row>
    <row r="9" spans="1:5" s="158" customFormat="1" ht="12.95" customHeight="1" x14ac:dyDescent="0.2">
      <c r="A9" s="157"/>
      <c r="B9" s="157"/>
      <c r="C9" s="257" t="s">
        <v>13</v>
      </c>
      <c r="D9" s="257" t="s">
        <v>13</v>
      </c>
      <c r="E9" s="257"/>
    </row>
    <row r="10" spans="1:5" s="158" customFormat="1" ht="15.95" customHeight="1" x14ac:dyDescent="0.2">
      <c r="A10" s="156"/>
      <c r="B10" s="156" t="s">
        <v>286</v>
      </c>
      <c r="C10" s="159"/>
      <c r="D10" s="160"/>
      <c r="E10" s="160"/>
    </row>
    <row r="11" spans="1:5" s="158" customFormat="1" ht="12" customHeight="1" x14ac:dyDescent="0.2">
      <c r="A11" s="11" t="s">
        <v>14</v>
      </c>
      <c r="B11" s="35" t="s">
        <v>15</v>
      </c>
      <c r="C11" s="58">
        <f>+C12+C13+C14+C15+C16+C17</f>
        <v>0</v>
      </c>
      <c r="D11" s="160"/>
      <c r="E11" s="160"/>
    </row>
    <row r="12" spans="1:5" s="162" customFormat="1" ht="12" customHeight="1" x14ac:dyDescent="0.2">
      <c r="A12" s="161" t="s">
        <v>16</v>
      </c>
      <c r="B12" s="16" t="s">
        <v>17</v>
      </c>
      <c r="C12" s="59"/>
      <c r="D12" s="164"/>
      <c r="E12" s="164"/>
    </row>
    <row r="13" spans="1:5" s="163" customFormat="1" ht="12" customHeight="1" x14ac:dyDescent="0.2">
      <c r="A13" s="161" t="s">
        <v>18</v>
      </c>
      <c r="B13" s="16" t="s">
        <v>19</v>
      </c>
      <c r="C13" s="59"/>
      <c r="D13" s="165"/>
      <c r="E13" s="165"/>
    </row>
    <row r="14" spans="1:5" s="163" customFormat="1" ht="12" customHeight="1" x14ac:dyDescent="0.2">
      <c r="A14" s="161" t="s">
        <v>20</v>
      </c>
      <c r="B14" s="16" t="s">
        <v>21</v>
      </c>
      <c r="C14" s="59"/>
      <c r="D14" s="165"/>
      <c r="E14" s="165"/>
    </row>
    <row r="15" spans="1:5" s="163" customFormat="1" ht="12" customHeight="1" x14ac:dyDescent="0.2">
      <c r="A15" s="161" t="s">
        <v>22</v>
      </c>
      <c r="B15" s="16" t="s">
        <v>23</v>
      </c>
      <c r="C15" s="59"/>
      <c r="D15" s="165"/>
      <c r="E15" s="165"/>
    </row>
    <row r="16" spans="1:5" s="163" customFormat="1" ht="12" customHeight="1" x14ac:dyDescent="0.2">
      <c r="A16" s="161" t="s">
        <v>24</v>
      </c>
      <c r="B16" s="16" t="s">
        <v>409</v>
      </c>
      <c r="C16" s="59"/>
      <c r="D16" s="165"/>
      <c r="E16" s="165"/>
    </row>
    <row r="17" spans="1:5" s="162" customFormat="1" ht="12" customHeight="1" x14ac:dyDescent="0.2">
      <c r="A17" s="161" t="s">
        <v>26</v>
      </c>
      <c r="B17" s="16" t="s">
        <v>27</v>
      </c>
      <c r="C17" s="59"/>
      <c r="D17" s="164"/>
      <c r="E17" s="164"/>
    </row>
    <row r="18" spans="1:5" s="162" customFormat="1" ht="12" customHeight="1" x14ac:dyDescent="0.2">
      <c r="A18" s="11" t="s">
        <v>28</v>
      </c>
      <c r="B18" s="23" t="s">
        <v>29</v>
      </c>
      <c r="C18" s="58">
        <f>+C19+C20+C21+C22+C23</f>
        <v>0</v>
      </c>
      <c r="D18" s="164"/>
      <c r="E18" s="164"/>
    </row>
    <row r="19" spans="1:5" s="162" customFormat="1" ht="12" customHeight="1" x14ac:dyDescent="0.2">
      <c r="A19" s="161" t="s">
        <v>30</v>
      </c>
      <c r="B19" s="16" t="s">
        <v>31</v>
      </c>
      <c r="C19" s="59"/>
      <c r="D19" s="164"/>
      <c r="E19" s="164"/>
    </row>
    <row r="20" spans="1:5" s="162" customFormat="1" ht="12" customHeight="1" x14ac:dyDescent="0.2">
      <c r="A20" s="161" t="s">
        <v>32</v>
      </c>
      <c r="B20" s="16" t="s">
        <v>33</v>
      </c>
      <c r="C20" s="59"/>
      <c r="D20" s="164"/>
      <c r="E20" s="164"/>
    </row>
    <row r="21" spans="1:5" s="162" customFormat="1" ht="12" customHeight="1" x14ac:dyDescent="0.2">
      <c r="A21" s="161" t="s">
        <v>34</v>
      </c>
      <c r="B21" s="16" t="s">
        <v>35</v>
      </c>
      <c r="C21" s="59"/>
      <c r="D21" s="164"/>
      <c r="E21" s="164"/>
    </row>
    <row r="22" spans="1:5" s="162" customFormat="1" ht="12" customHeight="1" x14ac:dyDescent="0.2">
      <c r="A22" s="161" t="s">
        <v>36</v>
      </c>
      <c r="B22" s="16" t="s">
        <v>37</v>
      </c>
      <c r="C22" s="59"/>
      <c r="D22" s="164"/>
      <c r="E22" s="164"/>
    </row>
    <row r="23" spans="1:5" s="162" customFormat="1" ht="12" customHeight="1" x14ac:dyDescent="0.2">
      <c r="A23" s="161" t="s">
        <v>38</v>
      </c>
      <c r="B23" s="16" t="s">
        <v>39</v>
      </c>
      <c r="C23" s="59"/>
      <c r="D23" s="164"/>
      <c r="E23" s="164"/>
    </row>
    <row r="24" spans="1:5" s="163" customFormat="1" ht="12" customHeight="1" x14ac:dyDescent="0.2">
      <c r="A24" s="161" t="s">
        <v>40</v>
      </c>
      <c r="B24" s="16" t="s">
        <v>41</v>
      </c>
      <c r="C24" s="59"/>
      <c r="D24" s="165"/>
      <c r="E24" s="165"/>
    </row>
    <row r="25" spans="1:5" s="163" customFormat="1" ht="12" customHeight="1" x14ac:dyDescent="0.2">
      <c r="A25" s="11" t="s">
        <v>42</v>
      </c>
      <c r="B25" s="35" t="s">
        <v>43</v>
      </c>
      <c r="C25" s="58">
        <f>+C26+C27+C28+C29+C30</f>
        <v>0</v>
      </c>
      <c r="D25" s="165"/>
      <c r="E25" s="165"/>
    </row>
    <row r="26" spans="1:5" s="163" customFormat="1" ht="12" customHeight="1" x14ac:dyDescent="0.2">
      <c r="A26" s="161" t="s">
        <v>44</v>
      </c>
      <c r="B26" s="16" t="s">
        <v>45</v>
      </c>
      <c r="C26" s="59"/>
      <c r="D26" s="165"/>
      <c r="E26" s="165"/>
    </row>
    <row r="27" spans="1:5" s="162" customFormat="1" ht="12" customHeight="1" x14ac:dyDescent="0.2">
      <c r="A27" s="161" t="s">
        <v>46</v>
      </c>
      <c r="B27" s="16" t="s">
        <v>47</v>
      </c>
      <c r="C27" s="59"/>
      <c r="D27" s="164"/>
      <c r="E27" s="164"/>
    </row>
    <row r="28" spans="1:5" s="163" customFormat="1" ht="12" customHeight="1" x14ac:dyDescent="0.2">
      <c r="A28" s="161" t="s">
        <v>48</v>
      </c>
      <c r="B28" s="16" t="s">
        <v>49</v>
      </c>
      <c r="C28" s="59"/>
      <c r="D28" s="165"/>
      <c r="E28" s="165"/>
    </row>
    <row r="29" spans="1:5" s="163" customFormat="1" ht="12" customHeight="1" x14ac:dyDescent="0.2">
      <c r="A29" s="161" t="s">
        <v>50</v>
      </c>
      <c r="B29" s="16" t="s">
        <v>51</v>
      </c>
      <c r="C29" s="59"/>
      <c r="D29" s="165"/>
      <c r="E29" s="165"/>
    </row>
    <row r="30" spans="1:5" s="163" customFormat="1" ht="12" customHeight="1" x14ac:dyDescent="0.2">
      <c r="A30" s="161" t="s">
        <v>52</v>
      </c>
      <c r="B30" s="16" t="s">
        <v>53</v>
      </c>
      <c r="C30" s="59"/>
      <c r="D30" s="165"/>
      <c r="E30" s="165"/>
    </row>
    <row r="31" spans="1:5" s="163" customFormat="1" ht="12" customHeight="1" x14ac:dyDescent="0.2">
      <c r="A31" s="161" t="s">
        <v>54</v>
      </c>
      <c r="B31" s="16" t="s">
        <v>55</v>
      </c>
      <c r="C31" s="59"/>
      <c r="D31" s="165"/>
      <c r="E31" s="165"/>
    </row>
    <row r="32" spans="1:5" s="163" customFormat="1" ht="12" customHeight="1" x14ac:dyDescent="0.2">
      <c r="A32" s="11" t="s">
        <v>56</v>
      </c>
      <c r="B32" s="35" t="s">
        <v>57</v>
      </c>
      <c r="C32" s="58">
        <f>+C33+C37+C38+C39</f>
        <v>100</v>
      </c>
      <c r="D32" s="58">
        <f>+D33+D37+D38+D39</f>
        <v>100</v>
      </c>
      <c r="E32" s="58">
        <f>+E33+E37+E38+E39</f>
        <v>0</v>
      </c>
    </row>
    <row r="33" spans="1:5" s="163" customFormat="1" ht="12" customHeight="1" x14ac:dyDescent="0.2">
      <c r="A33" s="161" t="s">
        <v>58</v>
      </c>
      <c r="B33" s="16" t="s">
        <v>410</v>
      </c>
      <c r="C33" s="60">
        <f>+C34+C35+C36</f>
        <v>100</v>
      </c>
      <c r="D33" s="60">
        <f>+D34+D35+D36</f>
        <v>100</v>
      </c>
      <c r="E33" s="60">
        <f>+E34+E35+E36</f>
        <v>0</v>
      </c>
    </row>
    <row r="34" spans="1:5" s="163" customFormat="1" ht="12" customHeight="1" x14ac:dyDescent="0.2">
      <c r="A34" s="161" t="s">
        <v>60</v>
      </c>
      <c r="B34" s="16" t="s">
        <v>61</v>
      </c>
      <c r="C34" s="59"/>
      <c r="D34" s="165"/>
      <c r="E34" s="165"/>
    </row>
    <row r="35" spans="1:5" s="163" customFormat="1" ht="12" customHeight="1" x14ac:dyDescent="0.2">
      <c r="A35" s="161" t="s">
        <v>62</v>
      </c>
      <c r="B35" s="16" t="s">
        <v>63</v>
      </c>
      <c r="C35" s="59"/>
      <c r="D35" s="165"/>
      <c r="E35" s="165"/>
    </row>
    <row r="36" spans="1:5" s="163" customFormat="1" ht="12" customHeight="1" x14ac:dyDescent="0.2">
      <c r="A36" s="161" t="s">
        <v>64</v>
      </c>
      <c r="B36" s="16" t="s">
        <v>65</v>
      </c>
      <c r="C36" s="59">
        <v>100</v>
      </c>
      <c r="D36" s="165">
        <v>100</v>
      </c>
      <c r="E36" s="165"/>
    </row>
    <row r="37" spans="1:5" s="163" customFormat="1" ht="12" customHeight="1" x14ac:dyDescent="0.2">
      <c r="A37" s="161" t="s">
        <v>66</v>
      </c>
      <c r="B37" s="16" t="s">
        <v>67</v>
      </c>
      <c r="C37" s="59"/>
      <c r="D37" s="165"/>
      <c r="E37" s="165"/>
    </row>
    <row r="38" spans="1:5" s="163" customFormat="1" ht="12" customHeight="1" x14ac:dyDescent="0.2">
      <c r="A38" s="161" t="s">
        <v>68</v>
      </c>
      <c r="B38" s="16" t="s">
        <v>69</v>
      </c>
      <c r="C38" s="59"/>
      <c r="D38" s="165"/>
      <c r="E38" s="165"/>
    </row>
    <row r="39" spans="1:5" s="163" customFormat="1" ht="12" customHeight="1" x14ac:dyDescent="0.2">
      <c r="A39" s="161" t="s">
        <v>70</v>
      </c>
      <c r="B39" s="16" t="s">
        <v>71</v>
      </c>
      <c r="C39" s="59"/>
      <c r="D39" s="165"/>
      <c r="E39" s="165"/>
    </row>
    <row r="40" spans="1:5" s="163" customFormat="1" ht="12" customHeight="1" x14ac:dyDescent="0.2">
      <c r="A40" s="11" t="s">
        <v>72</v>
      </c>
      <c r="B40" s="35" t="s">
        <v>73</v>
      </c>
      <c r="C40" s="58">
        <f>SUM(C41:C51)</f>
        <v>0</v>
      </c>
      <c r="D40" s="165"/>
      <c r="E40" s="165"/>
    </row>
    <row r="41" spans="1:5" s="163" customFormat="1" ht="12" customHeight="1" x14ac:dyDescent="0.2">
      <c r="A41" s="161" t="s">
        <v>74</v>
      </c>
      <c r="B41" s="16" t="s">
        <v>75</v>
      </c>
      <c r="C41" s="59"/>
      <c r="D41" s="165"/>
      <c r="E41" s="165"/>
    </row>
    <row r="42" spans="1:5" s="163" customFormat="1" ht="12" customHeight="1" x14ac:dyDescent="0.2">
      <c r="A42" s="161" t="s">
        <v>76</v>
      </c>
      <c r="B42" s="16" t="s">
        <v>77</v>
      </c>
      <c r="C42" s="59"/>
      <c r="D42" s="165"/>
      <c r="E42" s="165"/>
    </row>
    <row r="43" spans="1:5" s="163" customFormat="1" ht="12" customHeight="1" x14ac:dyDescent="0.2">
      <c r="A43" s="161" t="s">
        <v>78</v>
      </c>
      <c r="B43" s="16" t="s">
        <v>79</v>
      </c>
      <c r="C43" s="59"/>
      <c r="D43" s="165"/>
      <c r="E43" s="165"/>
    </row>
    <row r="44" spans="1:5" s="163" customFormat="1" ht="12" customHeight="1" x14ac:dyDescent="0.2">
      <c r="A44" s="161" t="s">
        <v>80</v>
      </c>
      <c r="B44" s="16" t="s">
        <v>81</v>
      </c>
      <c r="C44" s="59"/>
      <c r="D44" s="165"/>
      <c r="E44" s="165"/>
    </row>
    <row r="45" spans="1:5" s="163" customFormat="1" ht="12" customHeight="1" x14ac:dyDescent="0.2">
      <c r="A45" s="161" t="s">
        <v>82</v>
      </c>
      <c r="B45" s="16" t="s">
        <v>83</v>
      </c>
      <c r="C45" s="59"/>
      <c r="D45" s="165"/>
      <c r="E45" s="165"/>
    </row>
    <row r="46" spans="1:5" s="163" customFormat="1" ht="12" customHeight="1" x14ac:dyDescent="0.2">
      <c r="A46" s="161" t="s">
        <v>84</v>
      </c>
      <c r="B46" s="16" t="s">
        <v>85</v>
      </c>
      <c r="C46" s="59"/>
      <c r="D46" s="165"/>
      <c r="E46" s="165"/>
    </row>
    <row r="47" spans="1:5" s="163" customFormat="1" ht="12" customHeight="1" x14ac:dyDescent="0.2">
      <c r="A47" s="161" t="s">
        <v>86</v>
      </c>
      <c r="B47" s="16" t="s">
        <v>87</v>
      </c>
      <c r="C47" s="59"/>
      <c r="D47" s="165"/>
      <c r="E47" s="165"/>
    </row>
    <row r="48" spans="1:5" s="163" customFormat="1" ht="12" customHeight="1" x14ac:dyDescent="0.2">
      <c r="A48" s="161" t="s">
        <v>88</v>
      </c>
      <c r="B48" s="16" t="s">
        <v>89</v>
      </c>
      <c r="C48" s="59"/>
      <c r="D48" s="165"/>
      <c r="E48" s="165"/>
    </row>
    <row r="49" spans="1:5" s="163" customFormat="1" ht="12" customHeight="1" x14ac:dyDescent="0.2">
      <c r="A49" s="161" t="s">
        <v>90</v>
      </c>
      <c r="B49" s="16" t="s">
        <v>91</v>
      </c>
      <c r="C49" s="59"/>
      <c r="D49" s="165"/>
      <c r="E49" s="165"/>
    </row>
    <row r="50" spans="1:5" s="163" customFormat="1" ht="12" customHeight="1" x14ac:dyDescent="0.2">
      <c r="A50" s="161" t="s">
        <v>92</v>
      </c>
      <c r="B50" s="16" t="s">
        <v>93</v>
      </c>
      <c r="C50" s="59"/>
      <c r="D50" s="165"/>
      <c r="E50" s="165"/>
    </row>
    <row r="51" spans="1:5" s="163" customFormat="1" ht="12" customHeight="1" x14ac:dyDescent="0.2">
      <c r="A51" s="161" t="s">
        <v>94</v>
      </c>
      <c r="B51" s="16" t="s">
        <v>95</v>
      </c>
      <c r="C51" s="59"/>
      <c r="D51" s="165"/>
      <c r="E51" s="165"/>
    </row>
    <row r="52" spans="1:5" s="163" customFormat="1" ht="12" customHeight="1" x14ac:dyDescent="0.2">
      <c r="A52" s="11" t="s">
        <v>96</v>
      </c>
      <c r="B52" s="35" t="s">
        <v>97</v>
      </c>
      <c r="C52" s="58">
        <f>SUM(C53:C57)</f>
        <v>0</v>
      </c>
      <c r="D52" s="165"/>
      <c r="E52" s="165"/>
    </row>
    <row r="53" spans="1:5" s="163" customFormat="1" ht="12" customHeight="1" x14ac:dyDescent="0.2">
      <c r="A53" s="161" t="s">
        <v>98</v>
      </c>
      <c r="B53" s="16" t="s">
        <v>99</v>
      </c>
      <c r="C53" s="59"/>
      <c r="D53" s="165"/>
      <c r="E53" s="165"/>
    </row>
    <row r="54" spans="1:5" s="163" customFormat="1" ht="12" customHeight="1" x14ac:dyDescent="0.2">
      <c r="A54" s="161" t="s">
        <v>100</v>
      </c>
      <c r="B54" s="16" t="s">
        <v>101</v>
      </c>
      <c r="C54" s="59"/>
      <c r="D54" s="165"/>
      <c r="E54" s="165"/>
    </row>
    <row r="55" spans="1:5" s="163" customFormat="1" ht="12" customHeight="1" x14ac:dyDescent="0.2">
      <c r="A55" s="161" t="s">
        <v>102</v>
      </c>
      <c r="B55" s="16" t="s">
        <v>103</v>
      </c>
      <c r="C55" s="59"/>
      <c r="D55" s="165"/>
      <c r="E55" s="165"/>
    </row>
    <row r="56" spans="1:5" s="163" customFormat="1" ht="12" customHeight="1" x14ac:dyDescent="0.2">
      <c r="A56" s="161" t="s">
        <v>104</v>
      </c>
      <c r="B56" s="16" t="s">
        <v>105</v>
      </c>
      <c r="C56" s="59"/>
      <c r="D56" s="165"/>
      <c r="E56" s="165"/>
    </row>
    <row r="57" spans="1:5" s="163" customFormat="1" ht="12" customHeight="1" x14ac:dyDescent="0.2">
      <c r="A57" s="161" t="s">
        <v>106</v>
      </c>
      <c r="B57" s="16" t="s">
        <v>107</v>
      </c>
      <c r="C57" s="59"/>
      <c r="D57" s="165"/>
      <c r="E57" s="165"/>
    </row>
    <row r="58" spans="1:5" s="163" customFormat="1" ht="12" customHeight="1" x14ac:dyDescent="0.2">
      <c r="A58" s="11" t="s">
        <v>108</v>
      </c>
      <c r="B58" s="35" t="s">
        <v>109</v>
      </c>
      <c r="C58" s="58">
        <f>SUM(C59:C61)</f>
        <v>0</v>
      </c>
      <c r="D58" s="165"/>
      <c r="E58" s="165"/>
    </row>
    <row r="59" spans="1:5" s="163" customFormat="1" ht="12" customHeight="1" x14ac:dyDescent="0.2">
      <c r="A59" s="161" t="s">
        <v>110</v>
      </c>
      <c r="B59" s="16" t="s">
        <v>111</v>
      </c>
      <c r="C59" s="59"/>
      <c r="D59" s="165"/>
      <c r="E59" s="165"/>
    </row>
    <row r="60" spans="1:5" s="163" customFormat="1" ht="12" customHeight="1" x14ac:dyDescent="0.2">
      <c r="A60" s="161" t="s">
        <v>112</v>
      </c>
      <c r="B60" s="16" t="s">
        <v>113</v>
      </c>
      <c r="C60" s="59"/>
      <c r="D60" s="165"/>
      <c r="E60" s="165"/>
    </row>
    <row r="61" spans="1:5" s="163" customFormat="1" ht="12" customHeight="1" x14ac:dyDescent="0.2">
      <c r="A61" s="161" t="s">
        <v>114</v>
      </c>
      <c r="B61" s="16" t="s">
        <v>115</v>
      </c>
      <c r="C61" s="59"/>
      <c r="D61" s="165"/>
      <c r="E61" s="165"/>
    </row>
    <row r="62" spans="1:5" s="163" customFormat="1" ht="12" customHeight="1" x14ac:dyDescent="0.2">
      <c r="A62" s="161" t="s">
        <v>116</v>
      </c>
      <c r="B62" s="16" t="s">
        <v>117</v>
      </c>
      <c r="C62" s="59"/>
      <c r="D62" s="165"/>
      <c r="E62" s="165"/>
    </row>
    <row r="63" spans="1:5" s="163" customFormat="1" ht="12" customHeight="1" x14ac:dyDescent="0.2">
      <c r="A63" s="11" t="s">
        <v>118</v>
      </c>
      <c r="B63" s="23" t="s">
        <v>119</v>
      </c>
      <c r="C63" s="58">
        <f>SUM(C64:C66)</f>
        <v>0</v>
      </c>
      <c r="D63" s="165"/>
      <c r="E63" s="165"/>
    </row>
    <row r="64" spans="1:5" s="163" customFormat="1" ht="12" customHeight="1" x14ac:dyDescent="0.2">
      <c r="A64" s="161" t="s">
        <v>120</v>
      </c>
      <c r="B64" s="16" t="s">
        <v>121</v>
      </c>
      <c r="C64" s="59"/>
      <c r="D64" s="165"/>
      <c r="E64" s="165"/>
    </row>
    <row r="65" spans="1:5" s="163" customFormat="1" ht="12" customHeight="1" x14ac:dyDescent="0.2">
      <c r="A65" s="161" t="s">
        <v>122</v>
      </c>
      <c r="B65" s="16" t="s">
        <v>123</v>
      </c>
      <c r="C65" s="59"/>
      <c r="D65" s="165"/>
      <c r="E65" s="165"/>
    </row>
    <row r="66" spans="1:5" s="163" customFormat="1" ht="12" customHeight="1" x14ac:dyDescent="0.2">
      <c r="A66" s="161" t="s">
        <v>124</v>
      </c>
      <c r="B66" s="16" t="s">
        <v>125</v>
      </c>
      <c r="C66" s="59"/>
      <c r="D66" s="165"/>
      <c r="E66" s="165"/>
    </row>
    <row r="67" spans="1:5" s="163" customFormat="1" ht="12" customHeight="1" x14ac:dyDescent="0.2">
      <c r="A67" s="161" t="s">
        <v>126</v>
      </c>
      <c r="B67" s="16" t="s">
        <v>127</v>
      </c>
      <c r="C67" s="59"/>
      <c r="D67" s="165"/>
      <c r="E67" s="165"/>
    </row>
    <row r="68" spans="1:5" s="163" customFormat="1" ht="12" customHeight="1" x14ac:dyDescent="0.2">
      <c r="A68" s="11" t="s">
        <v>265</v>
      </c>
      <c r="B68" s="35" t="s">
        <v>129</v>
      </c>
      <c r="C68" s="58">
        <f>+C11+C18+C25+C32+C40+C52+C58+C63</f>
        <v>100</v>
      </c>
      <c r="D68" s="58">
        <f>+D11+D18+D25+D32+D40+D52+D58+D63</f>
        <v>100</v>
      </c>
      <c r="E68" s="58">
        <f>+E11+E18+E25+E32+E40+E52+E58+E63</f>
        <v>0</v>
      </c>
    </row>
    <row r="69" spans="1:5" s="163" customFormat="1" ht="12" customHeight="1" x14ac:dyDescent="0.15">
      <c r="A69" s="166" t="s">
        <v>412</v>
      </c>
      <c r="B69" s="23" t="s">
        <v>131</v>
      </c>
      <c r="C69" s="58">
        <f>SUM(C70:C72)</f>
        <v>0</v>
      </c>
      <c r="D69" s="165"/>
      <c r="E69" s="165"/>
    </row>
    <row r="70" spans="1:5" s="163" customFormat="1" ht="12" customHeight="1" x14ac:dyDescent="0.2">
      <c r="A70" s="161" t="s">
        <v>132</v>
      </c>
      <c r="B70" s="16" t="s">
        <v>133</v>
      </c>
      <c r="C70" s="59"/>
      <c r="D70" s="165"/>
      <c r="E70" s="165"/>
    </row>
    <row r="71" spans="1:5" s="163" customFormat="1" ht="12" customHeight="1" x14ac:dyDescent="0.2">
      <c r="A71" s="161" t="s">
        <v>134</v>
      </c>
      <c r="B71" s="16" t="s">
        <v>135</v>
      </c>
      <c r="C71" s="59"/>
      <c r="D71" s="165"/>
      <c r="E71" s="165"/>
    </row>
    <row r="72" spans="1:5" s="163" customFormat="1" ht="12" customHeight="1" x14ac:dyDescent="0.2">
      <c r="A72" s="161" t="s">
        <v>136</v>
      </c>
      <c r="B72" s="21" t="s">
        <v>413</v>
      </c>
      <c r="C72" s="59"/>
      <c r="D72" s="165"/>
      <c r="E72" s="165"/>
    </row>
    <row r="73" spans="1:5" s="163" customFormat="1" ht="12" customHeight="1" x14ac:dyDescent="0.15">
      <c r="A73" s="166" t="s">
        <v>138</v>
      </c>
      <c r="B73" s="23" t="s">
        <v>139</v>
      </c>
      <c r="C73" s="58">
        <f>SUM(C74:C77)</f>
        <v>0</v>
      </c>
      <c r="D73" s="165"/>
      <c r="E73" s="165"/>
    </row>
    <row r="74" spans="1:5" s="163" customFormat="1" ht="12" customHeight="1" x14ac:dyDescent="0.2">
      <c r="A74" s="161" t="s">
        <v>140</v>
      </c>
      <c r="B74" s="16" t="s">
        <v>141</v>
      </c>
      <c r="C74" s="59"/>
      <c r="D74" s="165"/>
      <c r="E74" s="165"/>
    </row>
    <row r="75" spans="1:5" s="163" customFormat="1" ht="12" customHeight="1" x14ac:dyDescent="0.2">
      <c r="A75" s="161" t="s">
        <v>142</v>
      </c>
      <c r="B75" s="16" t="s">
        <v>143</v>
      </c>
      <c r="C75" s="59"/>
      <c r="D75" s="165"/>
      <c r="E75" s="165"/>
    </row>
    <row r="76" spans="1:5" s="163" customFormat="1" ht="12" customHeight="1" x14ac:dyDescent="0.2">
      <c r="A76" s="161" t="s">
        <v>144</v>
      </c>
      <c r="B76" s="16" t="s">
        <v>145</v>
      </c>
      <c r="C76" s="59"/>
      <c r="D76" s="165"/>
      <c r="E76" s="165"/>
    </row>
    <row r="77" spans="1:5" s="163" customFormat="1" ht="12" customHeight="1" x14ac:dyDescent="0.2">
      <c r="A77" s="161" t="s">
        <v>146</v>
      </c>
      <c r="B77" s="16" t="s">
        <v>147</v>
      </c>
      <c r="C77" s="59"/>
      <c r="D77" s="165"/>
      <c r="E77" s="165"/>
    </row>
    <row r="78" spans="1:5" s="163" customFormat="1" ht="12" customHeight="1" x14ac:dyDescent="0.15">
      <c r="A78" s="166" t="s">
        <v>148</v>
      </c>
      <c r="B78" s="23" t="s">
        <v>149</v>
      </c>
      <c r="C78" s="58">
        <f>SUM(C79:C80)</f>
        <v>0</v>
      </c>
      <c r="D78" s="165"/>
      <c r="E78" s="165"/>
    </row>
    <row r="79" spans="1:5" s="163" customFormat="1" ht="12" customHeight="1" x14ac:dyDescent="0.2">
      <c r="A79" s="161" t="s">
        <v>150</v>
      </c>
      <c r="B79" s="16" t="s">
        <v>151</v>
      </c>
      <c r="C79" s="59"/>
      <c r="D79" s="165"/>
      <c r="E79" s="165"/>
    </row>
    <row r="80" spans="1:5" s="163" customFormat="1" ht="12" customHeight="1" x14ac:dyDescent="0.2">
      <c r="A80" s="161" t="s">
        <v>152</v>
      </c>
      <c r="B80" s="16" t="s">
        <v>153</v>
      </c>
      <c r="C80" s="59"/>
      <c r="D80" s="165"/>
      <c r="E80" s="165"/>
    </row>
    <row r="81" spans="1:5" s="162" customFormat="1" ht="12" customHeight="1" x14ac:dyDescent="0.15">
      <c r="A81" s="166" t="s">
        <v>154</v>
      </c>
      <c r="B81" s="23" t="s">
        <v>155</v>
      </c>
      <c r="C81" s="58">
        <f>SUM(C82:C84)</f>
        <v>0</v>
      </c>
      <c r="D81" s="164"/>
      <c r="E81" s="164"/>
    </row>
    <row r="82" spans="1:5" s="163" customFormat="1" ht="12" customHeight="1" x14ac:dyDescent="0.2">
      <c r="A82" s="161" t="s">
        <v>156</v>
      </c>
      <c r="B82" s="16" t="s">
        <v>157</v>
      </c>
      <c r="C82" s="59"/>
      <c r="D82" s="165"/>
      <c r="E82" s="165"/>
    </row>
    <row r="83" spans="1:5" s="163" customFormat="1" ht="12" customHeight="1" x14ac:dyDescent="0.2">
      <c r="A83" s="161" t="s">
        <v>158</v>
      </c>
      <c r="B83" s="16" t="s">
        <v>159</v>
      </c>
      <c r="C83" s="59"/>
      <c r="D83" s="165"/>
      <c r="E83" s="165"/>
    </row>
    <row r="84" spans="1:5" s="163" customFormat="1" ht="12" customHeight="1" x14ac:dyDescent="0.2">
      <c r="A84" s="161" t="s">
        <v>160</v>
      </c>
      <c r="B84" s="16" t="s">
        <v>161</v>
      </c>
      <c r="C84" s="59"/>
      <c r="D84" s="165"/>
      <c r="E84" s="165"/>
    </row>
    <row r="85" spans="1:5" s="163" customFormat="1" ht="12" customHeight="1" x14ac:dyDescent="0.15">
      <c r="A85" s="166" t="s">
        <v>162</v>
      </c>
      <c r="B85" s="23" t="s">
        <v>163</v>
      </c>
      <c r="C85" s="58">
        <f>SUM(C86:C89)</f>
        <v>0</v>
      </c>
      <c r="D85" s="165"/>
      <c r="E85" s="165"/>
    </row>
    <row r="86" spans="1:5" s="163" customFormat="1" ht="12" customHeight="1" x14ac:dyDescent="0.2">
      <c r="A86" s="167" t="s">
        <v>164</v>
      </c>
      <c r="B86" s="16" t="s">
        <v>165</v>
      </c>
      <c r="C86" s="59"/>
      <c r="D86" s="165"/>
      <c r="E86" s="165"/>
    </row>
    <row r="87" spans="1:5" s="163" customFormat="1" ht="12" customHeight="1" x14ac:dyDescent="0.2">
      <c r="A87" s="167" t="s">
        <v>166</v>
      </c>
      <c r="B87" s="16" t="s">
        <v>167</v>
      </c>
      <c r="C87" s="59"/>
      <c r="D87" s="165"/>
      <c r="E87" s="165"/>
    </row>
    <row r="88" spans="1:5" s="163" customFormat="1" ht="12" customHeight="1" x14ac:dyDescent="0.2">
      <c r="A88" s="167" t="s">
        <v>168</v>
      </c>
      <c r="B88" s="16" t="s">
        <v>169</v>
      </c>
      <c r="C88" s="59"/>
      <c r="D88" s="165"/>
      <c r="E88" s="165"/>
    </row>
    <row r="89" spans="1:5" s="162" customFormat="1" ht="12" customHeight="1" x14ac:dyDescent="0.2">
      <c r="A89" s="167" t="s">
        <v>170</v>
      </c>
      <c r="B89" s="16" t="s">
        <v>171</v>
      </c>
      <c r="C89" s="59"/>
      <c r="D89" s="164"/>
      <c r="E89" s="164"/>
    </row>
    <row r="90" spans="1:5" s="162" customFormat="1" ht="12" customHeight="1" x14ac:dyDescent="0.15">
      <c r="A90" s="166" t="s">
        <v>172</v>
      </c>
      <c r="B90" s="23" t="s">
        <v>173</v>
      </c>
      <c r="C90" s="61"/>
      <c r="D90" s="164"/>
      <c r="E90" s="164"/>
    </row>
    <row r="91" spans="1:5" s="162" customFormat="1" ht="12" customHeight="1" x14ac:dyDescent="0.15">
      <c r="A91" s="166" t="s">
        <v>414</v>
      </c>
      <c r="B91" s="23" t="s">
        <v>175</v>
      </c>
      <c r="C91" s="61"/>
      <c r="D91" s="164"/>
      <c r="E91" s="164"/>
    </row>
    <row r="92" spans="1:5" s="162" customFormat="1" ht="12" customHeight="1" x14ac:dyDescent="0.15">
      <c r="A92" s="166" t="s">
        <v>415</v>
      </c>
      <c r="B92" s="46" t="s">
        <v>177</v>
      </c>
      <c r="C92" s="58">
        <f>+C69+C73+C78+C81+C85+C91+C90</f>
        <v>0</v>
      </c>
      <c r="D92" s="164"/>
      <c r="E92" s="164"/>
    </row>
    <row r="93" spans="1:5" s="162" customFormat="1" ht="12" customHeight="1" x14ac:dyDescent="0.15">
      <c r="A93" s="166" t="s">
        <v>416</v>
      </c>
      <c r="B93" s="46" t="s">
        <v>417</v>
      </c>
      <c r="C93" s="58">
        <f>+C68+C92</f>
        <v>100</v>
      </c>
      <c r="D93" s="58">
        <f>+D68+D92</f>
        <v>100</v>
      </c>
      <c r="E93" s="58">
        <f>+E68+E92</f>
        <v>0</v>
      </c>
    </row>
    <row r="94" spans="1:5" s="163" customFormat="1" ht="15" customHeight="1" x14ac:dyDescent="0.2">
      <c r="A94" s="168"/>
      <c r="B94" s="169"/>
      <c r="C94" s="170"/>
    </row>
    <row r="95" spans="1:5" s="163" customFormat="1" ht="15" customHeight="1" x14ac:dyDescent="0.2">
      <c r="A95" s="168"/>
      <c r="B95" s="169"/>
      <c r="C95" s="170"/>
    </row>
    <row r="96" spans="1:5" s="163" customFormat="1" ht="15" customHeight="1" x14ac:dyDescent="0.2">
      <c r="A96" s="168"/>
      <c r="B96" s="169"/>
      <c r="C96" s="170"/>
    </row>
    <row r="97" spans="1:5" s="163" customFormat="1" ht="15" customHeight="1" x14ac:dyDescent="0.2">
      <c r="A97" s="171"/>
      <c r="B97" s="172"/>
      <c r="C97" s="257" t="s">
        <v>8</v>
      </c>
      <c r="D97" s="258" t="s">
        <v>9</v>
      </c>
      <c r="E97" s="258" t="s">
        <v>10</v>
      </c>
    </row>
    <row r="98" spans="1:5" s="158" customFormat="1" ht="16.5" customHeight="1" x14ac:dyDescent="0.2">
      <c r="A98" s="157"/>
      <c r="B98" s="156" t="s">
        <v>287</v>
      </c>
      <c r="C98" s="257" t="s">
        <v>13</v>
      </c>
      <c r="D98" s="257" t="s">
        <v>13</v>
      </c>
      <c r="E98" s="257"/>
    </row>
    <row r="99" spans="1:5" s="173" customFormat="1" ht="12" customHeight="1" x14ac:dyDescent="0.2">
      <c r="A99" s="11" t="s">
        <v>14</v>
      </c>
      <c r="B99" s="47" t="s">
        <v>418</v>
      </c>
      <c r="C99" s="58">
        <f>+C100+C101+C102+C103+C104+C117</f>
        <v>100</v>
      </c>
      <c r="D99" s="58">
        <f>+D100+D101+D102+D103+D104+D117</f>
        <v>100</v>
      </c>
      <c r="E99" s="58">
        <f>+E100+E101+E102+E103+E104+E117</f>
        <v>0</v>
      </c>
    </row>
    <row r="100" spans="1:5" ht="12" customHeight="1" x14ac:dyDescent="0.2">
      <c r="A100" s="161" t="s">
        <v>16</v>
      </c>
      <c r="B100" s="31" t="s">
        <v>184</v>
      </c>
      <c r="C100" s="59"/>
      <c r="D100" s="174"/>
      <c r="E100" s="174"/>
    </row>
    <row r="101" spans="1:5" ht="12" customHeight="1" x14ac:dyDescent="0.2">
      <c r="A101" s="161" t="s">
        <v>18</v>
      </c>
      <c r="B101" s="31" t="s">
        <v>185</v>
      </c>
      <c r="C101" s="59"/>
      <c r="D101" s="174"/>
      <c r="E101" s="174"/>
    </row>
    <row r="102" spans="1:5" ht="12" customHeight="1" x14ac:dyDescent="0.2">
      <c r="A102" s="161" t="s">
        <v>20</v>
      </c>
      <c r="B102" s="31" t="s">
        <v>186</v>
      </c>
      <c r="C102" s="59"/>
      <c r="D102" s="174"/>
      <c r="E102" s="174"/>
    </row>
    <row r="103" spans="1:5" ht="12" customHeight="1" x14ac:dyDescent="0.2">
      <c r="A103" s="161" t="s">
        <v>22</v>
      </c>
      <c r="B103" s="31" t="s">
        <v>187</v>
      </c>
      <c r="C103" s="59"/>
      <c r="D103" s="174"/>
      <c r="E103" s="174"/>
    </row>
    <row r="104" spans="1:5" ht="12" customHeight="1" x14ac:dyDescent="0.2">
      <c r="A104" s="161" t="s">
        <v>188</v>
      </c>
      <c r="B104" s="31" t="s">
        <v>189</v>
      </c>
      <c r="C104" s="59">
        <f>C116</f>
        <v>100</v>
      </c>
      <c r="D104" s="59">
        <v>100</v>
      </c>
      <c r="E104" s="59">
        <f>E116</f>
        <v>0</v>
      </c>
    </row>
    <row r="105" spans="1:5" ht="12" customHeight="1" x14ac:dyDescent="0.2">
      <c r="A105" s="161" t="s">
        <v>26</v>
      </c>
      <c r="B105" s="31" t="s">
        <v>419</v>
      </c>
      <c r="C105" s="59"/>
      <c r="D105" s="174"/>
      <c r="E105" s="174"/>
    </row>
    <row r="106" spans="1:5" ht="12" customHeight="1" x14ac:dyDescent="0.2">
      <c r="A106" s="161" t="s">
        <v>191</v>
      </c>
      <c r="B106" s="33" t="s">
        <v>192</v>
      </c>
      <c r="C106" s="59"/>
      <c r="D106" s="174"/>
      <c r="E106" s="174"/>
    </row>
    <row r="107" spans="1:5" ht="12" customHeight="1" x14ac:dyDescent="0.2">
      <c r="A107" s="161" t="s">
        <v>193</v>
      </c>
      <c r="B107" s="33" t="s">
        <v>194</v>
      </c>
      <c r="C107" s="59"/>
      <c r="D107" s="174"/>
      <c r="E107" s="174"/>
    </row>
    <row r="108" spans="1:5" ht="12" customHeight="1" x14ac:dyDescent="0.2">
      <c r="A108" s="161" t="s">
        <v>195</v>
      </c>
      <c r="B108" s="33" t="s">
        <v>196</v>
      </c>
      <c r="C108" s="59"/>
      <c r="D108" s="174"/>
      <c r="E108" s="174"/>
    </row>
    <row r="109" spans="1:5" ht="12" customHeight="1" x14ac:dyDescent="0.2">
      <c r="A109" s="161" t="s">
        <v>197</v>
      </c>
      <c r="B109" s="32" t="s">
        <v>198</v>
      </c>
      <c r="C109" s="59"/>
      <c r="D109" s="174"/>
      <c r="E109" s="174"/>
    </row>
    <row r="110" spans="1:5" ht="12" customHeight="1" x14ac:dyDescent="0.2">
      <c r="A110" s="161" t="s">
        <v>199</v>
      </c>
      <c r="B110" s="32" t="s">
        <v>200</v>
      </c>
      <c r="C110" s="59"/>
      <c r="D110" s="174"/>
      <c r="E110" s="174"/>
    </row>
    <row r="111" spans="1:5" ht="12" customHeight="1" x14ac:dyDescent="0.2">
      <c r="A111" s="161" t="s">
        <v>201</v>
      </c>
      <c r="B111" s="33" t="s">
        <v>202</v>
      </c>
      <c r="C111" s="59"/>
      <c r="D111" s="174"/>
      <c r="E111" s="174"/>
    </row>
    <row r="112" spans="1:5" ht="12" customHeight="1" x14ac:dyDescent="0.2">
      <c r="A112" s="161" t="s">
        <v>203</v>
      </c>
      <c r="B112" s="33" t="s">
        <v>204</v>
      </c>
      <c r="C112" s="59"/>
      <c r="D112" s="174"/>
      <c r="E112" s="174"/>
    </row>
    <row r="113" spans="1:5" ht="12" customHeight="1" x14ac:dyDescent="0.2">
      <c r="A113" s="161" t="s">
        <v>205</v>
      </c>
      <c r="B113" s="32" t="s">
        <v>206</v>
      </c>
      <c r="C113" s="59"/>
      <c r="D113" s="174"/>
      <c r="E113" s="174"/>
    </row>
    <row r="114" spans="1:5" ht="12" customHeight="1" x14ac:dyDescent="0.2">
      <c r="A114" s="161" t="s">
        <v>207</v>
      </c>
      <c r="B114" s="32" t="s">
        <v>208</v>
      </c>
      <c r="C114" s="59"/>
      <c r="D114" s="174"/>
      <c r="E114" s="174"/>
    </row>
    <row r="115" spans="1:5" ht="12" customHeight="1" x14ac:dyDescent="0.2">
      <c r="A115" s="161" t="s">
        <v>209</v>
      </c>
      <c r="B115" s="32" t="s">
        <v>210</v>
      </c>
      <c r="C115" s="59"/>
      <c r="D115" s="174"/>
      <c r="E115" s="174"/>
    </row>
    <row r="116" spans="1:5" ht="12" customHeight="1" x14ac:dyDescent="0.2">
      <c r="A116" s="161" t="s">
        <v>211</v>
      </c>
      <c r="B116" s="32" t="s">
        <v>437</v>
      </c>
      <c r="C116" s="59">
        <v>100</v>
      </c>
      <c r="D116" s="174">
        <v>100</v>
      </c>
      <c r="E116" s="174"/>
    </row>
    <row r="117" spans="1:5" ht="12" customHeight="1" x14ac:dyDescent="0.2">
      <c r="A117" s="161" t="s">
        <v>213</v>
      </c>
      <c r="B117" s="31" t="s">
        <v>214</v>
      </c>
      <c r="C117" s="59"/>
      <c r="D117" s="174"/>
      <c r="E117" s="174"/>
    </row>
    <row r="118" spans="1:5" ht="12" customHeight="1" x14ac:dyDescent="0.2">
      <c r="A118" s="161" t="s">
        <v>215</v>
      </c>
      <c r="B118" s="31" t="s">
        <v>420</v>
      </c>
      <c r="C118" s="59"/>
      <c r="D118" s="174"/>
      <c r="E118" s="174"/>
    </row>
    <row r="119" spans="1:5" ht="12" customHeight="1" x14ac:dyDescent="0.2">
      <c r="A119" s="161" t="s">
        <v>217</v>
      </c>
      <c r="B119" s="32" t="s">
        <v>438</v>
      </c>
      <c r="C119" s="59"/>
      <c r="D119" s="174"/>
      <c r="E119" s="174"/>
    </row>
    <row r="120" spans="1:5" ht="12" customHeight="1" x14ac:dyDescent="0.2">
      <c r="A120" s="11" t="s">
        <v>28</v>
      </c>
      <c r="B120" s="47" t="s">
        <v>219</v>
      </c>
      <c r="C120" s="58">
        <f>+C121+C123+C125</f>
        <v>0</v>
      </c>
      <c r="D120" s="174"/>
      <c r="E120" s="174"/>
    </row>
    <row r="121" spans="1:5" ht="12" customHeight="1" x14ac:dyDescent="0.2">
      <c r="A121" s="161" t="s">
        <v>30</v>
      </c>
      <c r="B121" s="31" t="s">
        <v>220</v>
      </c>
      <c r="C121" s="59"/>
      <c r="D121" s="174"/>
      <c r="E121" s="174"/>
    </row>
    <row r="122" spans="1:5" ht="12" customHeight="1" x14ac:dyDescent="0.2">
      <c r="A122" s="161" t="s">
        <v>32</v>
      </c>
      <c r="B122" s="31" t="s">
        <v>281</v>
      </c>
      <c r="C122" s="59"/>
      <c r="D122" s="174"/>
      <c r="E122" s="174"/>
    </row>
    <row r="123" spans="1:5" ht="12" customHeight="1" x14ac:dyDescent="0.2">
      <c r="A123" s="161" t="s">
        <v>34</v>
      </c>
      <c r="B123" s="31" t="s">
        <v>221</v>
      </c>
      <c r="C123" s="59"/>
      <c r="D123" s="174"/>
      <c r="E123" s="174"/>
    </row>
    <row r="124" spans="1:5" ht="12" customHeight="1" x14ac:dyDescent="0.2">
      <c r="A124" s="161" t="s">
        <v>36</v>
      </c>
      <c r="B124" s="31" t="s">
        <v>282</v>
      </c>
      <c r="C124" s="59"/>
      <c r="D124" s="174"/>
      <c r="E124" s="174"/>
    </row>
    <row r="125" spans="1:5" ht="12" customHeight="1" x14ac:dyDescent="0.2">
      <c r="A125" s="161" t="s">
        <v>38</v>
      </c>
      <c r="B125" s="17" t="s">
        <v>223</v>
      </c>
      <c r="C125" s="59"/>
      <c r="D125" s="174"/>
      <c r="E125" s="174"/>
    </row>
    <row r="126" spans="1:5" ht="12" customHeight="1" x14ac:dyDescent="0.2">
      <c r="A126" s="161" t="s">
        <v>40</v>
      </c>
      <c r="B126" s="17" t="s">
        <v>224</v>
      </c>
      <c r="C126" s="59"/>
      <c r="D126" s="174"/>
      <c r="E126" s="174"/>
    </row>
    <row r="127" spans="1:5" ht="12" customHeight="1" x14ac:dyDescent="0.2">
      <c r="A127" s="161" t="s">
        <v>225</v>
      </c>
      <c r="B127" s="32" t="s">
        <v>226</v>
      </c>
      <c r="C127" s="59"/>
      <c r="D127" s="174"/>
      <c r="E127" s="174"/>
    </row>
    <row r="128" spans="1:5" ht="12" customHeight="1" x14ac:dyDescent="0.2">
      <c r="A128" s="161" t="s">
        <v>227</v>
      </c>
      <c r="B128" s="32" t="s">
        <v>200</v>
      </c>
      <c r="C128" s="59"/>
      <c r="D128" s="174"/>
      <c r="E128" s="174"/>
    </row>
    <row r="129" spans="1:5" ht="12" customHeight="1" x14ac:dyDescent="0.2">
      <c r="A129" s="161" t="s">
        <v>229</v>
      </c>
      <c r="B129" s="32" t="s">
        <v>230</v>
      </c>
      <c r="C129" s="59"/>
      <c r="D129" s="174"/>
      <c r="E129" s="174"/>
    </row>
    <row r="130" spans="1:5" ht="12" customHeight="1" x14ac:dyDescent="0.2">
      <c r="A130" s="161" t="s">
        <v>231</v>
      </c>
      <c r="B130" s="32" t="s">
        <v>232</v>
      </c>
      <c r="C130" s="59"/>
      <c r="D130" s="174"/>
      <c r="E130" s="174"/>
    </row>
    <row r="131" spans="1:5" ht="12" customHeight="1" x14ac:dyDescent="0.2">
      <c r="A131" s="161" t="s">
        <v>233</v>
      </c>
      <c r="B131" s="32" t="s">
        <v>206</v>
      </c>
      <c r="C131" s="59"/>
      <c r="D131" s="174"/>
      <c r="E131" s="174"/>
    </row>
    <row r="132" spans="1:5" ht="12" customHeight="1" x14ac:dyDescent="0.2">
      <c r="A132" s="161" t="s">
        <v>234</v>
      </c>
      <c r="B132" s="32" t="s">
        <v>235</v>
      </c>
      <c r="C132" s="59"/>
      <c r="D132" s="174"/>
      <c r="E132" s="174"/>
    </row>
    <row r="133" spans="1:5" ht="12" customHeight="1" x14ac:dyDescent="0.2">
      <c r="A133" s="161" t="s">
        <v>236</v>
      </c>
      <c r="B133" s="32" t="s">
        <v>237</v>
      </c>
      <c r="C133" s="59"/>
      <c r="D133" s="174"/>
      <c r="E133" s="174"/>
    </row>
    <row r="134" spans="1:5" ht="12" customHeight="1" x14ac:dyDescent="0.2">
      <c r="A134" s="11" t="s">
        <v>42</v>
      </c>
      <c r="B134" s="35" t="s">
        <v>238</v>
      </c>
      <c r="C134" s="58">
        <f>+C99+C120</f>
        <v>100</v>
      </c>
      <c r="D134" s="58">
        <f>+D99+D120</f>
        <v>100</v>
      </c>
      <c r="E134" s="58">
        <f>+E99+E120</f>
        <v>0</v>
      </c>
    </row>
    <row r="135" spans="1:5" ht="12" customHeight="1" x14ac:dyDescent="0.2">
      <c r="A135" s="11" t="s">
        <v>239</v>
      </c>
      <c r="B135" s="35" t="s">
        <v>240</v>
      </c>
      <c r="C135" s="58">
        <f>+C136+C137+C138</f>
        <v>0</v>
      </c>
      <c r="D135" s="174"/>
      <c r="E135" s="174"/>
    </row>
    <row r="136" spans="1:5" s="173" customFormat="1" ht="12" customHeight="1" x14ac:dyDescent="0.2">
      <c r="A136" s="161" t="s">
        <v>58</v>
      </c>
      <c r="B136" s="31" t="s">
        <v>422</v>
      </c>
      <c r="C136" s="59"/>
      <c r="D136" s="175"/>
      <c r="E136" s="175"/>
    </row>
    <row r="137" spans="1:5" ht="12" customHeight="1" x14ac:dyDescent="0.2">
      <c r="A137" s="161" t="s">
        <v>66</v>
      </c>
      <c r="B137" s="31" t="s">
        <v>242</v>
      </c>
      <c r="C137" s="59"/>
      <c r="D137" s="174"/>
      <c r="E137" s="174"/>
    </row>
    <row r="138" spans="1:5" ht="12" customHeight="1" x14ac:dyDescent="0.2">
      <c r="A138" s="161" t="s">
        <v>68</v>
      </c>
      <c r="B138" s="31" t="s">
        <v>439</v>
      </c>
      <c r="C138" s="59"/>
      <c r="D138" s="174"/>
      <c r="E138" s="174"/>
    </row>
    <row r="139" spans="1:5" ht="12" customHeight="1" x14ac:dyDescent="0.2">
      <c r="A139" s="11" t="s">
        <v>72</v>
      </c>
      <c r="B139" s="35" t="s">
        <v>244</v>
      </c>
      <c r="C139" s="58">
        <f>+C140+C141+C142+C143+C144+C145</f>
        <v>0</v>
      </c>
      <c r="D139" s="174"/>
      <c r="E139" s="174"/>
    </row>
    <row r="140" spans="1:5" ht="12" customHeight="1" x14ac:dyDescent="0.2">
      <c r="A140" s="161" t="s">
        <v>74</v>
      </c>
      <c r="B140" s="31" t="s">
        <v>245</v>
      </c>
      <c r="C140" s="59"/>
      <c r="D140" s="174"/>
      <c r="E140" s="174"/>
    </row>
    <row r="141" spans="1:5" ht="12" customHeight="1" x14ac:dyDescent="0.2">
      <c r="A141" s="161" t="s">
        <v>76</v>
      </c>
      <c r="B141" s="31" t="s">
        <v>246</v>
      </c>
      <c r="C141" s="59"/>
      <c r="D141" s="174"/>
      <c r="E141" s="174"/>
    </row>
    <row r="142" spans="1:5" ht="12" customHeight="1" x14ac:dyDescent="0.2">
      <c r="A142" s="161" t="s">
        <v>78</v>
      </c>
      <c r="B142" s="31" t="s">
        <v>247</v>
      </c>
      <c r="C142" s="59"/>
      <c r="D142" s="174"/>
      <c r="E142" s="174"/>
    </row>
    <row r="143" spans="1:5" ht="12" customHeight="1" x14ac:dyDescent="0.2">
      <c r="A143" s="161" t="s">
        <v>80</v>
      </c>
      <c r="B143" s="31" t="s">
        <v>423</v>
      </c>
      <c r="C143" s="59"/>
      <c r="D143" s="174"/>
      <c r="E143" s="174"/>
    </row>
    <row r="144" spans="1:5" ht="12" customHeight="1" x14ac:dyDescent="0.2">
      <c r="A144" s="161" t="s">
        <v>82</v>
      </c>
      <c r="B144" s="31" t="s">
        <v>249</v>
      </c>
      <c r="C144" s="59"/>
      <c r="D144" s="174"/>
      <c r="E144" s="174"/>
    </row>
    <row r="145" spans="1:11" s="173" customFormat="1" ht="12" customHeight="1" x14ac:dyDescent="0.2">
      <c r="A145" s="161" t="s">
        <v>84</v>
      </c>
      <c r="B145" s="31" t="s">
        <v>250</v>
      </c>
      <c r="C145" s="59"/>
      <c r="D145" s="175"/>
      <c r="E145" s="175"/>
    </row>
    <row r="146" spans="1:11" ht="12" customHeight="1" x14ac:dyDescent="0.2">
      <c r="A146" s="11" t="s">
        <v>96</v>
      </c>
      <c r="B146" s="35" t="s">
        <v>424</v>
      </c>
      <c r="C146" s="58">
        <f>+C147+C148+C150+C151+C149</f>
        <v>0</v>
      </c>
      <c r="D146" s="174"/>
      <c r="E146" s="174"/>
      <c r="K146" s="176"/>
    </row>
    <row r="147" spans="1:11" ht="12.75" customHeight="1" x14ac:dyDescent="0.2">
      <c r="A147" s="161" t="s">
        <v>98</v>
      </c>
      <c r="B147" s="31" t="s">
        <v>252</v>
      </c>
      <c r="C147" s="59"/>
      <c r="D147" s="174"/>
      <c r="E147" s="174"/>
    </row>
    <row r="148" spans="1:11" ht="12" customHeight="1" x14ac:dyDescent="0.2">
      <c r="A148" s="161" t="s">
        <v>100</v>
      </c>
      <c r="B148" s="31" t="s">
        <v>253</v>
      </c>
      <c r="C148" s="59"/>
      <c r="D148" s="174"/>
      <c r="E148" s="174"/>
    </row>
    <row r="149" spans="1:11" s="173" customFormat="1" ht="12" customHeight="1" x14ac:dyDescent="0.2">
      <c r="A149" s="161" t="s">
        <v>102</v>
      </c>
      <c r="B149" s="31" t="s">
        <v>425</v>
      </c>
      <c r="C149" s="59"/>
      <c r="D149" s="175"/>
      <c r="E149" s="175"/>
    </row>
    <row r="150" spans="1:11" s="173" customFormat="1" ht="12" customHeight="1" x14ac:dyDescent="0.2">
      <c r="A150" s="161" t="s">
        <v>104</v>
      </c>
      <c r="B150" s="31" t="s">
        <v>254</v>
      </c>
      <c r="C150" s="59"/>
      <c r="D150" s="175"/>
      <c r="E150" s="175"/>
    </row>
    <row r="151" spans="1:11" s="173" customFormat="1" ht="12" customHeight="1" x14ac:dyDescent="0.2">
      <c r="A151" s="161" t="s">
        <v>106</v>
      </c>
      <c r="B151" s="31" t="s">
        <v>255</v>
      </c>
      <c r="C151" s="59"/>
      <c r="D151" s="175"/>
      <c r="E151" s="175"/>
    </row>
    <row r="152" spans="1:11" s="173" customFormat="1" ht="12" customHeight="1" x14ac:dyDescent="0.2">
      <c r="A152" s="11" t="s">
        <v>256</v>
      </c>
      <c r="B152" s="35" t="s">
        <v>257</v>
      </c>
      <c r="C152" s="65">
        <f>+C153+C154+C155+C156+C157</f>
        <v>0</v>
      </c>
      <c r="D152" s="175"/>
      <c r="E152" s="175"/>
    </row>
    <row r="153" spans="1:11" s="173" customFormat="1" ht="12" customHeight="1" x14ac:dyDescent="0.2">
      <c r="A153" s="161" t="s">
        <v>110</v>
      </c>
      <c r="B153" s="31" t="s">
        <v>258</v>
      </c>
      <c r="C153" s="59"/>
      <c r="D153" s="175"/>
      <c r="E153" s="175"/>
    </row>
    <row r="154" spans="1:11" s="173" customFormat="1" ht="12" customHeight="1" x14ac:dyDescent="0.2">
      <c r="A154" s="161" t="s">
        <v>112</v>
      </c>
      <c r="B154" s="31" t="s">
        <v>259</v>
      </c>
      <c r="C154" s="59"/>
      <c r="D154" s="175"/>
      <c r="E154" s="175"/>
    </row>
    <row r="155" spans="1:11" s="173" customFormat="1" ht="12" customHeight="1" x14ac:dyDescent="0.2">
      <c r="A155" s="161" t="s">
        <v>114</v>
      </c>
      <c r="B155" s="31" t="s">
        <v>260</v>
      </c>
      <c r="C155" s="59"/>
      <c r="D155" s="175"/>
      <c r="E155" s="175"/>
    </row>
    <row r="156" spans="1:11" ht="12.75" customHeight="1" x14ac:dyDescent="0.2">
      <c r="A156" s="161" t="s">
        <v>116</v>
      </c>
      <c r="B156" s="31" t="s">
        <v>426</v>
      </c>
      <c r="C156" s="59"/>
      <c r="D156" s="174"/>
      <c r="E156" s="174"/>
    </row>
    <row r="157" spans="1:11" ht="12.75" customHeight="1" x14ac:dyDescent="0.2">
      <c r="A157" s="161" t="s">
        <v>262</v>
      </c>
      <c r="B157" s="31" t="s">
        <v>263</v>
      </c>
      <c r="C157" s="59"/>
      <c r="D157" s="174"/>
      <c r="E157" s="174"/>
    </row>
    <row r="158" spans="1:11" ht="12.75" customHeight="1" x14ac:dyDescent="0.2">
      <c r="A158" s="177" t="s">
        <v>118</v>
      </c>
      <c r="B158" s="35" t="s">
        <v>264</v>
      </c>
      <c r="C158" s="65"/>
      <c r="D158" s="174"/>
      <c r="E158" s="174"/>
    </row>
    <row r="159" spans="1:11" ht="12" customHeight="1" x14ac:dyDescent="0.2">
      <c r="A159" s="177" t="s">
        <v>265</v>
      </c>
      <c r="B159" s="35" t="s">
        <v>266</v>
      </c>
      <c r="C159" s="65"/>
      <c r="D159" s="174"/>
      <c r="E159" s="174"/>
    </row>
    <row r="160" spans="1:11" ht="15" customHeight="1" x14ac:dyDescent="0.2">
      <c r="A160" s="11" t="s">
        <v>267</v>
      </c>
      <c r="B160" s="35" t="s">
        <v>268</v>
      </c>
      <c r="C160" s="67">
        <f>+C135+C139+C146+C152+C158+C159</f>
        <v>0</v>
      </c>
      <c r="D160" s="174"/>
      <c r="E160" s="174"/>
    </row>
    <row r="161" spans="1:5" ht="12.75" customHeight="1" x14ac:dyDescent="0.2">
      <c r="A161" s="178" t="s">
        <v>269</v>
      </c>
      <c r="B161" s="52" t="s">
        <v>270</v>
      </c>
      <c r="C161" s="67">
        <f>+C134+C160</f>
        <v>100</v>
      </c>
      <c r="D161" s="67">
        <f>+D134+D160</f>
        <v>100</v>
      </c>
      <c r="E161" s="67">
        <f>+E134+E160</f>
        <v>0</v>
      </c>
    </row>
    <row r="162" spans="1:5" ht="15" customHeight="1" x14ac:dyDescent="0.2">
      <c r="A162" s="179"/>
      <c r="B162" s="30"/>
      <c r="C162" s="180"/>
      <c r="D162" s="174"/>
      <c r="E162" s="174"/>
    </row>
    <row r="163" spans="1:5" ht="14.25" customHeight="1" x14ac:dyDescent="0.2">
      <c r="A163" s="181" t="s">
        <v>427</v>
      </c>
      <c r="B163" s="199"/>
      <c r="C163" s="182"/>
      <c r="D163" s="174"/>
      <c r="E163" s="174"/>
    </row>
    <row r="164" spans="1:5" ht="12.75" customHeight="1" x14ac:dyDescent="0.2">
      <c r="A164" s="181" t="s">
        <v>428</v>
      </c>
      <c r="B164" s="199"/>
      <c r="C164" s="182"/>
      <c r="D164" s="174"/>
      <c r="E164" s="174"/>
    </row>
  </sheetData>
  <sheetProtection selectLockedCells="1" selectUnlockedCells="1"/>
  <mergeCells count="4">
    <mergeCell ref="B2:E2"/>
    <mergeCell ref="C5:E5"/>
    <mergeCell ref="C6:E6"/>
    <mergeCell ref="C7:E7"/>
  </mergeCells>
  <printOptions horizontalCentered="1"/>
  <pageMargins left="0.78740157480314965" right="0.78740157480314965" top="0.19685039370078741" bottom="0.15748031496062992" header="0.51181102362204722" footer="0.51181102362204722"/>
  <pageSetup paperSize="9" scale="70" firstPageNumber="0" orientation="portrait" horizontalDpi="300" verticalDpi="300" r:id="rId1"/>
  <headerFooter alignWithMargins="0"/>
  <rowBreaks count="1" manualBreakCount="1">
    <brk id="9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E62"/>
  <sheetViews>
    <sheetView workbookViewId="0">
      <selection activeCell="G3" sqref="G3"/>
    </sheetView>
  </sheetViews>
  <sheetFormatPr defaultRowHeight="12.75" x14ac:dyDescent="0.2"/>
  <cols>
    <col min="1" max="1" width="13.83203125" style="200" customWidth="1"/>
    <col min="2" max="2" width="79.1640625" style="201" customWidth="1"/>
    <col min="3" max="4" width="12.83203125" style="201" customWidth="1"/>
    <col min="5" max="16384" width="9.33203125" style="201"/>
  </cols>
  <sheetData>
    <row r="1" spans="1:5" s="202" customFormat="1" ht="21" customHeight="1" x14ac:dyDescent="0.2">
      <c r="A1" s="147"/>
      <c r="B1" s="542" t="s">
        <v>980</v>
      </c>
      <c r="C1" s="542"/>
      <c r="D1" s="542"/>
      <c r="E1" s="542"/>
    </row>
    <row r="2" spans="1:5" s="202" customFormat="1" ht="21" customHeight="1" x14ac:dyDescent="0.2">
      <c r="A2" s="147"/>
      <c r="B2" s="6"/>
      <c r="C2" s="6"/>
    </row>
    <row r="3" spans="1:5" s="202" customFormat="1" ht="21" customHeight="1" x14ac:dyDescent="0.2">
      <c r="A3" s="147"/>
      <c r="B3" s="6"/>
      <c r="C3" s="6"/>
    </row>
    <row r="4" spans="1:5" s="203" customFormat="1" ht="36" x14ac:dyDescent="0.2">
      <c r="A4" s="149" t="s">
        <v>440</v>
      </c>
      <c r="B4" s="150" t="s">
        <v>441</v>
      </c>
      <c r="C4" s="590" t="s">
        <v>436</v>
      </c>
      <c r="D4" s="590"/>
      <c r="E4" s="590"/>
    </row>
    <row r="5" spans="1:5" s="203" customFormat="1" ht="24" x14ac:dyDescent="0.2">
      <c r="A5" s="204" t="s">
        <v>404</v>
      </c>
      <c r="B5" s="153" t="s">
        <v>405</v>
      </c>
      <c r="C5" s="591" t="s">
        <v>406</v>
      </c>
      <c r="D5" s="591"/>
      <c r="E5" s="591"/>
    </row>
    <row r="6" spans="1:5" s="205" customFormat="1" ht="15.95" customHeight="1" x14ac:dyDescent="0.2">
      <c r="A6" s="154"/>
      <c r="B6" s="592" t="s">
        <v>372</v>
      </c>
      <c r="C6" s="592"/>
      <c r="D6" s="592"/>
      <c r="E6" s="592"/>
    </row>
    <row r="7" spans="1:5" x14ac:dyDescent="0.2">
      <c r="A7" s="156" t="s">
        <v>407</v>
      </c>
      <c r="B7" s="156" t="s">
        <v>408</v>
      </c>
      <c r="C7" s="9" t="s">
        <v>8</v>
      </c>
      <c r="D7" s="10" t="s">
        <v>9</v>
      </c>
      <c r="E7" s="10" t="s">
        <v>10</v>
      </c>
    </row>
    <row r="8" spans="1:5" s="206" customFormat="1" ht="12.95" customHeight="1" x14ac:dyDescent="0.2">
      <c r="A8" s="157" t="s">
        <v>11</v>
      </c>
      <c r="B8" s="157" t="s">
        <v>12</v>
      </c>
      <c r="C8" s="9" t="s">
        <v>13</v>
      </c>
      <c r="D8" s="9" t="s">
        <v>13</v>
      </c>
      <c r="E8" s="9"/>
    </row>
    <row r="9" spans="1:5" s="206" customFormat="1" ht="15.95" customHeight="1" x14ac:dyDescent="0.2">
      <c r="A9" s="156"/>
      <c r="B9" s="156" t="s">
        <v>286</v>
      </c>
      <c r="C9" s="71"/>
      <c r="D9" s="207"/>
      <c r="E9" s="207"/>
    </row>
    <row r="10" spans="1:5" s="209" customFormat="1" ht="12" customHeight="1" x14ac:dyDescent="0.2">
      <c r="A10" s="157" t="s">
        <v>14</v>
      </c>
      <c r="B10" s="208" t="s">
        <v>442</v>
      </c>
      <c r="C10" s="83">
        <f>SUM(C12:C20)</f>
        <v>0</v>
      </c>
      <c r="D10" s="83">
        <f>SUM(D12:D20)</f>
        <v>193</v>
      </c>
      <c r="E10" s="83">
        <f>SUM(E12:E20)</f>
        <v>193</v>
      </c>
    </row>
    <row r="11" spans="1:5" s="209" customFormat="1" ht="12" customHeight="1" x14ac:dyDescent="0.2">
      <c r="A11" s="210" t="s">
        <v>16</v>
      </c>
      <c r="B11" s="31" t="s">
        <v>75</v>
      </c>
      <c r="C11" s="78"/>
      <c r="D11" s="211"/>
      <c r="E11" s="211"/>
    </row>
    <row r="12" spans="1:5" s="209" customFormat="1" ht="12" customHeight="1" x14ac:dyDescent="0.2">
      <c r="A12" s="210" t="s">
        <v>18</v>
      </c>
      <c r="B12" s="31" t="s">
        <v>77</v>
      </c>
      <c r="C12" s="78"/>
      <c r="D12" s="211"/>
      <c r="E12" s="211"/>
    </row>
    <row r="13" spans="1:5" s="209" customFormat="1" ht="12" customHeight="1" x14ac:dyDescent="0.2">
      <c r="A13" s="210" t="s">
        <v>20</v>
      </c>
      <c r="B13" s="31" t="s">
        <v>79</v>
      </c>
      <c r="C13" s="78"/>
      <c r="D13" s="211">
        <v>193</v>
      </c>
      <c r="E13" s="211">
        <v>193</v>
      </c>
    </row>
    <row r="14" spans="1:5" s="209" customFormat="1" ht="12" customHeight="1" x14ac:dyDescent="0.2">
      <c r="A14" s="210" t="s">
        <v>22</v>
      </c>
      <c r="B14" s="31" t="s">
        <v>81</v>
      </c>
      <c r="C14" s="78"/>
      <c r="D14" s="211"/>
      <c r="E14" s="211"/>
    </row>
    <row r="15" spans="1:5" s="209" customFormat="1" ht="12" customHeight="1" x14ac:dyDescent="0.2">
      <c r="A15" s="210" t="s">
        <v>24</v>
      </c>
      <c r="B15" s="31" t="s">
        <v>83</v>
      </c>
      <c r="C15" s="78"/>
      <c r="D15" s="211"/>
      <c r="E15" s="211"/>
    </row>
    <row r="16" spans="1:5" s="209" customFormat="1" ht="12" customHeight="1" x14ac:dyDescent="0.2">
      <c r="A16" s="210" t="s">
        <v>26</v>
      </c>
      <c r="B16" s="31" t="s">
        <v>443</v>
      </c>
      <c r="C16" s="78"/>
      <c r="D16" s="211"/>
      <c r="E16" s="211"/>
    </row>
    <row r="17" spans="1:5" s="209" customFormat="1" ht="12" customHeight="1" x14ac:dyDescent="0.2">
      <c r="A17" s="210" t="s">
        <v>191</v>
      </c>
      <c r="B17" s="31" t="s">
        <v>444</v>
      </c>
      <c r="C17" s="78"/>
      <c r="D17" s="211"/>
      <c r="E17" s="211"/>
    </row>
    <row r="18" spans="1:5" s="209" customFormat="1" ht="12" customHeight="1" x14ac:dyDescent="0.2">
      <c r="A18" s="210" t="s">
        <v>193</v>
      </c>
      <c r="B18" s="31" t="s">
        <v>89</v>
      </c>
      <c r="C18" s="78"/>
      <c r="D18" s="211"/>
      <c r="E18" s="211"/>
    </row>
    <row r="19" spans="1:5" s="213" customFormat="1" ht="12" customHeight="1" x14ac:dyDescent="0.2">
      <c r="A19" s="210" t="s">
        <v>195</v>
      </c>
      <c r="B19" s="31" t="s">
        <v>91</v>
      </c>
      <c r="C19" s="78"/>
      <c r="D19" s="212"/>
      <c r="E19" s="212"/>
    </row>
    <row r="20" spans="1:5" s="213" customFormat="1" ht="12" customHeight="1" x14ac:dyDescent="0.2">
      <c r="A20" s="210" t="s">
        <v>197</v>
      </c>
      <c r="B20" s="31" t="s">
        <v>93</v>
      </c>
      <c r="C20" s="78"/>
      <c r="D20" s="212"/>
      <c r="E20" s="212"/>
    </row>
    <row r="21" spans="1:5" s="213" customFormat="1" ht="12" customHeight="1" x14ac:dyDescent="0.2">
      <c r="A21" s="210" t="s">
        <v>199</v>
      </c>
      <c r="B21" s="31" t="s">
        <v>95</v>
      </c>
      <c r="C21" s="78"/>
      <c r="D21" s="212"/>
      <c r="E21" s="212"/>
    </row>
    <row r="22" spans="1:5" s="209" customFormat="1" ht="12" customHeight="1" x14ac:dyDescent="0.2">
      <c r="A22" s="157" t="s">
        <v>28</v>
      </c>
      <c r="B22" s="208" t="s">
        <v>445</v>
      </c>
      <c r="C22" s="83">
        <f>SUM(C23:C25)</f>
        <v>0</v>
      </c>
      <c r="D22" s="211"/>
      <c r="E22" s="211"/>
    </row>
    <row r="23" spans="1:5" s="213" customFormat="1" ht="12" customHeight="1" x14ac:dyDescent="0.2">
      <c r="A23" s="210" t="s">
        <v>30</v>
      </c>
      <c r="B23" s="31" t="s">
        <v>31</v>
      </c>
      <c r="C23" s="78"/>
      <c r="D23" s="212"/>
      <c r="E23" s="212"/>
    </row>
    <row r="24" spans="1:5" s="213" customFormat="1" ht="12" customHeight="1" x14ac:dyDescent="0.2">
      <c r="A24" s="210" t="s">
        <v>32</v>
      </c>
      <c r="B24" s="31" t="s">
        <v>446</v>
      </c>
      <c r="C24" s="78"/>
      <c r="D24" s="212"/>
      <c r="E24" s="212"/>
    </row>
    <row r="25" spans="1:5" s="213" customFormat="1" ht="12" customHeight="1" x14ac:dyDescent="0.2">
      <c r="A25" s="210" t="s">
        <v>34</v>
      </c>
      <c r="B25" s="31" t="s">
        <v>447</v>
      </c>
      <c r="C25" s="78"/>
      <c r="D25" s="212"/>
      <c r="E25" s="212"/>
    </row>
    <row r="26" spans="1:5" s="213" customFormat="1" ht="12" customHeight="1" x14ac:dyDescent="0.2">
      <c r="A26" s="210" t="s">
        <v>36</v>
      </c>
      <c r="B26" s="31" t="s">
        <v>448</v>
      </c>
      <c r="C26" s="78"/>
      <c r="D26" s="212"/>
      <c r="E26" s="212"/>
    </row>
    <row r="27" spans="1:5" s="213" customFormat="1" ht="12" customHeight="1" x14ac:dyDescent="0.2">
      <c r="A27" s="157" t="s">
        <v>42</v>
      </c>
      <c r="B27" s="35" t="s">
        <v>297</v>
      </c>
      <c r="C27" s="214"/>
      <c r="D27" s="212"/>
      <c r="E27" s="212"/>
    </row>
    <row r="28" spans="1:5" s="213" customFormat="1" ht="12" customHeight="1" x14ac:dyDescent="0.2">
      <c r="A28" s="157" t="s">
        <v>239</v>
      </c>
      <c r="B28" s="35" t="s">
        <v>449</v>
      </c>
      <c r="C28" s="83">
        <f>+C29+C30</f>
        <v>0</v>
      </c>
      <c r="D28" s="212"/>
      <c r="E28" s="212"/>
    </row>
    <row r="29" spans="1:5" s="213" customFormat="1" ht="12" customHeight="1" x14ac:dyDescent="0.2">
      <c r="A29" s="210" t="s">
        <v>58</v>
      </c>
      <c r="B29" s="31" t="s">
        <v>446</v>
      </c>
      <c r="C29" s="78"/>
      <c r="D29" s="212"/>
      <c r="E29" s="212"/>
    </row>
    <row r="30" spans="1:5" s="213" customFormat="1" ht="12" customHeight="1" x14ac:dyDescent="0.2">
      <c r="A30" s="210" t="s">
        <v>66</v>
      </c>
      <c r="B30" s="31" t="s">
        <v>450</v>
      </c>
      <c r="C30" s="78"/>
      <c r="D30" s="212"/>
      <c r="E30" s="212"/>
    </row>
    <row r="31" spans="1:5" s="213" customFormat="1" ht="12" customHeight="1" x14ac:dyDescent="0.2">
      <c r="A31" s="210" t="s">
        <v>68</v>
      </c>
      <c r="B31" s="31" t="s">
        <v>451</v>
      </c>
      <c r="C31" s="78"/>
      <c r="D31" s="212"/>
      <c r="E31" s="212"/>
    </row>
    <row r="32" spans="1:5" s="213" customFormat="1" ht="12" customHeight="1" x14ac:dyDescent="0.2">
      <c r="A32" s="157" t="s">
        <v>72</v>
      </c>
      <c r="B32" s="35" t="s">
        <v>452</v>
      </c>
      <c r="C32" s="83">
        <f>+C33+C34+C35</f>
        <v>0</v>
      </c>
      <c r="D32" s="212"/>
      <c r="E32" s="212"/>
    </row>
    <row r="33" spans="1:5" s="213" customFormat="1" ht="12" customHeight="1" x14ac:dyDescent="0.2">
      <c r="A33" s="210" t="s">
        <v>74</v>
      </c>
      <c r="B33" s="31" t="s">
        <v>99</v>
      </c>
      <c r="C33" s="259"/>
      <c r="D33" s="260"/>
      <c r="E33" s="260"/>
    </row>
    <row r="34" spans="1:5" s="213" customFormat="1" ht="12" customHeight="1" x14ac:dyDescent="0.2">
      <c r="A34" s="210" t="s">
        <v>76</v>
      </c>
      <c r="B34" s="31" t="s">
        <v>101</v>
      </c>
      <c r="C34" s="259"/>
      <c r="D34" s="260"/>
      <c r="E34" s="260"/>
    </row>
    <row r="35" spans="1:5" s="213" customFormat="1" ht="12" customHeight="1" x14ac:dyDescent="0.2">
      <c r="A35" s="210" t="s">
        <v>78</v>
      </c>
      <c r="B35" s="31" t="s">
        <v>103</v>
      </c>
      <c r="C35" s="259"/>
      <c r="D35" s="260"/>
      <c r="E35" s="260"/>
    </row>
    <row r="36" spans="1:5" s="209" customFormat="1" ht="12" customHeight="1" x14ac:dyDescent="0.2">
      <c r="A36" s="157" t="s">
        <v>96</v>
      </c>
      <c r="B36" s="35" t="s">
        <v>453</v>
      </c>
      <c r="C36" s="261"/>
      <c r="D36" s="260"/>
      <c r="E36" s="260"/>
    </row>
    <row r="37" spans="1:5" s="209" customFormat="1" ht="12" customHeight="1" x14ac:dyDescent="0.2">
      <c r="A37" s="157" t="s">
        <v>256</v>
      </c>
      <c r="B37" s="35" t="s">
        <v>454</v>
      </c>
      <c r="C37" s="261"/>
      <c r="D37" s="260"/>
      <c r="E37" s="260"/>
    </row>
    <row r="38" spans="1:5" s="209" customFormat="1" ht="12" customHeight="1" x14ac:dyDescent="0.2">
      <c r="A38" s="157" t="s">
        <v>118</v>
      </c>
      <c r="B38" s="35" t="s">
        <v>455</v>
      </c>
      <c r="C38" s="262">
        <f>+C10+C22+C27+C28+C32+C36+C37</f>
        <v>0</v>
      </c>
      <c r="D38" s="260">
        <f>D32+D28+D27+D22+D10</f>
        <v>193</v>
      </c>
      <c r="E38" s="260">
        <f>E32+E28+E27+E22+E10</f>
        <v>193</v>
      </c>
    </row>
    <row r="39" spans="1:5" s="209" customFormat="1" ht="12" customHeight="1" x14ac:dyDescent="0.2">
      <c r="A39" s="178" t="s">
        <v>265</v>
      </c>
      <c r="B39" s="35" t="s">
        <v>456</v>
      </c>
      <c r="C39" s="262">
        <f>+C40+C41+C42</f>
        <v>23286</v>
      </c>
      <c r="D39" s="262">
        <f>+D40+D41+D42</f>
        <v>23274</v>
      </c>
      <c r="E39" s="262">
        <f>+E40+E41+E42</f>
        <v>23274</v>
      </c>
    </row>
    <row r="40" spans="1:5" s="209" customFormat="1" ht="12" customHeight="1" x14ac:dyDescent="0.2">
      <c r="A40" s="210" t="s">
        <v>457</v>
      </c>
      <c r="B40" s="31" t="s">
        <v>350</v>
      </c>
      <c r="C40" s="259"/>
      <c r="D40" s="260">
        <f>'Óvoda kötelező feladatok 9.3.1.'!D42</f>
        <v>1056</v>
      </c>
      <c r="E40" s="260">
        <f>'Óvoda kötelező feladatok 9.3.1.'!E42</f>
        <v>1056</v>
      </c>
    </row>
    <row r="41" spans="1:5" s="209" customFormat="1" ht="12" customHeight="1" x14ac:dyDescent="0.2">
      <c r="A41" s="210" t="s">
        <v>458</v>
      </c>
      <c r="B41" s="31" t="s">
        <v>459</v>
      </c>
      <c r="C41" s="259"/>
      <c r="D41" s="260"/>
      <c r="E41" s="260"/>
    </row>
    <row r="42" spans="1:5" s="213" customFormat="1" ht="12" customHeight="1" x14ac:dyDescent="0.2">
      <c r="A42" s="210" t="s">
        <v>460</v>
      </c>
      <c r="B42" s="31" t="s">
        <v>461</v>
      </c>
      <c r="C42" s="259">
        <f>'Óvoda kötelező feladatok 9.3.1.'!C44</f>
        <v>23286</v>
      </c>
      <c r="D42" s="259">
        <f>'Óvoda kötelező feladatok 9.3.1.'!D44</f>
        <v>22218</v>
      </c>
      <c r="E42" s="259">
        <f>'Óvoda kötelező feladatok 9.3.1.'!E44</f>
        <v>22218</v>
      </c>
    </row>
    <row r="43" spans="1:5" s="213" customFormat="1" ht="15" customHeight="1" x14ac:dyDescent="0.2">
      <c r="A43" s="178" t="s">
        <v>267</v>
      </c>
      <c r="B43" s="215" t="s">
        <v>462</v>
      </c>
      <c r="C43" s="262">
        <f>+C38+C39</f>
        <v>23286</v>
      </c>
      <c r="D43" s="262">
        <f>+D38+D39</f>
        <v>23467</v>
      </c>
      <c r="E43" s="262">
        <f>+E38+E39</f>
        <v>23467</v>
      </c>
    </row>
    <row r="44" spans="1:5" s="213" customFormat="1" ht="15" customHeight="1" x14ac:dyDescent="0.2">
      <c r="A44" s="168"/>
      <c r="B44" s="169"/>
      <c r="C44" s="170"/>
    </row>
    <row r="45" spans="1:5" x14ac:dyDescent="0.2">
      <c r="A45" s="216"/>
      <c r="B45" s="217"/>
      <c r="C45" s="218"/>
      <c r="D45" s="219"/>
      <c r="E45" s="219"/>
    </row>
    <row r="46" spans="1:5" s="206" customFormat="1" ht="16.5" customHeight="1" x14ac:dyDescent="0.2">
      <c r="A46" s="157"/>
      <c r="B46" s="156" t="s">
        <v>287</v>
      </c>
      <c r="C46" s="83"/>
      <c r="D46" s="207"/>
      <c r="E46" s="207"/>
    </row>
    <row r="47" spans="1:5" s="220" customFormat="1" ht="12" customHeight="1" x14ac:dyDescent="0.2">
      <c r="A47" s="157" t="s">
        <v>14</v>
      </c>
      <c r="B47" s="35" t="s">
        <v>463</v>
      </c>
      <c r="C47" s="83">
        <f>SUM(C48:C52)</f>
        <v>23286</v>
      </c>
      <c r="D47" s="83">
        <f>SUM(D48:D52)</f>
        <v>23467</v>
      </c>
      <c r="E47" s="83">
        <f>SUM(E48:E52)</f>
        <v>23389</v>
      </c>
    </row>
    <row r="48" spans="1:5" ht="12" customHeight="1" x14ac:dyDescent="0.2">
      <c r="A48" s="210" t="s">
        <v>16</v>
      </c>
      <c r="B48" s="31" t="s">
        <v>184</v>
      </c>
      <c r="C48" s="78">
        <f>'Óvoda kötelező feladatok 9.3.1.'!C50</f>
        <v>16621</v>
      </c>
      <c r="D48" s="78">
        <f>'Óvoda kötelező feladatok 9.3.1.'!D50</f>
        <v>16541</v>
      </c>
      <c r="E48" s="78">
        <f>'Óvoda kötelező feladatok 9.3.1.'!E50</f>
        <v>16463</v>
      </c>
    </row>
    <row r="49" spans="1:5" ht="12" customHeight="1" x14ac:dyDescent="0.2">
      <c r="A49" s="210" t="s">
        <v>18</v>
      </c>
      <c r="B49" s="31" t="s">
        <v>185</v>
      </c>
      <c r="C49" s="78">
        <f>'Óvoda kötelező feladatok 9.3.1.'!C51</f>
        <v>4502</v>
      </c>
      <c r="D49" s="78">
        <f>'Óvoda kötelező feladatok 9.3.1.'!D51</f>
        <v>4483</v>
      </c>
      <c r="E49" s="78">
        <f>'Óvoda kötelező feladatok 9.3.1.'!E51</f>
        <v>4483</v>
      </c>
    </row>
    <row r="50" spans="1:5" ht="12" customHeight="1" x14ac:dyDescent="0.2">
      <c r="A50" s="210" t="s">
        <v>20</v>
      </c>
      <c r="B50" s="31" t="s">
        <v>186</v>
      </c>
      <c r="C50" s="78">
        <f>'Óvoda kötelező feladatok 9.3.1.'!C52</f>
        <v>2163</v>
      </c>
      <c r="D50" s="78">
        <f>'Óvoda kötelező feladatok 9.3.1.'!D52</f>
        <v>2443</v>
      </c>
      <c r="E50" s="78">
        <f>'Óvoda kötelező feladatok 9.3.1.'!E52</f>
        <v>2443</v>
      </c>
    </row>
    <row r="51" spans="1:5" ht="12" customHeight="1" x14ac:dyDescent="0.2">
      <c r="A51" s="210" t="s">
        <v>22</v>
      </c>
      <c r="B51" s="31" t="s">
        <v>187</v>
      </c>
      <c r="C51" s="78"/>
      <c r="D51" s="219"/>
      <c r="E51" s="219"/>
    </row>
    <row r="52" spans="1:5" ht="12" customHeight="1" x14ac:dyDescent="0.2">
      <c r="A52" s="210" t="s">
        <v>24</v>
      </c>
      <c r="B52" s="31" t="s">
        <v>189</v>
      </c>
      <c r="C52" s="78"/>
      <c r="D52" s="219"/>
      <c r="E52" s="219"/>
    </row>
    <row r="53" spans="1:5" ht="12" customHeight="1" x14ac:dyDescent="0.2">
      <c r="A53" s="157" t="s">
        <v>28</v>
      </c>
      <c r="B53" s="35" t="s">
        <v>464</v>
      </c>
      <c r="C53" s="83">
        <f>SUM(C54:C56)</f>
        <v>0</v>
      </c>
      <c r="D53" s="219"/>
      <c r="E53" s="219"/>
    </row>
    <row r="54" spans="1:5" s="220" customFormat="1" ht="12" customHeight="1" x14ac:dyDescent="0.2">
      <c r="A54" s="210" t="s">
        <v>30</v>
      </c>
      <c r="B54" s="31" t="s">
        <v>220</v>
      </c>
      <c r="C54" s="78"/>
      <c r="D54" s="221"/>
      <c r="E54" s="221"/>
    </row>
    <row r="55" spans="1:5" ht="12" customHeight="1" x14ac:dyDescent="0.2">
      <c r="A55" s="210" t="s">
        <v>32</v>
      </c>
      <c r="B55" s="31" t="s">
        <v>221</v>
      </c>
      <c r="C55" s="78"/>
      <c r="D55" s="219"/>
      <c r="E55" s="219"/>
    </row>
    <row r="56" spans="1:5" ht="12" customHeight="1" x14ac:dyDescent="0.2">
      <c r="A56" s="210" t="s">
        <v>34</v>
      </c>
      <c r="B56" s="31" t="s">
        <v>465</v>
      </c>
      <c r="C56" s="78"/>
      <c r="D56" s="219"/>
      <c r="E56" s="219"/>
    </row>
    <row r="57" spans="1:5" ht="12" customHeight="1" x14ac:dyDescent="0.2">
      <c r="A57" s="210" t="s">
        <v>36</v>
      </c>
      <c r="B57" s="31" t="s">
        <v>466</v>
      </c>
      <c r="C57" s="78"/>
      <c r="D57" s="219"/>
      <c r="E57" s="219"/>
    </row>
    <row r="58" spans="1:5" ht="15" customHeight="1" x14ac:dyDescent="0.2">
      <c r="A58" s="157" t="s">
        <v>42</v>
      </c>
      <c r="B58" s="35" t="s">
        <v>467</v>
      </c>
      <c r="C58" s="214"/>
      <c r="D58" s="219"/>
      <c r="E58" s="219"/>
    </row>
    <row r="59" spans="1:5" x14ac:dyDescent="0.2">
      <c r="A59" s="157" t="s">
        <v>239</v>
      </c>
      <c r="B59" s="172" t="s">
        <v>468</v>
      </c>
      <c r="C59" s="83">
        <f>+C47+C53+C58</f>
        <v>23286</v>
      </c>
      <c r="D59" s="83">
        <f>+D47+D53+D58</f>
        <v>23467</v>
      </c>
      <c r="E59" s="83">
        <f>+E47+E53+E58</f>
        <v>23389</v>
      </c>
    </row>
    <row r="60" spans="1:5" ht="15" customHeight="1" x14ac:dyDescent="0.2">
      <c r="A60" s="222"/>
      <c r="B60" s="219"/>
      <c r="C60" s="223"/>
      <c r="D60" s="219"/>
      <c r="E60" s="219"/>
    </row>
    <row r="61" spans="1:5" ht="14.25" customHeight="1" x14ac:dyDescent="0.2">
      <c r="A61" s="181" t="s">
        <v>427</v>
      </c>
      <c r="B61" s="199"/>
      <c r="C61" s="182">
        <v>6</v>
      </c>
      <c r="D61" s="182">
        <v>6</v>
      </c>
      <c r="E61" s="182">
        <v>5</v>
      </c>
    </row>
    <row r="62" spans="1:5" x14ac:dyDescent="0.2">
      <c r="A62" s="181" t="s">
        <v>428</v>
      </c>
      <c r="B62" s="199"/>
      <c r="C62" s="271" t="str">
        <f>'Óvoda kötelező feladatok 9.3.1.'!C64</f>
        <v>0</v>
      </c>
      <c r="D62" s="219">
        <v>0</v>
      </c>
      <c r="E62" s="219">
        <v>0</v>
      </c>
    </row>
  </sheetData>
  <sheetProtection selectLockedCells="1" selectUnlockedCells="1"/>
  <mergeCells count="4">
    <mergeCell ref="B1:E1"/>
    <mergeCell ref="C4:E4"/>
    <mergeCell ref="C5:E5"/>
    <mergeCell ref="B6:E6"/>
  </mergeCells>
  <printOptions horizontalCentered="1"/>
  <pageMargins left="0.78740157480314965" right="0.39370078740157483" top="0.98425196850393704" bottom="0.98425196850393704" header="0.51181102362204722" footer="0.51181102362204722"/>
  <pageSetup paperSize="9" scale="75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4"/>
  <sheetViews>
    <sheetView workbookViewId="0">
      <selection activeCell="F3" sqref="F3"/>
    </sheetView>
  </sheetViews>
  <sheetFormatPr defaultRowHeight="12.75" x14ac:dyDescent="0.2"/>
  <cols>
    <col min="1" max="1" width="13.83203125" style="200" customWidth="1"/>
    <col min="2" max="2" width="79.1640625" style="201" customWidth="1"/>
    <col min="3" max="4" width="12.83203125" style="201" customWidth="1"/>
    <col min="5" max="16384" width="9.33203125" style="201"/>
  </cols>
  <sheetData>
    <row r="1" spans="1:5" s="202" customFormat="1" ht="12.75" customHeight="1" x14ac:dyDescent="0.2">
      <c r="A1" s="147"/>
      <c r="B1" s="6"/>
      <c r="C1" s="6"/>
    </row>
    <row r="2" spans="1:5" s="202" customFormat="1" ht="21" customHeight="1" x14ac:dyDescent="0.2">
      <c r="A2" s="147"/>
      <c r="B2" s="542" t="s">
        <v>981</v>
      </c>
      <c r="C2" s="542"/>
      <c r="D2" s="542"/>
      <c r="E2" s="542"/>
    </row>
    <row r="3" spans="1:5" s="202" customFormat="1" ht="21" customHeight="1" x14ac:dyDescent="0.2">
      <c r="A3" s="147"/>
      <c r="B3" s="6"/>
      <c r="C3" s="6"/>
    </row>
    <row r="4" spans="1:5" s="202" customFormat="1" ht="21" customHeight="1" x14ac:dyDescent="0.2">
      <c r="A4" s="147"/>
      <c r="B4" s="6"/>
      <c r="C4" s="6"/>
    </row>
    <row r="5" spans="1:5" s="202" customFormat="1" ht="21" customHeight="1" x14ac:dyDescent="0.2">
      <c r="A5" s="147"/>
      <c r="B5" s="6"/>
      <c r="C5" s="6"/>
    </row>
    <row r="6" spans="1:5" s="203" customFormat="1" ht="36" x14ac:dyDescent="0.2">
      <c r="A6" s="149" t="s">
        <v>440</v>
      </c>
      <c r="B6" s="150" t="str">
        <f>'Óvoda    9.3. sz. mell'!B4</f>
        <v>Nagysápi Napsugár Óvoda</v>
      </c>
      <c r="C6" s="590" t="s">
        <v>436</v>
      </c>
      <c r="D6" s="590"/>
      <c r="E6" s="590"/>
    </row>
    <row r="7" spans="1:5" s="203" customFormat="1" ht="24" x14ac:dyDescent="0.2">
      <c r="A7" s="204" t="s">
        <v>404</v>
      </c>
      <c r="B7" s="153" t="s">
        <v>469</v>
      </c>
      <c r="C7" s="591" t="s">
        <v>430</v>
      </c>
      <c r="D7" s="591"/>
      <c r="E7" s="591"/>
    </row>
    <row r="8" spans="1:5" s="205" customFormat="1" ht="15.95" customHeight="1" x14ac:dyDescent="0.2">
      <c r="A8" s="154"/>
      <c r="B8" s="592" t="s">
        <v>372</v>
      </c>
      <c r="C8" s="592"/>
      <c r="D8" s="592"/>
      <c r="E8" s="592"/>
    </row>
    <row r="9" spans="1:5" x14ac:dyDescent="0.2">
      <c r="A9" s="156" t="s">
        <v>407</v>
      </c>
      <c r="B9" s="156" t="s">
        <v>408</v>
      </c>
      <c r="C9" s="9" t="s">
        <v>8</v>
      </c>
      <c r="D9" s="10" t="s">
        <v>9</v>
      </c>
      <c r="E9" s="10" t="s">
        <v>10</v>
      </c>
    </row>
    <row r="10" spans="1:5" s="206" customFormat="1" ht="12.95" customHeight="1" x14ac:dyDescent="0.2">
      <c r="A10" s="157"/>
      <c r="B10" s="157"/>
      <c r="C10" s="9" t="s">
        <v>13</v>
      </c>
      <c r="D10" s="9" t="s">
        <v>13</v>
      </c>
      <c r="E10" s="9"/>
    </row>
    <row r="11" spans="1:5" s="206" customFormat="1" ht="15.95" customHeight="1" x14ac:dyDescent="0.2">
      <c r="A11" s="156"/>
      <c r="B11" s="156" t="s">
        <v>286</v>
      </c>
      <c r="C11" s="71">
        <f>SUM(C13:C23)</f>
        <v>0</v>
      </c>
      <c r="D11" s="207"/>
      <c r="E11" s="207"/>
    </row>
    <row r="12" spans="1:5" s="209" customFormat="1" ht="12" customHeight="1" x14ac:dyDescent="0.2">
      <c r="A12" s="157" t="s">
        <v>14</v>
      </c>
      <c r="B12" s="208" t="s">
        <v>442</v>
      </c>
      <c r="C12" s="83">
        <f>SUM(C13:C23)</f>
        <v>0</v>
      </c>
      <c r="D12" s="83">
        <f>SUM(D13:D23)</f>
        <v>193</v>
      </c>
      <c r="E12" s="83">
        <f>SUM(E13:E23)</f>
        <v>193</v>
      </c>
    </row>
    <row r="13" spans="1:5" s="209" customFormat="1" ht="12" customHeight="1" x14ac:dyDescent="0.2">
      <c r="A13" s="210" t="s">
        <v>16</v>
      </c>
      <c r="B13" s="31" t="s">
        <v>75</v>
      </c>
      <c r="C13" s="78"/>
      <c r="D13" s="211"/>
      <c r="E13" s="211"/>
    </row>
    <row r="14" spans="1:5" s="209" customFormat="1" ht="12" customHeight="1" x14ac:dyDescent="0.2">
      <c r="A14" s="210" t="s">
        <v>18</v>
      </c>
      <c r="B14" s="31" t="s">
        <v>77</v>
      </c>
      <c r="C14" s="78"/>
      <c r="D14" s="211"/>
      <c r="E14" s="211"/>
    </row>
    <row r="15" spans="1:5" s="209" customFormat="1" ht="12" customHeight="1" x14ac:dyDescent="0.2">
      <c r="A15" s="210" t="s">
        <v>20</v>
      </c>
      <c r="B15" s="31" t="s">
        <v>79</v>
      </c>
      <c r="C15" s="78"/>
      <c r="D15" s="211">
        <v>193</v>
      </c>
      <c r="E15" s="211">
        <v>193</v>
      </c>
    </row>
    <row r="16" spans="1:5" s="209" customFormat="1" ht="12" customHeight="1" x14ac:dyDescent="0.2">
      <c r="A16" s="210" t="s">
        <v>22</v>
      </c>
      <c r="B16" s="31" t="s">
        <v>81</v>
      </c>
      <c r="C16" s="78"/>
      <c r="D16" s="211"/>
      <c r="E16" s="211"/>
    </row>
    <row r="17" spans="1:5" s="209" customFormat="1" ht="12" customHeight="1" x14ac:dyDescent="0.2">
      <c r="A17" s="210" t="s">
        <v>24</v>
      </c>
      <c r="B17" s="31" t="s">
        <v>83</v>
      </c>
      <c r="C17" s="78"/>
      <c r="D17" s="211"/>
      <c r="E17" s="211"/>
    </row>
    <row r="18" spans="1:5" s="209" customFormat="1" ht="12" customHeight="1" x14ac:dyDescent="0.2">
      <c r="A18" s="210" t="s">
        <v>26</v>
      </c>
      <c r="B18" s="31" t="s">
        <v>443</v>
      </c>
      <c r="C18" s="78"/>
      <c r="D18" s="211"/>
      <c r="E18" s="211"/>
    </row>
    <row r="19" spans="1:5" s="209" customFormat="1" ht="12" customHeight="1" x14ac:dyDescent="0.2">
      <c r="A19" s="210" t="s">
        <v>191</v>
      </c>
      <c r="B19" s="31" t="s">
        <v>444</v>
      </c>
      <c r="C19" s="78"/>
      <c r="D19" s="211"/>
      <c r="E19" s="211"/>
    </row>
    <row r="20" spans="1:5" s="209" customFormat="1" ht="12" customHeight="1" x14ac:dyDescent="0.2">
      <c r="A20" s="210" t="s">
        <v>193</v>
      </c>
      <c r="B20" s="31" t="s">
        <v>89</v>
      </c>
      <c r="C20" s="78"/>
      <c r="D20" s="211"/>
      <c r="E20" s="211"/>
    </row>
    <row r="21" spans="1:5" s="213" customFormat="1" ht="12" customHeight="1" x14ac:dyDescent="0.2">
      <c r="A21" s="210" t="s">
        <v>195</v>
      </c>
      <c r="B21" s="31" t="s">
        <v>91</v>
      </c>
      <c r="C21" s="78"/>
      <c r="D21" s="212"/>
      <c r="E21" s="212"/>
    </row>
    <row r="22" spans="1:5" s="213" customFormat="1" ht="12" customHeight="1" x14ac:dyDescent="0.2">
      <c r="A22" s="210" t="s">
        <v>197</v>
      </c>
      <c r="B22" s="31" t="s">
        <v>93</v>
      </c>
      <c r="C22" s="78"/>
      <c r="D22" s="212"/>
      <c r="E22" s="212"/>
    </row>
    <row r="23" spans="1:5" s="213" customFormat="1" ht="12" customHeight="1" x14ac:dyDescent="0.2">
      <c r="A23" s="210" t="s">
        <v>199</v>
      </c>
      <c r="B23" s="31" t="s">
        <v>95</v>
      </c>
      <c r="C23" s="78"/>
      <c r="D23" s="212"/>
      <c r="E23" s="212"/>
    </row>
    <row r="24" spans="1:5" s="209" customFormat="1" ht="12" customHeight="1" x14ac:dyDescent="0.2">
      <c r="A24" s="157" t="s">
        <v>28</v>
      </c>
      <c r="B24" s="208" t="s">
        <v>445</v>
      </c>
      <c r="C24" s="83">
        <f>SUM(C25:C27)</f>
        <v>0</v>
      </c>
      <c r="D24" s="211"/>
      <c r="E24" s="211"/>
    </row>
    <row r="25" spans="1:5" s="213" customFormat="1" ht="12" customHeight="1" x14ac:dyDescent="0.2">
      <c r="A25" s="210" t="s">
        <v>30</v>
      </c>
      <c r="B25" s="31" t="s">
        <v>31</v>
      </c>
      <c r="C25" s="78"/>
      <c r="D25" s="212"/>
      <c r="E25" s="212"/>
    </row>
    <row r="26" spans="1:5" s="213" customFormat="1" ht="12" customHeight="1" x14ac:dyDescent="0.2">
      <c r="A26" s="210" t="s">
        <v>32</v>
      </c>
      <c r="B26" s="31" t="s">
        <v>446</v>
      </c>
      <c r="C26" s="78"/>
      <c r="D26" s="212"/>
      <c r="E26" s="212"/>
    </row>
    <row r="27" spans="1:5" s="213" customFormat="1" ht="12" customHeight="1" x14ac:dyDescent="0.2">
      <c r="A27" s="210" t="s">
        <v>34</v>
      </c>
      <c r="B27" s="31" t="s">
        <v>447</v>
      </c>
      <c r="C27" s="78"/>
      <c r="D27" s="212"/>
      <c r="E27" s="212"/>
    </row>
    <row r="28" spans="1:5" s="213" customFormat="1" ht="12" customHeight="1" x14ac:dyDescent="0.2">
      <c r="A28" s="210" t="s">
        <v>36</v>
      </c>
      <c r="B28" s="31" t="s">
        <v>448</v>
      </c>
      <c r="C28" s="78"/>
      <c r="D28" s="212"/>
      <c r="E28" s="212"/>
    </row>
    <row r="29" spans="1:5" s="213" customFormat="1" ht="12" customHeight="1" x14ac:dyDescent="0.2">
      <c r="A29" s="157" t="s">
        <v>42</v>
      </c>
      <c r="B29" s="35" t="s">
        <v>297</v>
      </c>
      <c r="C29" s="214"/>
      <c r="D29" s="212"/>
      <c r="E29" s="212"/>
    </row>
    <row r="30" spans="1:5" s="213" customFormat="1" ht="12" customHeight="1" x14ac:dyDescent="0.2">
      <c r="A30" s="157" t="s">
        <v>239</v>
      </c>
      <c r="B30" s="35" t="s">
        <v>449</v>
      </c>
      <c r="C30" s="83">
        <f>+C31+C32</f>
        <v>0</v>
      </c>
      <c r="D30" s="212"/>
      <c r="E30" s="212"/>
    </row>
    <row r="31" spans="1:5" s="213" customFormat="1" ht="12" customHeight="1" x14ac:dyDescent="0.2">
      <c r="A31" s="210" t="s">
        <v>58</v>
      </c>
      <c r="B31" s="31" t="s">
        <v>446</v>
      </c>
      <c r="C31" s="78"/>
      <c r="D31" s="212"/>
      <c r="E31" s="212"/>
    </row>
    <row r="32" spans="1:5" s="213" customFormat="1" ht="12" customHeight="1" x14ac:dyDescent="0.2">
      <c r="A32" s="210" t="s">
        <v>66</v>
      </c>
      <c r="B32" s="31" t="s">
        <v>450</v>
      </c>
      <c r="C32" s="78"/>
      <c r="D32" s="212"/>
      <c r="E32" s="212"/>
    </row>
    <row r="33" spans="1:5" s="213" customFormat="1" ht="12" customHeight="1" x14ac:dyDescent="0.2">
      <c r="A33" s="210" t="s">
        <v>68</v>
      </c>
      <c r="B33" s="31" t="s">
        <v>451</v>
      </c>
      <c r="C33" s="78"/>
      <c r="D33" s="212"/>
      <c r="E33" s="212"/>
    </row>
    <row r="34" spans="1:5" s="213" customFormat="1" ht="12" customHeight="1" x14ac:dyDescent="0.2">
      <c r="A34" s="157" t="s">
        <v>72</v>
      </c>
      <c r="B34" s="35" t="s">
        <v>452</v>
      </c>
      <c r="C34" s="83">
        <f>+C35+C36+C37</f>
        <v>0</v>
      </c>
      <c r="D34" s="212"/>
      <c r="E34" s="212"/>
    </row>
    <row r="35" spans="1:5" s="213" customFormat="1" ht="12" customHeight="1" x14ac:dyDescent="0.2">
      <c r="A35" s="210" t="s">
        <v>74</v>
      </c>
      <c r="B35" s="31" t="s">
        <v>99</v>
      </c>
      <c r="C35" s="78"/>
      <c r="D35" s="212"/>
      <c r="E35" s="212"/>
    </row>
    <row r="36" spans="1:5" s="213" customFormat="1" ht="12" customHeight="1" x14ac:dyDescent="0.2">
      <c r="A36" s="210" t="s">
        <v>76</v>
      </c>
      <c r="B36" s="31" t="s">
        <v>101</v>
      </c>
      <c r="C36" s="78"/>
      <c r="D36" s="212"/>
      <c r="E36" s="212"/>
    </row>
    <row r="37" spans="1:5" s="213" customFormat="1" ht="12" customHeight="1" x14ac:dyDescent="0.2">
      <c r="A37" s="210" t="s">
        <v>78</v>
      </c>
      <c r="B37" s="31" t="s">
        <v>103</v>
      </c>
      <c r="C37" s="259"/>
      <c r="D37" s="260"/>
      <c r="E37" s="260"/>
    </row>
    <row r="38" spans="1:5" s="209" customFormat="1" ht="12" customHeight="1" x14ac:dyDescent="0.2">
      <c r="A38" s="157" t="s">
        <v>96</v>
      </c>
      <c r="B38" s="35" t="s">
        <v>453</v>
      </c>
      <c r="C38" s="261"/>
      <c r="D38" s="260"/>
      <c r="E38" s="260"/>
    </row>
    <row r="39" spans="1:5" s="209" customFormat="1" ht="12" customHeight="1" x14ac:dyDescent="0.2">
      <c r="A39" s="157" t="s">
        <v>256</v>
      </c>
      <c r="B39" s="35" t="s">
        <v>454</v>
      </c>
      <c r="C39" s="261"/>
      <c r="D39" s="260"/>
      <c r="E39" s="260"/>
    </row>
    <row r="40" spans="1:5" s="209" customFormat="1" ht="12" customHeight="1" x14ac:dyDescent="0.2">
      <c r="A40" s="157" t="s">
        <v>118</v>
      </c>
      <c r="B40" s="35" t="s">
        <v>455</v>
      </c>
      <c r="C40" s="262">
        <f>+C12+C24+C29+C30+C34+C38+C39</f>
        <v>0</v>
      </c>
      <c r="D40" s="260"/>
      <c r="E40" s="260"/>
    </row>
    <row r="41" spans="1:5" s="209" customFormat="1" ht="12" customHeight="1" x14ac:dyDescent="0.2">
      <c r="A41" s="178" t="s">
        <v>265</v>
      </c>
      <c r="B41" s="35" t="s">
        <v>456</v>
      </c>
      <c r="C41" s="262">
        <f>+C42+C43+C44</f>
        <v>23286</v>
      </c>
      <c r="D41" s="262">
        <f>+D42+D43+D44+D12</f>
        <v>23467</v>
      </c>
      <c r="E41" s="262">
        <f>+E42+E43+E44+E12</f>
        <v>23467</v>
      </c>
    </row>
    <row r="42" spans="1:5" s="209" customFormat="1" ht="12" customHeight="1" x14ac:dyDescent="0.2">
      <c r="A42" s="210" t="s">
        <v>457</v>
      </c>
      <c r="B42" s="31" t="s">
        <v>350</v>
      </c>
      <c r="C42" s="259"/>
      <c r="D42" s="260">
        <v>1056</v>
      </c>
      <c r="E42" s="260">
        <v>1056</v>
      </c>
    </row>
    <row r="43" spans="1:5" s="209" customFormat="1" ht="12" customHeight="1" x14ac:dyDescent="0.2">
      <c r="A43" s="210" t="s">
        <v>458</v>
      </c>
      <c r="B43" s="31" t="s">
        <v>459</v>
      </c>
      <c r="C43" s="259"/>
      <c r="D43" s="260"/>
      <c r="E43" s="260"/>
    </row>
    <row r="44" spans="1:5" s="213" customFormat="1" ht="12" customHeight="1" x14ac:dyDescent="0.2">
      <c r="A44" s="210" t="s">
        <v>460</v>
      </c>
      <c r="B44" s="31" t="s">
        <v>461</v>
      </c>
      <c r="C44" s="259">
        <v>23286</v>
      </c>
      <c r="D44" s="260">
        <v>22218</v>
      </c>
      <c r="E44" s="260">
        <v>22218</v>
      </c>
    </row>
    <row r="45" spans="1:5" s="213" customFormat="1" ht="15" customHeight="1" x14ac:dyDescent="0.2">
      <c r="A45" s="178" t="s">
        <v>267</v>
      </c>
      <c r="B45" s="215" t="s">
        <v>462</v>
      </c>
      <c r="C45" s="262">
        <f>+C40+C41</f>
        <v>23286</v>
      </c>
      <c r="D45" s="262">
        <f>D41</f>
        <v>23467</v>
      </c>
      <c r="E45" s="262">
        <f>E41</f>
        <v>23467</v>
      </c>
    </row>
    <row r="46" spans="1:5" s="213" customFormat="1" ht="15" customHeight="1" x14ac:dyDescent="0.2">
      <c r="A46" s="168"/>
      <c r="B46" s="169"/>
      <c r="C46" s="263"/>
      <c r="D46" s="264"/>
      <c r="E46" s="264"/>
    </row>
    <row r="47" spans="1:5" x14ac:dyDescent="0.2">
      <c r="A47" s="216"/>
      <c r="B47" s="217"/>
      <c r="C47" s="9" t="s">
        <v>8</v>
      </c>
      <c r="D47" s="10" t="s">
        <v>9</v>
      </c>
      <c r="E47" s="10" t="s">
        <v>10</v>
      </c>
    </row>
    <row r="48" spans="1:5" s="206" customFormat="1" ht="16.5" customHeight="1" x14ac:dyDescent="0.2">
      <c r="A48" s="157"/>
      <c r="B48" s="156" t="s">
        <v>287</v>
      </c>
      <c r="C48" s="9" t="s">
        <v>13</v>
      </c>
      <c r="D48" s="9" t="s">
        <v>13</v>
      </c>
      <c r="E48" s="9"/>
    </row>
    <row r="49" spans="1:5" s="220" customFormat="1" ht="12" customHeight="1" x14ac:dyDescent="0.2">
      <c r="A49" s="157" t="s">
        <v>14</v>
      </c>
      <c r="B49" s="35" t="s">
        <v>463</v>
      </c>
      <c r="C49" s="266">
        <f>SUM(C50:C54)</f>
        <v>23286</v>
      </c>
      <c r="D49" s="266">
        <f>SUM(D50:D54)</f>
        <v>23467</v>
      </c>
      <c r="E49" s="266">
        <f>SUM(E50:E54)</f>
        <v>23389</v>
      </c>
    </row>
    <row r="50" spans="1:5" ht="12" customHeight="1" x14ac:dyDescent="0.2">
      <c r="A50" s="210" t="s">
        <v>16</v>
      </c>
      <c r="B50" s="31" t="s">
        <v>184</v>
      </c>
      <c r="C50" s="267">
        <v>16621</v>
      </c>
      <c r="D50" s="268">
        <v>16541</v>
      </c>
      <c r="E50" s="268">
        <v>16463</v>
      </c>
    </row>
    <row r="51" spans="1:5" ht="12" customHeight="1" x14ac:dyDescent="0.2">
      <c r="A51" s="210" t="s">
        <v>18</v>
      </c>
      <c r="B51" s="31" t="s">
        <v>185</v>
      </c>
      <c r="C51" s="267">
        <v>4502</v>
      </c>
      <c r="D51" s="268">
        <v>4483</v>
      </c>
      <c r="E51" s="268">
        <v>4483</v>
      </c>
    </row>
    <row r="52" spans="1:5" ht="12" customHeight="1" x14ac:dyDescent="0.2">
      <c r="A52" s="210" t="s">
        <v>20</v>
      </c>
      <c r="B52" s="31" t="s">
        <v>186</v>
      </c>
      <c r="C52" s="267">
        <v>2163</v>
      </c>
      <c r="D52" s="268">
        <v>2443</v>
      </c>
      <c r="E52" s="268">
        <v>2443</v>
      </c>
    </row>
    <row r="53" spans="1:5" ht="12" customHeight="1" x14ac:dyDescent="0.2">
      <c r="A53" s="210" t="s">
        <v>22</v>
      </c>
      <c r="B53" s="31" t="s">
        <v>187</v>
      </c>
      <c r="C53" s="267"/>
      <c r="D53" s="268"/>
      <c r="E53" s="268"/>
    </row>
    <row r="54" spans="1:5" ht="12" customHeight="1" x14ac:dyDescent="0.2">
      <c r="A54" s="210" t="s">
        <v>24</v>
      </c>
      <c r="B54" s="31" t="s">
        <v>189</v>
      </c>
      <c r="C54" s="267"/>
      <c r="D54" s="268"/>
      <c r="E54" s="268"/>
    </row>
    <row r="55" spans="1:5" ht="12" customHeight="1" x14ac:dyDescent="0.2">
      <c r="A55" s="157" t="s">
        <v>28</v>
      </c>
      <c r="B55" s="35" t="s">
        <v>464</v>
      </c>
      <c r="C55" s="266">
        <f>SUM(C56:C58)</f>
        <v>0</v>
      </c>
      <c r="D55" s="268"/>
      <c r="E55" s="268"/>
    </row>
    <row r="56" spans="1:5" s="220" customFormat="1" ht="12" customHeight="1" x14ac:dyDescent="0.2">
      <c r="A56" s="210" t="s">
        <v>30</v>
      </c>
      <c r="B56" s="31" t="s">
        <v>220</v>
      </c>
      <c r="C56" s="267"/>
      <c r="D56" s="269"/>
      <c r="E56" s="269"/>
    </row>
    <row r="57" spans="1:5" ht="12" customHeight="1" x14ac:dyDescent="0.2">
      <c r="A57" s="210" t="s">
        <v>32</v>
      </c>
      <c r="B57" s="31" t="s">
        <v>221</v>
      </c>
      <c r="C57" s="267"/>
      <c r="D57" s="268"/>
      <c r="E57" s="268"/>
    </row>
    <row r="58" spans="1:5" ht="12" customHeight="1" x14ac:dyDescent="0.2">
      <c r="A58" s="210" t="s">
        <v>34</v>
      </c>
      <c r="B58" s="31" t="s">
        <v>465</v>
      </c>
      <c r="C58" s="267"/>
      <c r="D58" s="268"/>
      <c r="E58" s="268"/>
    </row>
    <row r="59" spans="1:5" ht="12" customHeight="1" x14ac:dyDescent="0.2">
      <c r="A59" s="210" t="s">
        <v>36</v>
      </c>
      <c r="B59" s="31" t="s">
        <v>466</v>
      </c>
      <c r="C59" s="267"/>
      <c r="D59" s="268"/>
      <c r="E59" s="268"/>
    </row>
    <row r="60" spans="1:5" ht="15" customHeight="1" x14ac:dyDescent="0.2">
      <c r="A60" s="157" t="s">
        <v>42</v>
      </c>
      <c r="B60" s="35" t="s">
        <v>467</v>
      </c>
      <c r="C60" s="265"/>
      <c r="D60" s="268"/>
      <c r="E60" s="268"/>
    </row>
    <row r="61" spans="1:5" x14ac:dyDescent="0.2">
      <c r="A61" s="157" t="s">
        <v>239</v>
      </c>
      <c r="B61" s="172" t="s">
        <v>468</v>
      </c>
      <c r="C61" s="266">
        <f>+C49+C55+C60</f>
        <v>23286</v>
      </c>
      <c r="D61" s="266">
        <f>+D49+D55+D60</f>
        <v>23467</v>
      </c>
      <c r="E61" s="266">
        <f>+E49+E55+E60</f>
        <v>23389</v>
      </c>
    </row>
    <row r="62" spans="1:5" ht="15" customHeight="1" x14ac:dyDescent="0.2">
      <c r="A62" s="222"/>
      <c r="B62" s="219"/>
      <c r="C62" s="270"/>
      <c r="D62" s="268"/>
      <c r="E62" s="268"/>
    </row>
    <row r="63" spans="1:5" ht="14.25" customHeight="1" x14ac:dyDescent="0.2">
      <c r="A63" s="584" t="s">
        <v>427</v>
      </c>
      <c r="B63" s="584"/>
      <c r="C63" s="265">
        <v>6</v>
      </c>
      <c r="D63" s="268">
        <v>6</v>
      </c>
      <c r="E63" s="268">
        <v>5</v>
      </c>
    </row>
    <row r="64" spans="1:5" x14ac:dyDescent="0.2">
      <c r="A64" s="584" t="s">
        <v>428</v>
      </c>
      <c r="B64" s="584"/>
      <c r="C64" s="265" t="s">
        <v>470</v>
      </c>
      <c r="D64" s="268">
        <v>0</v>
      </c>
      <c r="E64" s="268">
        <v>0</v>
      </c>
    </row>
  </sheetData>
  <sheetProtection selectLockedCells="1" selectUnlockedCells="1"/>
  <mergeCells count="6">
    <mergeCell ref="A64:B64"/>
    <mergeCell ref="B2:E2"/>
    <mergeCell ref="C6:E6"/>
    <mergeCell ref="C7:E7"/>
    <mergeCell ref="B8:E8"/>
    <mergeCell ref="A63:B63"/>
  </mergeCells>
  <printOptions horizontalCentered="1"/>
  <pageMargins left="0.78740157480314965" right="0.39370078740157483" top="0.98425196850393704" bottom="0.98425196850393704" header="0.51181102362204722" footer="0.51181102362204722"/>
  <pageSetup paperSize="9" scale="75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3"/>
  <sheetViews>
    <sheetView workbookViewId="0">
      <selection activeCell="E2" sqref="E2"/>
    </sheetView>
  </sheetViews>
  <sheetFormatPr defaultRowHeight="12.75" x14ac:dyDescent="0.2"/>
  <cols>
    <col min="1" max="1" width="13.83203125" style="200" customWidth="1"/>
    <col min="2" max="2" width="79.1640625" style="201" customWidth="1"/>
    <col min="3" max="4" width="12.83203125" style="201" customWidth="1"/>
    <col min="5" max="16384" width="9.33203125" style="201"/>
  </cols>
  <sheetData>
    <row r="1" spans="1:5" s="202" customFormat="1" ht="21" customHeight="1" x14ac:dyDescent="0.2">
      <c r="A1" s="147"/>
      <c r="B1" s="542" t="s">
        <v>982</v>
      </c>
      <c r="C1" s="542"/>
      <c r="D1" s="542"/>
      <c r="E1" s="542"/>
    </row>
    <row r="2" spans="1:5" s="202" customFormat="1" ht="21" customHeight="1" x14ac:dyDescent="0.2">
      <c r="A2" s="147"/>
      <c r="B2" s="6"/>
      <c r="C2" s="6"/>
    </row>
    <row r="3" spans="1:5" s="202" customFormat="1" ht="21" customHeight="1" x14ac:dyDescent="0.2">
      <c r="A3" s="147"/>
      <c r="B3" s="6"/>
      <c r="C3" s="6"/>
    </row>
    <row r="4" spans="1:5" s="203" customFormat="1" ht="36" x14ac:dyDescent="0.2">
      <c r="A4" s="149" t="s">
        <v>440</v>
      </c>
      <c r="B4" s="150" t="str">
        <f>'Óvoda kötelező feladatok 9.3.1.'!B6</f>
        <v>Nagysápi Napsugár Óvoda</v>
      </c>
      <c r="C4" s="590" t="s">
        <v>436</v>
      </c>
      <c r="D4" s="590"/>
      <c r="E4" s="590"/>
    </row>
    <row r="5" spans="1:5" s="203" customFormat="1" ht="24" x14ac:dyDescent="0.2">
      <c r="A5" s="204" t="s">
        <v>404</v>
      </c>
      <c r="B5" s="153" t="s">
        <v>471</v>
      </c>
      <c r="C5" s="591" t="s">
        <v>436</v>
      </c>
      <c r="D5" s="591"/>
      <c r="E5" s="591"/>
    </row>
    <row r="6" spans="1:5" s="205" customFormat="1" ht="15.95" customHeight="1" x14ac:dyDescent="0.2">
      <c r="A6" s="154"/>
      <c r="B6" s="154"/>
      <c r="C6" s="541" t="s">
        <v>372</v>
      </c>
      <c r="D6" s="541"/>
      <c r="E6" s="541"/>
    </row>
    <row r="7" spans="1:5" x14ac:dyDescent="0.2">
      <c r="A7" s="156" t="s">
        <v>407</v>
      </c>
      <c r="B7" s="156" t="s">
        <v>408</v>
      </c>
      <c r="C7" s="9" t="s">
        <v>8</v>
      </c>
      <c r="D7" s="10" t="s">
        <v>9</v>
      </c>
      <c r="E7" s="10" t="s">
        <v>10</v>
      </c>
    </row>
    <row r="8" spans="1:5" s="206" customFormat="1" ht="12.95" customHeight="1" x14ac:dyDescent="0.2">
      <c r="A8" s="157"/>
      <c r="B8" s="157"/>
      <c r="C8" s="9" t="s">
        <v>13</v>
      </c>
      <c r="D8" s="9" t="s">
        <v>13</v>
      </c>
      <c r="E8" s="9"/>
    </row>
    <row r="9" spans="1:5" s="206" customFormat="1" ht="15.95" customHeight="1" x14ac:dyDescent="0.2">
      <c r="A9" s="156"/>
      <c r="B9" s="156" t="s">
        <v>286</v>
      </c>
      <c r="C9" s="71"/>
      <c r="D9" s="207"/>
      <c r="E9" s="207"/>
    </row>
    <row r="10" spans="1:5" s="209" customFormat="1" ht="12" customHeight="1" x14ac:dyDescent="0.2">
      <c r="A10" s="157" t="s">
        <v>14</v>
      </c>
      <c r="B10" s="208" t="s">
        <v>442</v>
      </c>
      <c r="C10" s="83">
        <f>SUM(C11:C21)</f>
        <v>0</v>
      </c>
      <c r="D10" s="211"/>
      <c r="E10" s="211"/>
    </row>
    <row r="11" spans="1:5" s="209" customFormat="1" ht="12" customHeight="1" x14ac:dyDescent="0.2">
      <c r="A11" s="210" t="s">
        <v>16</v>
      </c>
      <c r="B11" s="31" t="s">
        <v>75</v>
      </c>
      <c r="C11" s="78"/>
      <c r="D11" s="211"/>
      <c r="E11" s="211"/>
    </row>
    <row r="12" spans="1:5" s="209" customFormat="1" ht="12" customHeight="1" x14ac:dyDescent="0.2">
      <c r="A12" s="210" t="s">
        <v>18</v>
      </c>
      <c r="B12" s="31" t="s">
        <v>77</v>
      </c>
      <c r="C12" s="78"/>
      <c r="D12" s="211"/>
      <c r="E12" s="211"/>
    </row>
    <row r="13" spans="1:5" s="209" customFormat="1" ht="12" customHeight="1" x14ac:dyDescent="0.2">
      <c r="A13" s="210" t="s">
        <v>20</v>
      </c>
      <c r="B13" s="31" t="s">
        <v>79</v>
      </c>
      <c r="C13" s="78"/>
      <c r="D13" s="211"/>
      <c r="E13" s="211"/>
    </row>
    <row r="14" spans="1:5" s="209" customFormat="1" ht="12" customHeight="1" x14ac:dyDescent="0.2">
      <c r="A14" s="210" t="s">
        <v>22</v>
      </c>
      <c r="B14" s="31" t="s">
        <v>81</v>
      </c>
      <c r="C14" s="78"/>
      <c r="D14" s="211"/>
      <c r="E14" s="211"/>
    </row>
    <row r="15" spans="1:5" s="209" customFormat="1" ht="12" customHeight="1" x14ac:dyDescent="0.2">
      <c r="A15" s="210" t="s">
        <v>24</v>
      </c>
      <c r="B15" s="31" t="s">
        <v>83</v>
      </c>
      <c r="C15" s="78"/>
      <c r="D15" s="211"/>
      <c r="E15" s="211"/>
    </row>
    <row r="16" spans="1:5" s="209" customFormat="1" ht="12" customHeight="1" x14ac:dyDescent="0.2">
      <c r="A16" s="210" t="s">
        <v>26</v>
      </c>
      <c r="B16" s="31" t="s">
        <v>443</v>
      </c>
      <c r="C16" s="78"/>
      <c r="D16" s="211"/>
      <c r="E16" s="211"/>
    </row>
    <row r="17" spans="1:5" s="209" customFormat="1" ht="12" customHeight="1" x14ac:dyDescent="0.2">
      <c r="A17" s="210" t="s">
        <v>191</v>
      </c>
      <c r="B17" s="31" t="s">
        <v>444</v>
      </c>
      <c r="C17" s="78"/>
      <c r="D17" s="211"/>
      <c r="E17" s="211"/>
    </row>
    <row r="18" spans="1:5" s="209" customFormat="1" ht="12" customHeight="1" x14ac:dyDescent="0.2">
      <c r="A18" s="210" t="s">
        <v>193</v>
      </c>
      <c r="B18" s="31" t="s">
        <v>89</v>
      </c>
      <c r="C18" s="78"/>
      <c r="D18" s="211"/>
      <c r="E18" s="211"/>
    </row>
    <row r="19" spans="1:5" s="213" customFormat="1" ht="12" customHeight="1" x14ac:dyDescent="0.2">
      <c r="A19" s="210" t="s">
        <v>195</v>
      </c>
      <c r="B19" s="31" t="s">
        <v>91</v>
      </c>
      <c r="C19" s="78"/>
      <c r="D19" s="212"/>
      <c r="E19" s="212"/>
    </row>
    <row r="20" spans="1:5" s="213" customFormat="1" ht="12" customHeight="1" x14ac:dyDescent="0.2">
      <c r="A20" s="210" t="s">
        <v>197</v>
      </c>
      <c r="B20" s="31" t="s">
        <v>93</v>
      </c>
      <c r="C20" s="78"/>
      <c r="D20" s="212"/>
      <c r="E20" s="212"/>
    </row>
    <row r="21" spans="1:5" s="213" customFormat="1" ht="12" customHeight="1" x14ac:dyDescent="0.2">
      <c r="A21" s="210" t="s">
        <v>199</v>
      </c>
      <c r="B21" s="31" t="s">
        <v>95</v>
      </c>
      <c r="C21" s="78"/>
      <c r="D21" s="212"/>
      <c r="E21" s="212"/>
    </row>
    <row r="22" spans="1:5" s="209" customFormat="1" ht="12" customHeight="1" x14ac:dyDescent="0.2">
      <c r="A22" s="157" t="s">
        <v>28</v>
      </c>
      <c r="B22" s="208" t="s">
        <v>445</v>
      </c>
      <c r="C22" s="83">
        <f>SUM(C23:C25)</f>
        <v>0</v>
      </c>
      <c r="D22" s="211"/>
      <c r="E22" s="211"/>
    </row>
    <row r="23" spans="1:5" s="213" customFormat="1" ht="12" customHeight="1" x14ac:dyDescent="0.2">
      <c r="A23" s="210" t="s">
        <v>30</v>
      </c>
      <c r="B23" s="31" t="s">
        <v>31</v>
      </c>
      <c r="C23" s="78"/>
      <c r="D23" s="212"/>
      <c r="E23" s="212"/>
    </row>
    <row r="24" spans="1:5" s="213" customFormat="1" ht="12" customHeight="1" x14ac:dyDescent="0.2">
      <c r="A24" s="210" t="s">
        <v>32</v>
      </c>
      <c r="B24" s="31" t="s">
        <v>446</v>
      </c>
      <c r="C24" s="78"/>
      <c r="D24" s="212"/>
      <c r="E24" s="212"/>
    </row>
    <row r="25" spans="1:5" s="213" customFormat="1" ht="12" customHeight="1" x14ac:dyDescent="0.2">
      <c r="A25" s="210" t="s">
        <v>34</v>
      </c>
      <c r="B25" s="31" t="s">
        <v>447</v>
      </c>
      <c r="C25" s="78"/>
      <c r="D25" s="212"/>
      <c r="E25" s="212"/>
    </row>
    <row r="26" spans="1:5" s="213" customFormat="1" ht="12" customHeight="1" x14ac:dyDescent="0.2">
      <c r="A26" s="210" t="s">
        <v>36</v>
      </c>
      <c r="B26" s="31" t="s">
        <v>448</v>
      </c>
      <c r="C26" s="78"/>
      <c r="D26" s="212"/>
      <c r="E26" s="212"/>
    </row>
    <row r="27" spans="1:5" s="213" customFormat="1" ht="12" customHeight="1" x14ac:dyDescent="0.2">
      <c r="A27" s="157" t="s">
        <v>42</v>
      </c>
      <c r="B27" s="35" t="s">
        <v>297</v>
      </c>
      <c r="C27" s="214"/>
      <c r="D27" s="212"/>
      <c r="E27" s="212"/>
    </row>
    <row r="28" spans="1:5" s="213" customFormat="1" ht="12" customHeight="1" x14ac:dyDescent="0.2">
      <c r="A28" s="157" t="s">
        <v>239</v>
      </c>
      <c r="B28" s="35" t="s">
        <v>449</v>
      </c>
      <c r="C28" s="83">
        <f>+C29+C30</f>
        <v>0</v>
      </c>
      <c r="D28" s="212"/>
      <c r="E28" s="212"/>
    </row>
    <row r="29" spans="1:5" s="213" customFormat="1" ht="12" customHeight="1" x14ac:dyDescent="0.2">
      <c r="A29" s="210" t="s">
        <v>58</v>
      </c>
      <c r="B29" s="31" t="s">
        <v>446</v>
      </c>
      <c r="C29" s="78"/>
      <c r="D29" s="212"/>
      <c r="E29" s="212"/>
    </row>
    <row r="30" spans="1:5" s="213" customFormat="1" ht="12" customHeight="1" x14ac:dyDescent="0.2">
      <c r="A30" s="210" t="s">
        <v>66</v>
      </c>
      <c r="B30" s="31" t="s">
        <v>450</v>
      </c>
      <c r="C30" s="78"/>
      <c r="D30" s="212"/>
      <c r="E30" s="212"/>
    </row>
    <row r="31" spans="1:5" s="213" customFormat="1" ht="12" customHeight="1" x14ac:dyDescent="0.2">
      <c r="A31" s="210" t="s">
        <v>68</v>
      </c>
      <c r="B31" s="31" t="s">
        <v>451</v>
      </c>
      <c r="C31" s="78"/>
      <c r="D31" s="212"/>
      <c r="E31" s="212"/>
    </row>
    <row r="32" spans="1:5" s="213" customFormat="1" ht="12" customHeight="1" x14ac:dyDescent="0.2">
      <c r="A32" s="157" t="s">
        <v>72</v>
      </c>
      <c r="B32" s="35" t="s">
        <v>452</v>
      </c>
      <c r="C32" s="83">
        <f>+C33+C34+C35</f>
        <v>0</v>
      </c>
      <c r="D32" s="212"/>
      <c r="E32" s="212"/>
    </row>
    <row r="33" spans="1:5" s="213" customFormat="1" ht="12" customHeight="1" x14ac:dyDescent="0.2">
      <c r="A33" s="210" t="s">
        <v>74</v>
      </c>
      <c r="B33" s="31" t="s">
        <v>99</v>
      </c>
      <c r="C33" s="78"/>
      <c r="D33" s="212"/>
      <c r="E33" s="212"/>
    </row>
    <row r="34" spans="1:5" s="213" customFormat="1" ht="12" customHeight="1" x14ac:dyDescent="0.2">
      <c r="A34" s="210" t="s">
        <v>76</v>
      </c>
      <c r="B34" s="31" t="s">
        <v>101</v>
      </c>
      <c r="C34" s="78"/>
      <c r="D34" s="212"/>
      <c r="E34" s="212"/>
    </row>
    <row r="35" spans="1:5" s="213" customFormat="1" ht="12" customHeight="1" x14ac:dyDescent="0.2">
      <c r="A35" s="210" t="s">
        <v>78</v>
      </c>
      <c r="B35" s="31" t="s">
        <v>103</v>
      </c>
      <c r="C35" s="78"/>
      <c r="D35" s="212"/>
      <c r="E35" s="212"/>
    </row>
    <row r="36" spans="1:5" s="209" customFormat="1" ht="12" customHeight="1" x14ac:dyDescent="0.2">
      <c r="A36" s="157" t="s">
        <v>96</v>
      </c>
      <c r="B36" s="35" t="s">
        <v>453</v>
      </c>
      <c r="C36" s="214"/>
      <c r="D36" s="211"/>
      <c r="E36" s="211"/>
    </row>
    <row r="37" spans="1:5" s="209" customFormat="1" ht="12" customHeight="1" x14ac:dyDescent="0.2">
      <c r="A37" s="157" t="s">
        <v>256</v>
      </c>
      <c r="B37" s="35" t="s">
        <v>454</v>
      </c>
      <c r="C37" s="214"/>
      <c r="D37" s="211"/>
      <c r="E37" s="211"/>
    </row>
    <row r="38" spans="1:5" s="209" customFormat="1" ht="12" customHeight="1" x14ac:dyDescent="0.2">
      <c r="A38" s="157" t="s">
        <v>118</v>
      </c>
      <c r="B38" s="35" t="s">
        <v>455</v>
      </c>
      <c r="C38" s="83">
        <f>+C10+C22+C27+C28+C32+C36+C37</f>
        <v>0</v>
      </c>
      <c r="D38" s="211"/>
      <c r="E38" s="211"/>
    </row>
    <row r="39" spans="1:5" s="209" customFormat="1" ht="12" customHeight="1" x14ac:dyDescent="0.2">
      <c r="A39" s="178" t="s">
        <v>265</v>
      </c>
      <c r="B39" s="35" t="s">
        <v>456</v>
      </c>
      <c r="C39" s="83">
        <f>+C40+C41+C42</f>
        <v>0</v>
      </c>
      <c r="D39" s="211"/>
      <c r="E39" s="211"/>
    </row>
    <row r="40" spans="1:5" s="209" customFormat="1" ht="12" customHeight="1" x14ac:dyDescent="0.2">
      <c r="A40" s="210" t="s">
        <v>457</v>
      </c>
      <c r="B40" s="31" t="s">
        <v>350</v>
      </c>
      <c r="C40" s="78"/>
      <c r="D40" s="211"/>
      <c r="E40" s="211"/>
    </row>
    <row r="41" spans="1:5" s="209" customFormat="1" ht="12" customHeight="1" x14ac:dyDescent="0.2">
      <c r="A41" s="210" t="s">
        <v>458</v>
      </c>
      <c r="B41" s="31" t="s">
        <v>459</v>
      </c>
      <c r="C41" s="78"/>
      <c r="D41" s="211"/>
      <c r="E41" s="211"/>
    </row>
    <row r="42" spans="1:5" s="213" customFormat="1" ht="12" customHeight="1" x14ac:dyDescent="0.2">
      <c r="A42" s="210" t="s">
        <v>460</v>
      </c>
      <c r="B42" s="31" t="s">
        <v>461</v>
      </c>
      <c r="C42" s="78"/>
      <c r="D42" s="212"/>
      <c r="E42" s="212"/>
    </row>
    <row r="43" spans="1:5" s="213" customFormat="1" ht="15" customHeight="1" x14ac:dyDescent="0.2">
      <c r="A43" s="178" t="s">
        <v>267</v>
      </c>
      <c r="B43" s="215" t="s">
        <v>462</v>
      </c>
      <c r="C43" s="83">
        <f>+C38+C39</f>
        <v>0</v>
      </c>
      <c r="D43" s="212"/>
      <c r="E43" s="212"/>
    </row>
    <row r="44" spans="1:5" s="213" customFormat="1" ht="15" customHeight="1" x14ac:dyDescent="0.2">
      <c r="A44" s="168"/>
      <c r="B44" s="169"/>
      <c r="C44" s="170"/>
    </row>
    <row r="45" spans="1:5" x14ac:dyDescent="0.2">
      <c r="A45" s="224"/>
      <c r="B45" s="225"/>
      <c r="C45" s="226"/>
    </row>
    <row r="46" spans="1:5" x14ac:dyDescent="0.2">
      <c r="A46" s="216"/>
      <c r="B46" s="217"/>
      <c r="C46" s="9" t="s">
        <v>8</v>
      </c>
      <c r="D46" s="10" t="s">
        <v>9</v>
      </c>
      <c r="E46" s="10" t="s">
        <v>10</v>
      </c>
    </row>
    <row r="47" spans="1:5" s="206" customFormat="1" ht="16.5" customHeight="1" x14ac:dyDescent="0.2">
      <c r="A47" s="157"/>
      <c r="B47" s="156" t="s">
        <v>287</v>
      </c>
      <c r="C47" s="9" t="s">
        <v>13</v>
      </c>
      <c r="D47" s="9" t="s">
        <v>13</v>
      </c>
      <c r="E47" s="9"/>
    </row>
    <row r="48" spans="1:5" s="220" customFormat="1" ht="12" customHeight="1" x14ac:dyDescent="0.2">
      <c r="A48" s="157" t="s">
        <v>14</v>
      </c>
      <c r="B48" s="35" t="s">
        <v>463</v>
      </c>
      <c r="C48" s="83">
        <f>SUM(C49:C53)</f>
        <v>0</v>
      </c>
      <c r="D48" s="221"/>
      <c r="E48" s="221"/>
    </row>
    <row r="49" spans="1:5" ht="12" customHeight="1" x14ac:dyDescent="0.2">
      <c r="A49" s="210" t="s">
        <v>16</v>
      </c>
      <c r="B49" s="31" t="s">
        <v>184</v>
      </c>
      <c r="C49" s="78"/>
      <c r="D49" s="219"/>
      <c r="E49" s="219"/>
    </row>
    <row r="50" spans="1:5" ht="12" customHeight="1" x14ac:dyDescent="0.2">
      <c r="A50" s="210" t="s">
        <v>18</v>
      </c>
      <c r="B50" s="31" t="s">
        <v>185</v>
      </c>
      <c r="C50" s="78"/>
      <c r="D50" s="219"/>
      <c r="E50" s="219"/>
    </row>
    <row r="51" spans="1:5" ht="12" customHeight="1" x14ac:dyDescent="0.2">
      <c r="A51" s="210" t="s">
        <v>20</v>
      </c>
      <c r="B51" s="31" t="s">
        <v>186</v>
      </c>
      <c r="C51" s="78"/>
      <c r="D51" s="219"/>
      <c r="E51" s="219"/>
    </row>
    <row r="52" spans="1:5" ht="12" customHeight="1" x14ac:dyDescent="0.2">
      <c r="A52" s="210" t="s">
        <v>22</v>
      </c>
      <c r="B52" s="31" t="s">
        <v>187</v>
      </c>
      <c r="C52" s="78"/>
      <c r="D52" s="219"/>
      <c r="E52" s="219"/>
    </row>
    <row r="53" spans="1:5" ht="12" customHeight="1" x14ac:dyDescent="0.2">
      <c r="A53" s="210" t="s">
        <v>24</v>
      </c>
      <c r="B53" s="31" t="s">
        <v>189</v>
      </c>
      <c r="C53" s="78"/>
      <c r="D53" s="219"/>
      <c r="E53" s="219"/>
    </row>
    <row r="54" spans="1:5" ht="12" customHeight="1" x14ac:dyDescent="0.2">
      <c r="A54" s="157" t="s">
        <v>28</v>
      </c>
      <c r="B54" s="35" t="s">
        <v>464</v>
      </c>
      <c r="C54" s="83">
        <f>SUM(C55:C57)</f>
        <v>0</v>
      </c>
      <c r="D54" s="219"/>
      <c r="E54" s="219"/>
    </row>
    <row r="55" spans="1:5" s="220" customFormat="1" ht="12" customHeight="1" x14ac:dyDescent="0.2">
      <c r="A55" s="210" t="s">
        <v>30</v>
      </c>
      <c r="B55" s="31" t="s">
        <v>220</v>
      </c>
      <c r="C55" s="78"/>
      <c r="D55" s="221"/>
      <c r="E55" s="221"/>
    </row>
    <row r="56" spans="1:5" ht="12" customHeight="1" x14ac:dyDescent="0.2">
      <c r="A56" s="210" t="s">
        <v>32</v>
      </c>
      <c r="B56" s="31" t="s">
        <v>221</v>
      </c>
      <c r="C56" s="78"/>
      <c r="D56" s="219"/>
      <c r="E56" s="219"/>
    </row>
    <row r="57" spans="1:5" ht="12" customHeight="1" x14ac:dyDescent="0.2">
      <c r="A57" s="210" t="s">
        <v>34</v>
      </c>
      <c r="B57" s="31" t="s">
        <v>465</v>
      </c>
      <c r="C57" s="78"/>
      <c r="D57" s="219"/>
      <c r="E57" s="219"/>
    </row>
    <row r="58" spans="1:5" ht="12" customHeight="1" x14ac:dyDescent="0.2">
      <c r="A58" s="210" t="s">
        <v>36</v>
      </c>
      <c r="B58" s="31" t="s">
        <v>466</v>
      </c>
      <c r="C58" s="78"/>
      <c r="D58" s="219"/>
      <c r="E58" s="219"/>
    </row>
    <row r="59" spans="1:5" ht="15" customHeight="1" x14ac:dyDescent="0.2">
      <c r="A59" s="157" t="s">
        <v>42</v>
      </c>
      <c r="B59" s="35" t="s">
        <v>467</v>
      </c>
      <c r="C59" s="214"/>
      <c r="D59" s="219"/>
      <c r="E59" s="219"/>
    </row>
    <row r="60" spans="1:5" x14ac:dyDescent="0.2">
      <c r="A60" s="157" t="s">
        <v>239</v>
      </c>
      <c r="B60" s="172" t="s">
        <v>468</v>
      </c>
      <c r="C60" s="83">
        <f>+C48+C54+C59</f>
        <v>0</v>
      </c>
      <c r="D60" s="219"/>
      <c r="E60" s="219"/>
    </row>
    <row r="61" spans="1:5" ht="15" customHeight="1" x14ac:dyDescent="0.2">
      <c r="A61" s="222"/>
      <c r="B61" s="219"/>
      <c r="C61" s="223"/>
      <c r="D61" s="219"/>
      <c r="E61" s="219"/>
    </row>
    <row r="62" spans="1:5" ht="14.25" customHeight="1" x14ac:dyDescent="0.2">
      <c r="A62" s="584" t="s">
        <v>427</v>
      </c>
      <c r="B62" s="584"/>
      <c r="C62" s="182"/>
      <c r="D62" s="219"/>
      <c r="E62" s="219"/>
    </row>
    <row r="63" spans="1:5" x14ac:dyDescent="0.2">
      <c r="A63" s="584" t="s">
        <v>428</v>
      </c>
      <c r="B63" s="584"/>
      <c r="C63" s="182"/>
      <c r="D63" s="219"/>
      <c r="E63" s="219"/>
    </row>
  </sheetData>
  <sheetProtection selectLockedCells="1" selectUnlockedCells="1"/>
  <mergeCells count="6">
    <mergeCell ref="A63:B63"/>
    <mergeCell ref="B1:E1"/>
    <mergeCell ref="C4:E4"/>
    <mergeCell ref="C5:E5"/>
    <mergeCell ref="C6:E6"/>
    <mergeCell ref="A62:B62"/>
  </mergeCells>
  <printOptions horizontalCentered="1"/>
  <pageMargins left="0.78740157480314965" right="0.39370078740157483" top="0.98425196850393704" bottom="0.98425196850393704" header="0.51181102362204722" footer="0.51181102362204722"/>
  <pageSetup paperSize="9" scale="75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4" zoomScaleSheetLayoutView="100" workbookViewId="0">
      <selection activeCell="H4" sqref="H4"/>
    </sheetView>
  </sheetViews>
  <sheetFormatPr defaultColWidth="10" defaultRowHeight="15.75" x14ac:dyDescent="0.25"/>
  <cols>
    <col min="1" max="1" width="19.1640625" style="227" customWidth="1"/>
    <col min="2" max="2" width="51.6640625" style="227" customWidth="1"/>
    <col min="3" max="3" width="17.33203125" style="227" customWidth="1"/>
    <col min="4" max="16384" width="10" style="227"/>
  </cols>
  <sheetData>
    <row r="1" spans="1:10" x14ac:dyDescent="0.25">
      <c r="A1" s="593" t="s">
        <v>983</v>
      </c>
      <c r="B1" s="593"/>
      <c r="C1" s="593"/>
    </row>
    <row r="2" spans="1:10" x14ac:dyDescent="0.25">
      <c r="A2" s="228"/>
      <c r="B2" s="229"/>
      <c r="C2" s="230"/>
      <c r="D2" s="230"/>
      <c r="E2" s="230"/>
      <c r="F2" s="230"/>
      <c r="G2" s="230"/>
      <c r="H2" s="230"/>
      <c r="I2" s="230"/>
      <c r="J2" s="230"/>
    </row>
    <row r="4" spans="1:10" x14ac:dyDescent="0.25">
      <c r="A4" s="594" t="s">
        <v>403</v>
      </c>
      <c r="B4" s="594"/>
      <c r="C4" s="594"/>
    </row>
    <row r="5" spans="1:10" x14ac:dyDescent="0.25">
      <c r="A5" s="594" t="s">
        <v>472</v>
      </c>
      <c r="B5" s="594"/>
      <c r="C5" s="594"/>
    </row>
    <row r="8" spans="1:10" x14ac:dyDescent="0.25">
      <c r="A8" s="231"/>
      <c r="B8" s="232" t="s">
        <v>288</v>
      </c>
      <c r="C8" s="233" t="s">
        <v>473</v>
      </c>
    </row>
    <row r="9" spans="1:10" x14ac:dyDescent="0.25">
      <c r="A9" s="231"/>
      <c r="B9" s="232"/>
      <c r="C9" s="233"/>
    </row>
    <row r="10" spans="1:10" x14ac:dyDescent="0.25">
      <c r="A10" s="460" t="s">
        <v>474</v>
      </c>
      <c r="B10" s="231"/>
      <c r="C10" s="235"/>
    </row>
    <row r="11" spans="1:10" x14ac:dyDescent="0.25">
      <c r="A11" s="460" t="s">
        <v>475</v>
      </c>
      <c r="B11" s="236"/>
      <c r="C11" s="235"/>
    </row>
    <row r="12" spans="1:10" x14ac:dyDescent="0.25">
      <c r="A12" s="234"/>
      <c r="B12" s="236" t="s">
        <v>495</v>
      </c>
      <c r="C12" s="235"/>
    </row>
    <row r="13" spans="1:10" x14ac:dyDescent="0.25">
      <c r="A13" s="234"/>
      <c r="B13" s="236" t="s">
        <v>496</v>
      </c>
      <c r="C13" s="235">
        <v>1</v>
      </c>
    </row>
    <row r="14" spans="1:10" x14ac:dyDescent="0.25">
      <c r="A14" s="234"/>
      <c r="B14" s="236" t="s">
        <v>497</v>
      </c>
      <c r="C14" s="235">
        <v>1</v>
      </c>
    </row>
    <row r="15" spans="1:10" x14ac:dyDescent="0.25">
      <c r="A15" s="234"/>
      <c r="B15" s="236" t="s">
        <v>498</v>
      </c>
      <c r="C15" s="235">
        <v>5</v>
      </c>
    </row>
    <row r="16" spans="1:10" x14ac:dyDescent="0.25">
      <c r="A16" s="234"/>
      <c r="B16" s="274" t="s">
        <v>499</v>
      </c>
      <c r="C16" s="275">
        <f>SUM(C13:C15)</f>
        <v>7</v>
      </c>
    </row>
    <row r="17" spans="1:3" x14ac:dyDescent="0.25">
      <c r="A17" s="234"/>
      <c r="B17" s="236"/>
      <c r="C17" s="235"/>
    </row>
    <row r="18" spans="1:3" x14ac:dyDescent="0.25">
      <c r="A18" s="231"/>
      <c r="B18" s="237" t="s">
        <v>476</v>
      </c>
      <c r="C18" s="235"/>
    </row>
    <row r="19" spans="1:3" x14ac:dyDescent="0.25">
      <c r="A19" s="231"/>
      <c r="B19" s="237" t="s">
        <v>477</v>
      </c>
      <c r="C19" s="235">
        <v>1</v>
      </c>
    </row>
    <row r="20" spans="1:3" x14ac:dyDescent="0.25">
      <c r="A20" s="231"/>
      <c r="B20" s="237" t="s">
        <v>478</v>
      </c>
      <c r="C20" s="235">
        <v>1</v>
      </c>
    </row>
    <row r="21" spans="1:3" x14ac:dyDescent="0.25">
      <c r="A21" s="231"/>
      <c r="B21" s="237" t="s">
        <v>479</v>
      </c>
      <c r="C21" s="235">
        <v>1</v>
      </c>
    </row>
    <row r="22" spans="1:3" x14ac:dyDescent="0.25">
      <c r="A22" s="231"/>
      <c r="B22" s="238" t="s">
        <v>480</v>
      </c>
      <c r="C22" s="235">
        <v>1</v>
      </c>
    </row>
    <row r="23" spans="1:3" x14ac:dyDescent="0.25">
      <c r="A23" s="231"/>
      <c r="B23" s="238" t="s">
        <v>481</v>
      </c>
      <c r="C23" s="239">
        <v>1</v>
      </c>
    </row>
    <row r="24" spans="1:3" x14ac:dyDescent="0.25">
      <c r="A24" s="240"/>
      <c r="B24" s="241" t="s">
        <v>370</v>
      </c>
      <c r="C24" s="242">
        <f>SUM(C18:C23)</f>
        <v>5</v>
      </c>
    </row>
    <row r="25" spans="1:3" x14ac:dyDescent="0.25">
      <c r="A25" s="234" t="s">
        <v>482</v>
      </c>
      <c r="B25" s="243" t="s">
        <v>483</v>
      </c>
      <c r="C25" s="235">
        <v>3</v>
      </c>
    </row>
    <row r="26" spans="1:3" x14ac:dyDescent="0.25">
      <c r="A26" s="231"/>
      <c r="B26" s="243" t="s">
        <v>484</v>
      </c>
      <c r="C26" s="235">
        <v>2</v>
      </c>
    </row>
    <row r="27" spans="1:3" s="244" customFormat="1" x14ac:dyDescent="0.25">
      <c r="A27" s="242"/>
      <c r="B27" s="241" t="s">
        <v>370</v>
      </c>
      <c r="C27" s="242">
        <f>SUM(C25:C26)</f>
        <v>5</v>
      </c>
    </row>
    <row r="28" spans="1:3" x14ac:dyDescent="0.25">
      <c r="A28" s="231"/>
      <c r="B28" s="234"/>
      <c r="C28" s="235"/>
    </row>
    <row r="29" spans="1:3" x14ac:dyDescent="0.25">
      <c r="A29" s="240"/>
      <c r="B29" s="245" t="s">
        <v>485</v>
      </c>
      <c r="C29" s="242">
        <f>C27+C24+C16</f>
        <v>17</v>
      </c>
    </row>
    <row r="30" spans="1:3" x14ac:dyDescent="0.25">
      <c r="A30" s="231"/>
      <c r="B30" s="246"/>
      <c r="C30" s="235"/>
    </row>
    <row r="31" spans="1:3" ht="38.25" customHeight="1" x14ac:dyDescent="0.25">
      <c r="A31" s="595" t="s">
        <v>486</v>
      </c>
      <c r="B31" s="595"/>
      <c r="C31" s="595"/>
    </row>
    <row r="32" spans="1:3" x14ac:dyDescent="0.25">
      <c r="A32" s="247"/>
      <c r="B32" s="242" t="s">
        <v>487</v>
      </c>
      <c r="C32" s="247">
        <v>7</v>
      </c>
    </row>
    <row r="35" spans="1:3" x14ac:dyDescent="0.25">
      <c r="A35" s="248"/>
      <c r="B35" s="249" t="s">
        <v>485</v>
      </c>
      <c r="C35" s="250">
        <f>C32+C29</f>
        <v>24</v>
      </c>
    </row>
  </sheetData>
  <sheetProtection selectLockedCells="1" selectUnlockedCells="1"/>
  <mergeCells count="4">
    <mergeCell ref="A1:C1"/>
    <mergeCell ref="A4:C4"/>
    <mergeCell ref="A5:C5"/>
    <mergeCell ref="A31:C31"/>
  </mergeCells>
  <pageMargins left="0.78749999999999998" right="0.78749999999999998" top="0.88611111111111107" bottom="0.88611111111111107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176"/>
  <sheetViews>
    <sheetView workbookViewId="0">
      <selection activeCell="A3" sqref="A3:F3"/>
    </sheetView>
  </sheetViews>
  <sheetFormatPr defaultRowHeight="15.75" x14ac:dyDescent="0.25"/>
  <cols>
    <col min="1" max="1" width="9.5" style="3" customWidth="1"/>
    <col min="2" max="2" width="91.6640625" style="3" customWidth="1"/>
    <col min="3" max="3" width="13.83203125" style="4" customWidth="1"/>
    <col min="4" max="4" width="13" style="5" customWidth="1"/>
    <col min="5" max="5" width="10.1640625" style="5" bestFit="1" customWidth="1"/>
    <col min="6" max="6" width="10" style="331" bestFit="1" customWidth="1"/>
    <col min="7" max="198" width="9.33203125" style="5"/>
  </cols>
  <sheetData>
    <row r="1" spans="1:6" ht="17.100000000000001" customHeight="1" x14ac:dyDescent="0.25">
      <c r="A1" s="542" t="s">
        <v>967</v>
      </c>
      <c r="B1" s="542"/>
      <c r="C1" s="542"/>
      <c r="D1" s="542"/>
      <c r="E1" s="542"/>
      <c r="F1" s="542"/>
    </row>
    <row r="2" spans="1:6" x14ac:dyDescent="0.25">
      <c r="A2" s="543" t="s">
        <v>1</v>
      </c>
      <c r="B2" s="543"/>
      <c r="C2" s="543"/>
      <c r="D2" s="543"/>
      <c r="E2" s="543"/>
      <c r="F2" s="543"/>
    </row>
    <row r="3" spans="1:6" x14ac:dyDescent="0.25">
      <c r="A3" s="543" t="s">
        <v>493</v>
      </c>
      <c r="B3" s="543"/>
      <c r="C3" s="543"/>
      <c r="D3" s="543"/>
      <c r="E3" s="543"/>
      <c r="F3" s="543"/>
    </row>
    <row r="4" spans="1:6" x14ac:dyDescent="0.25">
      <c r="A4" s="543" t="s">
        <v>2</v>
      </c>
      <c r="B4" s="543"/>
      <c r="C4" s="543"/>
      <c r="D4" s="543"/>
      <c r="E4" s="543"/>
      <c r="F4" s="543"/>
    </row>
    <row r="5" spans="1:6" x14ac:dyDescent="0.25">
      <c r="A5" s="544" t="s">
        <v>3</v>
      </c>
      <c r="B5" s="544"/>
      <c r="C5" s="544"/>
      <c r="D5" s="544"/>
      <c r="E5" s="544"/>
      <c r="F5" s="544"/>
    </row>
    <row r="6" spans="1:6" ht="15.95" customHeight="1" x14ac:dyDescent="0.25">
      <c r="A6" s="540" t="s">
        <v>4</v>
      </c>
      <c r="B6" s="540"/>
      <c r="C6" s="541" t="s">
        <v>5</v>
      </c>
      <c r="D6" s="541"/>
      <c r="E6" s="541"/>
      <c r="F6" s="541"/>
    </row>
    <row r="7" spans="1:6" ht="25.35" customHeight="1" x14ac:dyDescent="0.25">
      <c r="A7" s="335" t="s">
        <v>6</v>
      </c>
      <c r="B7" s="335" t="s">
        <v>7</v>
      </c>
      <c r="C7" s="336" t="s">
        <v>8</v>
      </c>
      <c r="D7" s="337" t="s">
        <v>9</v>
      </c>
      <c r="E7" s="337" t="s">
        <v>10</v>
      </c>
      <c r="F7" s="332" t="s">
        <v>881</v>
      </c>
    </row>
    <row r="8" spans="1:6" s="12" customFormat="1" ht="12" customHeight="1" x14ac:dyDescent="0.2">
      <c r="A8" s="338" t="s">
        <v>11</v>
      </c>
      <c r="B8" s="338" t="s">
        <v>12</v>
      </c>
      <c r="C8" s="336" t="s">
        <v>13</v>
      </c>
      <c r="D8" s="336" t="s">
        <v>13</v>
      </c>
      <c r="E8" s="336"/>
      <c r="F8" s="332"/>
    </row>
    <row r="9" spans="1:6" s="14" customFormat="1" ht="12" customHeight="1" x14ac:dyDescent="0.2">
      <c r="A9" s="339" t="s">
        <v>14</v>
      </c>
      <c r="B9" s="339" t="s">
        <v>15</v>
      </c>
      <c r="C9" s="363">
        <f>+C10+C11+C12+C13+C14+C15</f>
        <v>70354</v>
      </c>
      <c r="D9" s="363">
        <f>+D10+D11+D12+D13+D14+D15</f>
        <v>68378</v>
      </c>
      <c r="E9" s="364">
        <f>+E10+E11+E12+E13+E14+E15</f>
        <v>68378</v>
      </c>
      <c r="F9" s="365">
        <f>E9/D9</f>
        <v>1</v>
      </c>
    </row>
    <row r="10" spans="1:6" s="14" customFormat="1" ht="12" customHeight="1" x14ac:dyDescent="0.2">
      <c r="A10" s="341" t="s">
        <v>16</v>
      </c>
      <c r="B10" s="342" t="s">
        <v>17</v>
      </c>
      <c r="C10" s="343">
        <f>'9.1. sz. mell Önkormányzat'!C10</f>
        <v>18412</v>
      </c>
      <c r="D10" s="343">
        <f>'9.1. sz. mell Önkormányzat'!D10</f>
        <v>18465</v>
      </c>
      <c r="E10" s="343">
        <f>'9.1. sz. mell Önkormányzat'!E10</f>
        <v>18465</v>
      </c>
      <c r="F10" s="333">
        <f t="shared" ref="F10:F66" si="0">E10/D10</f>
        <v>1</v>
      </c>
    </row>
    <row r="11" spans="1:6" s="14" customFormat="1" ht="12" customHeight="1" x14ac:dyDescent="0.2">
      <c r="A11" s="341" t="s">
        <v>18</v>
      </c>
      <c r="B11" s="342" t="s">
        <v>19</v>
      </c>
      <c r="C11" s="343">
        <f>'9.1. sz. mell Önkormányzat'!C11</f>
        <v>20911</v>
      </c>
      <c r="D11" s="343">
        <f>'9.1. sz. mell Önkormányzat'!D11</f>
        <v>21996</v>
      </c>
      <c r="E11" s="343">
        <f>'9.1. sz. mell Önkormányzat'!E11</f>
        <v>21996</v>
      </c>
      <c r="F11" s="333">
        <f t="shared" si="0"/>
        <v>1</v>
      </c>
    </row>
    <row r="12" spans="1:6" s="14" customFormat="1" ht="12" customHeight="1" x14ac:dyDescent="0.2">
      <c r="A12" s="341" t="s">
        <v>20</v>
      </c>
      <c r="B12" s="342" t="s">
        <v>21</v>
      </c>
      <c r="C12" s="343">
        <f>'9.1. sz. mell Önkormányzat'!C12</f>
        <v>13563</v>
      </c>
      <c r="D12" s="343">
        <f>'9.1. sz. mell Önkormányzat'!D12</f>
        <v>19724</v>
      </c>
      <c r="E12" s="343">
        <f>'9.1. sz. mell Önkormányzat'!E12</f>
        <v>19724</v>
      </c>
      <c r="F12" s="333">
        <f t="shared" si="0"/>
        <v>1</v>
      </c>
    </row>
    <row r="13" spans="1:6" s="14" customFormat="1" ht="12" customHeight="1" x14ac:dyDescent="0.2">
      <c r="A13" s="341" t="s">
        <v>22</v>
      </c>
      <c r="B13" s="342" t="s">
        <v>23</v>
      </c>
      <c r="C13" s="343">
        <f>'9.1. sz. mell Önkormányzat'!C13</f>
        <v>1794</v>
      </c>
      <c r="D13" s="343">
        <f>'9.1. sz. mell Önkormányzat'!D13</f>
        <v>1794</v>
      </c>
      <c r="E13" s="343">
        <f>'9.1. sz. mell Önkormányzat'!E13</f>
        <v>1794</v>
      </c>
      <c r="F13" s="333">
        <f t="shared" si="0"/>
        <v>1</v>
      </c>
    </row>
    <row r="14" spans="1:6" s="14" customFormat="1" ht="12" customHeight="1" x14ac:dyDescent="0.2">
      <c r="A14" s="341" t="s">
        <v>24</v>
      </c>
      <c r="B14" s="344" t="s">
        <v>25</v>
      </c>
      <c r="C14" s="343">
        <f>'9.1. sz. mell Önkormányzat'!C14</f>
        <v>15674</v>
      </c>
      <c r="D14" s="343">
        <f>'9.1. sz. mell Önkormányzat'!D14</f>
        <v>6399</v>
      </c>
      <c r="E14" s="343">
        <f>'9.1. sz. mell Önkormányzat'!E14</f>
        <v>6399</v>
      </c>
      <c r="F14" s="333">
        <f t="shared" si="0"/>
        <v>1</v>
      </c>
    </row>
    <row r="15" spans="1:6" s="14" customFormat="1" ht="12" customHeight="1" x14ac:dyDescent="0.2">
      <c r="A15" s="341" t="s">
        <v>26</v>
      </c>
      <c r="B15" s="344" t="s">
        <v>27</v>
      </c>
      <c r="C15" s="343">
        <f>'9.1. sz. mell Önkormányzat'!C15</f>
        <v>0</v>
      </c>
      <c r="D15" s="345"/>
      <c r="E15" s="345"/>
      <c r="F15" s="333">
        <v>0</v>
      </c>
    </row>
    <row r="16" spans="1:6" s="14" customFormat="1" ht="12" customHeight="1" x14ac:dyDescent="0.2">
      <c r="A16" s="339" t="s">
        <v>28</v>
      </c>
      <c r="B16" s="346" t="s">
        <v>29</v>
      </c>
      <c r="C16" s="366">
        <f>C17+C18+C19+C20+C21</f>
        <v>0</v>
      </c>
      <c r="D16" s="366">
        <f>D17+D18+D19+D20+D21</f>
        <v>14900</v>
      </c>
      <c r="E16" s="366">
        <f>E17+E18+E19+E20+E21</f>
        <v>16647</v>
      </c>
      <c r="F16" s="365">
        <f t="shared" si="0"/>
        <v>1.117248322147651</v>
      </c>
    </row>
    <row r="17" spans="1:6" s="14" customFormat="1" ht="12.75" x14ac:dyDescent="0.2">
      <c r="A17" s="341" t="s">
        <v>30</v>
      </c>
      <c r="B17" s="342" t="s">
        <v>31</v>
      </c>
      <c r="C17" s="343">
        <f>'9.1. sz. mell Önkormányzat'!C17</f>
        <v>0</v>
      </c>
      <c r="D17" s="343">
        <f>'9.1. sz. mell Önkormányzat'!D17</f>
        <v>0</v>
      </c>
      <c r="E17" s="343">
        <f>'9.1. sz. mell Önkormányzat'!E17</f>
        <v>0</v>
      </c>
      <c r="F17" s="333">
        <v>0</v>
      </c>
    </row>
    <row r="18" spans="1:6" s="14" customFormat="1" ht="12" customHeight="1" x14ac:dyDescent="0.2">
      <c r="A18" s="341" t="s">
        <v>32</v>
      </c>
      <c r="B18" s="342" t="s">
        <v>33</v>
      </c>
      <c r="C18" s="343">
        <f>'9.1. sz. mell Önkormányzat'!C18</f>
        <v>0</v>
      </c>
      <c r="D18" s="343">
        <f>'9.1. sz. mell Önkormányzat'!D18</f>
        <v>0</v>
      </c>
      <c r="E18" s="343">
        <f>'9.1. sz. mell Önkormányzat'!E18</f>
        <v>0</v>
      </c>
      <c r="F18" s="333">
        <v>0</v>
      </c>
    </row>
    <row r="19" spans="1:6" s="14" customFormat="1" ht="12" customHeight="1" x14ac:dyDescent="0.2">
      <c r="A19" s="341" t="s">
        <v>34</v>
      </c>
      <c r="B19" s="342" t="s">
        <v>35</v>
      </c>
      <c r="C19" s="343">
        <f>'9.1. sz. mell Önkormányzat'!C19</f>
        <v>0</v>
      </c>
      <c r="D19" s="343">
        <f>'9.1. sz. mell Önkormányzat'!D19</f>
        <v>0</v>
      </c>
      <c r="E19" s="343">
        <f>'9.1. sz. mell Önkormányzat'!E19</f>
        <v>0</v>
      </c>
      <c r="F19" s="333">
        <v>0</v>
      </c>
    </row>
    <row r="20" spans="1:6" s="14" customFormat="1" ht="12" customHeight="1" x14ac:dyDescent="0.2">
      <c r="A20" s="341" t="s">
        <v>36</v>
      </c>
      <c r="B20" s="342" t="s">
        <v>37</v>
      </c>
      <c r="C20" s="343">
        <f>'9.1. sz. mell Önkormányzat'!C20</f>
        <v>0</v>
      </c>
      <c r="D20" s="343">
        <f>'9.1. sz. mell Önkormányzat'!D20</f>
        <v>0</v>
      </c>
      <c r="E20" s="343">
        <f>'9.1. sz. mell Önkormányzat'!E20</f>
        <v>0</v>
      </c>
      <c r="F20" s="333">
        <v>0</v>
      </c>
    </row>
    <row r="21" spans="1:6" s="14" customFormat="1" ht="12" customHeight="1" x14ac:dyDescent="0.2">
      <c r="A21" s="341" t="s">
        <v>38</v>
      </c>
      <c r="B21" s="342" t="s">
        <v>39</v>
      </c>
      <c r="C21" s="343">
        <f>'9.1. sz. mell Önkormányzat'!C21</f>
        <v>0</v>
      </c>
      <c r="D21" s="343">
        <f>'9.1. sz. mell Önkormányzat'!D21</f>
        <v>14900</v>
      </c>
      <c r="E21" s="343">
        <f>'9.1. sz. mell Önkormányzat'!E21</f>
        <v>16647</v>
      </c>
      <c r="F21" s="333">
        <f t="shared" si="0"/>
        <v>1.117248322147651</v>
      </c>
    </row>
    <row r="22" spans="1:6" s="14" customFormat="1" ht="12" customHeight="1" x14ac:dyDescent="0.2">
      <c r="A22" s="341" t="s">
        <v>40</v>
      </c>
      <c r="B22" s="344" t="s">
        <v>41</v>
      </c>
      <c r="C22" s="343">
        <f>'9.1. sz. mell Önkormányzat'!C22</f>
        <v>0</v>
      </c>
      <c r="D22" s="345"/>
      <c r="E22" s="345"/>
      <c r="F22" s="333">
        <v>0</v>
      </c>
    </row>
    <row r="23" spans="1:6" s="14" customFormat="1" ht="12" customHeight="1" x14ac:dyDescent="0.2">
      <c r="A23" s="339" t="s">
        <v>42</v>
      </c>
      <c r="B23" s="339" t="s">
        <v>43</v>
      </c>
      <c r="C23" s="366">
        <f>SUM(C24:C29)</f>
        <v>0</v>
      </c>
      <c r="D23" s="366">
        <f>SUM(D24:D29)</f>
        <v>35311</v>
      </c>
      <c r="E23" s="366">
        <f>SUM(E24:E29)</f>
        <v>35311</v>
      </c>
      <c r="F23" s="365">
        <f t="shared" si="0"/>
        <v>1</v>
      </c>
    </row>
    <row r="24" spans="1:6" s="14" customFormat="1" ht="12" customHeight="1" x14ac:dyDescent="0.2">
      <c r="A24" s="341" t="s">
        <v>44</v>
      </c>
      <c r="B24" s="342" t="s">
        <v>45</v>
      </c>
      <c r="C24" s="343">
        <f>'9.1. sz. mell Önkormányzat'!C24</f>
        <v>0</v>
      </c>
      <c r="D24" s="343">
        <f>'9.1. sz. mell Önkormányzat'!D24</f>
        <v>27321</v>
      </c>
      <c r="E24" s="343">
        <f>'9.1. sz. mell Önkormányzat'!E24</f>
        <v>27321</v>
      </c>
      <c r="F24" s="333">
        <f t="shared" si="0"/>
        <v>1</v>
      </c>
    </row>
    <row r="25" spans="1:6" s="14" customFormat="1" ht="12" customHeight="1" x14ac:dyDescent="0.2">
      <c r="A25" s="341" t="s">
        <v>46</v>
      </c>
      <c r="B25" s="342" t="s">
        <v>47</v>
      </c>
      <c r="C25" s="343">
        <f>'9.1. sz. mell Önkormányzat'!C25</f>
        <v>0</v>
      </c>
      <c r="D25" s="345"/>
      <c r="E25" s="345"/>
      <c r="F25" s="333"/>
    </row>
    <row r="26" spans="1:6" s="14" customFormat="1" ht="12" customHeight="1" x14ac:dyDescent="0.2">
      <c r="A26" s="341" t="s">
        <v>48</v>
      </c>
      <c r="B26" s="342" t="s">
        <v>49</v>
      </c>
      <c r="C26" s="343">
        <f>'9.1. sz. mell Önkormányzat'!C26</f>
        <v>0</v>
      </c>
      <c r="D26" s="345"/>
      <c r="E26" s="345"/>
      <c r="F26" s="333"/>
    </row>
    <row r="27" spans="1:6" s="14" customFormat="1" ht="12" customHeight="1" x14ac:dyDescent="0.2">
      <c r="A27" s="341" t="s">
        <v>50</v>
      </c>
      <c r="B27" s="342" t="s">
        <v>51</v>
      </c>
      <c r="C27" s="343">
        <f>'9.1. sz. mell Önkormányzat'!C27</f>
        <v>0</v>
      </c>
      <c r="D27" s="345"/>
      <c r="E27" s="345"/>
      <c r="F27" s="333"/>
    </row>
    <row r="28" spans="1:6" s="14" customFormat="1" ht="12" customHeight="1" x14ac:dyDescent="0.2">
      <c r="A28" s="341" t="s">
        <v>52</v>
      </c>
      <c r="B28" s="342" t="s">
        <v>961</v>
      </c>
      <c r="C28" s="343">
        <f>'9.1. sz. mell Önkormányzat'!C28</f>
        <v>0</v>
      </c>
      <c r="D28" s="518">
        <f>'1.2 kötelező feladatok'!D28</f>
        <v>7990</v>
      </c>
      <c r="E28" s="518">
        <f>'1.2 kötelező feladatok'!E28</f>
        <v>7990</v>
      </c>
      <c r="F28" s="333">
        <f t="shared" si="0"/>
        <v>1</v>
      </c>
    </row>
    <row r="29" spans="1:6" s="14" customFormat="1" ht="12" customHeight="1" x14ac:dyDescent="0.2">
      <c r="A29" s="348" t="s">
        <v>54</v>
      </c>
      <c r="B29" s="349" t="s">
        <v>55</v>
      </c>
      <c r="C29" s="350"/>
      <c r="D29" s="334"/>
      <c r="E29" s="334"/>
      <c r="F29" s="334"/>
    </row>
    <row r="30" spans="1:6" s="14" customFormat="1" ht="12" customHeight="1" x14ac:dyDescent="0.2">
      <c r="A30" s="339" t="s">
        <v>56</v>
      </c>
      <c r="B30" s="339" t="s">
        <v>57</v>
      </c>
      <c r="C30" s="366">
        <f>C35+C36+C37+C31</f>
        <v>13294</v>
      </c>
      <c r="D30" s="366">
        <f>D35+D36+D37+D31</f>
        <v>13301</v>
      </c>
      <c r="E30" s="366">
        <f>E35+E36+E37+E31</f>
        <v>12890</v>
      </c>
      <c r="F30" s="365">
        <f t="shared" si="0"/>
        <v>0.96910006766408541</v>
      </c>
    </row>
    <row r="31" spans="1:6" s="14" customFormat="1" ht="12" customHeight="1" x14ac:dyDescent="0.2">
      <c r="A31" s="341" t="s">
        <v>58</v>
      </c>
      <c r="B31" s="342" t="s">
        <v>59</v>
      </c>
      <c r="C31" s="343">
        <f>SUM(C33+C32+C34)</f>
        <v>9140</v>
      </c>
      <c r="D31" s="343">
        <f>SUM(D33+D32+D34)</f>
        <v>9140</v>
      </c>
      <c r="E31" s="343">
        <f>SUM(E33+E32+E34)</f>
        <v>9993</v>
      </c>
      <c r="F31" s="333">
        <f t="shared" si="0"/>
        <v>1.0933260393873085</v>
      </c>
    </row>
    <row r="32" spans="1:6" s="14" customFormat="1" ht="12" customHeight="1" x14ac:dyDescent="0.2">
      <c r="A32" s="341" t="s">
        <v>60</v>
      </c>
      <c r="B32" s="342" t="s">
        <v>61</v>
      </c>
      <c r="C32" s="343">
        <f>'9.1.1. sz. mell  Önk. kötelező'!C32</f>
        <v>1496</v>
      </c>
      <c r="D32" s="343">
        <f>'1.2 kötelező feladatok'!D32</f>
        <v>1496</v>
      </c>
      <c r="E32" s="343">
        <f>'9.1.1. sz. mell  Önk. kötelező'!E32</f>
        <v>1778</v>
      </c>
      <c r="F32" s="333">
        <f t="shared" si="0"/>
        <v>1.1885026737967914</v>
      </c>
    </row>
    <row r="33" spans="1:6" s="14" customFormat="1" ht="12" customHeight="1" x14ac:dyDescent="0.2">
      <c r="A33" s="341" t="s">
        <v>62</v>
      </c>
      <c r="B33" s="342" t="s">
        <v>63</v>
      </c>
      <c r="C33" s="343">
        <f>'9.1.1. sz. mell  Önk. kötelező'!C33</f>
        <v>0</v>
      </c>
      <c r="D33" s="345"/>
      <c r="E33" s="345"/>
      <c r="F33" s="333"/>
    </row>
    <row r="34" spans="1:6" s="14" customFormat="1" ht="12" customHeight="1" x14ac:dyDescent="0.2">
      <c r="A34" s="341" t="s">
        <v>64</v>
      </c>
      <c r="B34" s="342" t="s">
        <v>65</v>
      </c>
      <c r="C34" s="343">
        <f>'9.1.1. sz. mell  Önk. kötelező'!C34+'1.3.sz.mell. Önként vállalt fel'!C34</f>
        <v>7644</v>
      </c>
      <c r="D34" s="343">
        <f>'9.1.1. sz. mell  Önk. kötelező'!D34+'1.3.sz.mell. Önként vállalt fel'!D34</f>
        <v>7644</v>
      </c>
      <c r="E34" s="343">
        <f>'9.1.1. sz. mell  Önk. kötelező'!E34+'1.3.sz.mell. Önként vállalt fel'!E34</f>
        <v>8215</v>
      </c>
      <c r="F34" s="333">
        <f t="shared" si="0"/>
        <v>1.0746991104133961</v>
      </c>
    </row>
    <row r="35" spans="1:6" s="14" customFormat="1" ht="12" customHeight="1" x14ac:dyDescent="0.2">
      <c r="A35" s="341" t="s">
        <v>66</v>
      </c>
      <c r="B35" s="342" t="s">
        <v>67</v>
      </c>
      <c r="C35" s="343">
        <f>'9.1.1. sz. mell  Önk. kötelező'!C35</f>
        <v>2239</v>
      </c>
      <c r="D35" s="343">
        <f>'9.1.1. sz. mell  Önk. kötelező'!D35</f>
        <v>2239</v>
      </c>
      <c r="E35" s="343">
        <f>'9.1.1. sz. mell  Önk. kötelező'!E35</f>
        <v>2443</v>
      </c>
      <c r="F35" s="333">
        <f t="shared" si="0"/>
        <v>1.0911121036176865</v>
      </c>
    </row>
    <row r="36" spans="1:6" s="14" customFormat="1" ht="12" customHeight="1" x14ac:dyDescent="0.2">
      <c r="A36" s="341" t="s">
        <v>68</v>
      </c>
      <c r="B36" s="342" t="s">
        <v>69</v>
      </c>
      <c r="C36" s="343">
        <f>'9.1.1. sz. mell  Önk. kötelező'!C36</f>
        <v>222</v>
      </c>
      <c r="D36" s="343">
        <f>'9.1.1. sz. mell  Önk. kötelező'!D36</f>
        <v>222</v>
      </c>
      <c r="E36" s="343">
        <f>'9.1.1. sz. mell  Önk. kötelező'!E36</f>
        <v>34</v>
      </c>
      <c r="F36" s="333">
        <f t="shared" si="0"/>
        <v>0.15315315315315314</v>
      </c>
    </row>
    <row r="37" spans="1:6" s="14" customFormat="1" ht="12" customHeight="1" x14ac:dyDescent="0.2">
      <c r="A37" s="341" t="s">
        <v>70</v>
      </c>
      <c r="B37" s="342" t="s">
        <v>71</v>
      </c>
      <c r="C37" s="343">
        <f>'9.1.1. sz. mell  Önk. kötelező'!C37</f>
        <v>1693</v>
      </c>
      <c r="D37" s="343">
        <f>'9.1.1. sz. mell  Önk. kötelező'!D37</f>
        <v>1700</v>
      </c>
      <c r="E37" s="343">
        <f>'9.1.1. sz. mell  Önk. kötelező'!E37</f>
        <v>420</v>
      </c>
      <c r="F37" s="333">
        <f t="shared" si="0"/>
        <v>0.24705882352941178</v>
      </c>
    </row>
    <row r="38" spans="1:6" s="14" customFormat="1" ht="12" customHeight="1" x14ac:dyDescent="0.2">
      <c r="A38" s="339" t="s">
        <v>72</v>
      </c>
      <c r="B38" s="339" t="s">
        <v>73</v>
      </c>
      <c r="C38" s="366">
        <f>SUM(C39:C49)</f>
        <v>2632.52</v>
      </c>
      <c r="D38" s="366">
        <f>SUM(D39:D49)</f>
        <v>6857</v>
      </c>
      <c r="E38" s="366">
        <f>SUM(E39:E49)</f>
        <v>9367</v>
      </c>
      <c r="F38" s="365">
        <f t="shared" si="0"/>
        <v>1.3660492926935979</v>
      </c>
    </row>
    <row r="39" spans="1:6" s="14" customFormat="1" ht="12" customHeight="1" x14ac:dyDescent="0.2">
      <c r="A39" s="341" t="s">
        <v>74</v>
      </c>
      <c r="B39" s="342" t="s">
        <v>75</v>
      </c>
      <c r="C39" s="343">
        <f>'9.1.1. sz. mell  Önk. kötelező'!C39</f>
        <v>0</v>
      </c>
      <c r="D39" s="345"/>
      <c r="E39" s="345"/>
      <c r="F39" s="333"/>
    </row>
    <row r="40" spans="1:6" s="14" customFormat="1" ht="12" customHeight="1" x14ac:dyDescent="0.2">
      <c r="A40" s="341" t="s">
        <v>76</v>
      </c>
      <c r="B40" s="342" t="s">
        <v>77</v>
      </c>
      <c r="C40" s="343">
        <f>'9.1.1. sz. mell  Önk. kötelező'!C40</f>
        <v>1647</v>
      </c>
      <c r="D40" s="343">
        <f>'9.1.1. sz. mell  Önk. kötelező'!D40</f>
        <v>1647</v>
      </c>
      <c r="E40" s="343">
        <f>'9.1.1. sz. mell  Önk. kötelező'!E40</f>
        <v>3534</v>
      </c>
      <c r="F40" s="333">
        <f t="shared" si="0"/>
        <v>2.1457194899817851</v>
      </c>
    </row>
    <row r="41" spans="1:6" s="14" customFormat="1" ht="12" customHeight="1" x14ac:dyDescent="0.2">
      <c r="A41" s="341" t="s">
        <v>78</v>
      </c>
      <c r="B41" s="342" t="s">
        <v>79</v>
      </c>
      <c r="C41" s="343">
        <f>'9.1. sz. mell Önkormányzat'!C41</f>
        <v>0</v>
      </c>
      <c r="D41" s="343">
        <f>'1.2 kötelező feladatok'!D41</f>
        <v>193</v>
      </c>
      <c r="E41" s="343">
        <f>'1.2 kötelező feladatok'!E41</f>
        <v>193</v>
      </c>
      <c r="F41" s="333">
        <f t="shared" si="0"/>
        <v>1</v>
      </c>
    </row>
    <row r="42" spans="1:6" s="14" customFormat="1" ht="12" customHeight="1" x14ac:dyDescent="0.2">
      <c r="A42" s="341" t="s">
        <v>80</v>
      </c>
      <c r="B42" s="342" t="s">
        <v>81</v>
      </c>
      <c r="C42" s="343">
        <f>'9.1.1. sz. mell  Önk. kötelező'!C42</f>
        <v>0</v>
      </c>
      <c r="D42" s="343">
        <f>'9.1.1. sz. mell  Önk. kötelező'!D42</f>
        <v>0</v>
      </c>
      <c r="E42" s="343">
        <f>'9.1.1. sz. mell  Önk. kötelező'!E42</f>
        <v>0</v>
      </c>
      <c r="F42" s="333"/>
    </row>
    <row r="43" spans="1:6" s="14" customFormat="1" ht="12" customHeight="1" x14ac:dyDescent="0.2">
      <c r="A43" s="341" t="s">
        <v>82</v>
      </c>
      <c r="B43" s="342" t="s">
        <v>83</v>
      </c>
      <c r="C43" s="343">
        <f>'9.1.1. sz. mell  Önk. kötelező'!C43</f>
        <v>776</v>
      </c>
      <c r="D43" s="343">
        <f>'9.1.1. sz. mell  Önk. kötelező'!D43</f>
        <v>776</v>
      </c>
      <c r="E43" s="343">
        <f>'9.1.1. sz. mell  Önk. kötelező'!E43</f>
        <v>953</v>
      </c>
      <c r="F43" s="333">
        <f t="shared" si="0"/>
        <v>1.2280927835051547</v>
      </c>
    </row>
    <row r="44" spans="1:6" s="14" customFormat="1" ht="12" customHeight="1" x14ac:dyDescent="0.2">
      <c r="A44" s="341" t="s">
        <v>84</v>
      </c>
      <c r="B44" s="342" t="s">
        <v>85</v>
      </c>
      <c r="C44" s="343">
        <f>'9.1.1. sz. mell  Önk. kötelező'!C44</f>
        <v>209.52</v>
      </c>
      <c r="D44" s="343">
        <f>'9.1.1. sz. mell  Önk. kötelező'!D44</f>
        <v>210</v>
      </c>
      <c r="E44" s="343">
        <f>'1.2 kötelező feladatok'!E44</f>
        <v>655</v>
      </c>
      <c r="F44" s="333">
        <f t="shared" si="0"/>
        <v>3.1190476190476191</v>
      </c>
    </row>
    <row r="45" spans="1:6" s="14" customFormat="1" ht="12" customHeight="1" x14ac:dyDescent="0.2">
      <c r="A45" s="341" t="s">
        <v>86</v>
      </c>
      <c r="B45" s="342" t="s">
        <v>87</v>
      </c>
      <c r="C45" s="343">
        <f>'9.1.1. sz. mell  Önk. kötelező'!C45</f>
        <v>0</v>
      </c>
      <c r="D45" s="345"/>
      <c r="E45" s="345"/>
      <c r="F45" s="333"/>
    </row>
    <row r="46" spans="1:6" s="14" customFormat="1" ht="12" customHeight="1" x14ac:dyDescent="0.2">
      <c r="A46" s="341" t="s">
        <v>88</v>
      </c>
      <c r="B46" s="342" t="s">
        <v>89</v>
      </c>
      <c r="C46" s="343">
        <f>'9.1.1. sz. mell  Önk. kötelező'!C46</f>
        <v>0</v>
      </c>
      <c r="D46" s="343">
        <f>'9.1.1. sz. mell  Önk. kötelező'!D46</f>
        <v>0</v>
      </c>
      <c r="E46" s="343">
        <f>'9.1.1. sz. mell  Önk. kötelező'!E46</f>
        <v>1</v>
      </c>
      <c r="F46" s="333">
        <v>0</v>
      </c>
    </row>
    <row r="47" spans="1:6" s="14" customFormat="1" ht="12" customHeight="1" x14ac:dyDescent="0.2">
      <c r="A47" s="341" t="s">
        <v>90</v>
      </c>
      <c r="B47" s="342" t="s">
        <v>91</v>
      </c>
      <c r="C47" s="343">
        <f>'9.1.1. sz. mell  Önk. kötelező'!C47</f>
        <v>0</v>
      </c>
      <c r="D47" s="345"/>
      <c r="E47" s="345"/>
      <c r="F47" s="333"/>
    </row>
    <row r="48" spans="1:6" s="14" customFormat="1" ht="12" customHeight="1" x14ac:dyDescent="0.2">
      <c r="A48" s="341" t="s">
        <v>92</v>
      </c>
      <c r="B48" s="342" t="s">
        <v>93</v>
      </c>
      <c r="C48" s="343">
        <f>'9.1.1. sz. mell  Önk. kötelező'!C48</f>
        <v>0</v>
      </c>
      <c r="D48" s="343">
        <f>'9.1.1. sz. mell  Önk. kötelező'!D48</f>
        <v>2996</v>
      </c>
      <c r="E48" s="343">
        <f>'9.1.1. sz. mell  Önk. kötelező'!E48</f>
        <v>2996</v>
      </c>
      <c r="F48" s="333">
        <f t="shared" si="0"/>
        <v>1</v>
      </c>
    </row>
    <row r="49" spans="1:6" s="14" customFormat="1" ht="12" customHeight="1" x14ac:dyDescent="0.2">
      <c r="A49" s="341" t="s">
        <v>94</v>
      </c>
      <c r="B49" s="344" t="s">
        <v>95</v>
      </c>
      <c r="C49" s="343"/>
      <c r="D49" s="343">
        <f>'1.2 kötelező feladatok'!D49</f>
        <v>1035</v>
      </c>
      <c r="E49" s="343">
        <f>'1.2 kötelező feladatok'!E49</f>
        <v>1035</v>
      </c>
      <c r="F49" s="333">
        <f t="shared" si="0"/>
        <v>1</v>
      </c>
    </row>
    <row r="50" spans="1:6" s="14" customFormat="1" ht="12" customHeight="1" x14ac:dyDescent="0.2">
      <c r="A50" s="339" t="s">
        <v>96</v>
      </c>
      <c r="B50" s="339" t="s">
        <v>97</v>
      </c>
      <c r="C50" s="347">
        <f>'9.1.1. sz. mell  Önk. kötelező'!C50</f>
        <v>0</v>
      </c>
      <c r="D50" s="351"/>
      <c r="E50" s="351"/>
      <c r="F50" s="362"/>
    </row>
    <row r="51" spans="1:6" s="14" customFormat="1" ht="12" customHeight="1" x14ac:dyDescent="0.2">
      <c r="A51" s="341" t="s">
        <v>98</v>
      </c>
      <c r="B51" s="342" t="s">
        <v>99</v>
      </c>
      <c r="C51" s="343">
        <f>'9.1.1. sz. mell  Önk. kötelező'!C51</f>
        <v>0</v>
      </c>
      <c r="D51" s="345"/>
      <c r="E51" s="345"/>
      <c r="F51" s="333"/>
    </row>
    <row r="52" spans="1:6" s="14" customFormat="1" ht="12" customHeight="1" x14ac:dyDescent="0.2">
      <c r="A52" s="341" t="s">
        <v>100</v>
      </c>
      <c r="B52" s="342" t="s">
        <v>101</v>
      </c>
      <c r="C52" s="343">
        <f>'9.1.1. sz. mell  Önk. kötelező'!C52</f>
        <v>0</v>
      </c>
      <c r="D52" s="345"/>
      <c r="E52" s="345"/>
      <c r="F52" s="333"/>
    </row>
    <row r="53" spans="1:6" s="14" customFormat="1" ht="12" customHeight="1" x14ac:dyDescent="0.2">
      <c r="A53" s="341" t="s">
        <v>102</v>
      </c>
      <c r="B53" s="342" t="s">
        <v>103</v>
      </c>
      <c r="C53" s="343">
        <f>'9.1.1. sz. mell  Önk. kötelező'!C53</f>
        <v>0</v>
      </c>
      <c r="D53" s="345"/>
      <c r="E53" s="345"/>
      <c r="F53" s="333"/>
    </row>
    <row r="54" spans="1:6" s="14" customFormat="1" ht="12" customHeight="1" x14ac:dyDescent="0.2">
      <c r="A54" s="341" t="s">
        <v>104</v>
      </c>
      <c r="B54" s="342" t="s">
        <v>105</v>
      </c>
      <c r="C54" s="343">
        <f>'9.1.1. sz. mell  Önk. kötelező'!C54</f>
        <v>0</v>
      </c>
      <c r="D54" s="345"/>
      <c r="E54" s="345"/>
      <c r="F54" s="333"/>
    </row>
    <row r="55" spans="1:6" s="14" customFormat="1" ht="12" customHeight="1" x14ac:dyDescent="0.2">
      <c r="A55" s="341" t="s">
        <v>106</v>
      </c>
      <c r="B55" s="344" t="s">
        <v>107</v>
      </c>
      <c r="C55" s="343">
        <f>'9.1.1. sz. mell  Önk. kötelező'!C55</f>
        <v>0</v>
      </c>
      <c r="D55" s="345"/>
      <c r="E55" s="345"/>
      <c r="F55" s="333"/>
    </row>
    <row r="56" spans="1:6" s="14" customFormat="1" ht="12" customHeight="1" x14ac:dyDescent="0.2">
      <c r="A56" s="339" t="s">
        <v>108</v>
      </c>
      <c r="B56" s="339" t="s">
        <v>109</v>
      </c>
      <c r="C56" s="366">
        <f>C57+C58+C59</f>
        <v>2996</v>
      </c>
      <c r="D56" s="366">
        <f>D57+D58+D59</f>
        <v>2996</v>
      </c>
      <c r="E56" s="366">
        <f>E57+E58+E59</f>
        <v>800</v>
      </c>
      <c r="F56" s="365">
        <f t="shared" si="0"/>
        <v>0.26702269692923897</v>
      </c>
    </row>
    <row r="57" spans="1:6" s="14" customFormat="1" ht="12" customHeight="1" x14ac:dyDescent="0.2">
      <c r="A57" s="341" t="s">
        <v>110</v>
      </c>
      <c r="B57" s="342" t="s">
        <v>111</v>
      </c>
      <c r="C57" s="343">
        <f>'9.1.1. sz. mell  Önk. kötelező'!C57</f>
        <v>0</v>
      </c>
      <c r="D57" s="345"/>
      <c r="E57" s="345"/>
      <c r="F57" s="333"/>
    </row>
    <row r="58" spans="1:6" s="14" customFormat="1" ht="12" customHeight="1" x14ac:dyDescent="0.2">
      <c r="A58" s="341" t="s">
        <v>112</v>
      </c>
      <c r="B58" s="342" t="s">
        <v>113</v>
      </c>
      <c r="C58" s="343">
        <f>'9.1.1. sz. mell  Önk. kötelező'!C58</f>
        <v>0</v>
      </c>
      <c r="D58" s="345"/>
      <c r="E58" s="345"/>
      <c r="F58" s="333"/>
    </row>
    <row r="59" spans="1:6" s="14" customFormat="1" ht="12" customHeight="1" x14ac:dyDescent="0.2">
      <c r="A59" s="341" t="s">
        <v>114</v>
      </c>
      <c r="B59" s="342" t="s">
        <v>115</v>
      </c>
      <c r="C59" s="343">
        <v>2996</v>
      </c>
      <c r="D59" s="343">
        <v>2996</v>
      </c>
      <c r="E59" s="343">
        <f>'1.2 kötelező feladatok'!E59</f>
        <v>800</v>
      </c>
      <c r="F59" s="333">
        <f t="shared" si="0"/>
        <v>0.26702269692923897</v>
      </c>
    </row>
    <row r="60" spans="1:6" s="14" customFormat="1" ht="12" customHeight="1" x14ac:dyDescent="0.2">
      <c r="A60" s="341" t="s">
        <v>116</v>
      </c>
      <c r="B60" s="344" t="s">
        <v>117</v>
      </c>
      <c r="C60" s="343">
        <f>'9.1.1. sz. mell  Önk. kötelező'!C60</f>
        <v>1035</v>
      </c>
      <c r="D60" s="345"/>
      <c r="E60" s="345"/>
      <c r="F60" s="333"/>
    </row>
    <row r="61" spans="1:6" s="14" customFormat="1" ht="12" customHeight="1" x14ac:dyDescent="0.2">
      <c r="A61" s="339" t="s">
        <v>118</v>
      </c>
      <c r="B61" s="346" t="s">
        <v>119</v>
      </c>
      <c r="C61" s="347">
        <f>SUM(C63:C65)</f>
        <v>0</v>
      </c>
      <c r="D61" s="351"/>
      <c r="E61" s="351"/>
      <c r="F61" s="362"/>
    </row>
    <row r="62" spans="1:6" s="14" customFormat="1" ht="12" customHeight="1" x14ac:dyDescent="0.2">
      <c r="A62" s="341" t="s">
        <v>120</v>
      </c>
      <c r="B62" s="342" t="s">
        <v>121</v>
      </c>
      <c r="C62" s="343">
        <f>'9.1.1. sz. mell  Önk. kötelező'!C62</f>
        <v>0</v>
      </c>
      <c r="D62" s="345"/>
      <c r="E62" s="345"/>
      <c r="F62" s="333"/>
    </row>
    <row r="63" spans="1:6" s="14" customFormat="1" ht="12" customHeight="1" x14ac:dyDescent="0.2">
      <c r="A63" s="341" t="s">
        <v>122</v>
      </c>
      <c r="B63" s="342" t="s">
        <v>123</v>
      </c>
      <c r="C63" s="343">
        <f>'9.1.1. sz. mell  Önk. kötelező'!C63</f>
        <v>0</v>
      </c>
      <c r="D63" s="345"/>
      <c r="E63" s="345"/>
      <c r="F63" s="333"/>
    </row>
    <row r="64" spans="1:6" s="14" customFormat="1" ht="12" customHeight="1" x14ac:dyDescent="0.2">
      <c r="A64" s="341" t="s">
        <v>124</v>
      </c>
      <c r="B64" s="342" t="s">
        <v>125</v>
      </c>
      <c r="C64" s="343">
        <v>0</v>
      </c>
      <c r="D64" s="345"/>
      <c r="E64" s="345"/>
      <c r="F64" s="333"/>
    </row>
    <row r="65" spans="1:6" s="14" customFormat="1" ht="12" customHeight="1" x14ac:dyDescent="0.2">
      <c r="A65" s="341" t="s">
        <v>126</v>
      </c>
      <c r="B65" s="344" t="s">
        <v>127</v>
      </c>
      <c r="C65" s="343">
        <f>'9.1.1. sz. mell  Önk. kötelező'!C65</f>
        <v>0</v>
      </c>
      <c r="D65" s="345"/>
      <c r="E65" s="345"/>
      <c r="F65" s="333"/>
    </row>
    <row r="66" spans="1:6" s="14" customFormat="1" ht="12" customHeight="1" x14ac:dyDescent="0.2">
      <c r="A66" s="352" t="s">
        <v>128</v>
      </c>
      <c r="B66" s="353" t="s">
        <v>129</v>
      </c>
      <c r="C66" s="367">
        <f>C9+C16+C23+C30+C38+C50+C56+C61</f>
        <v>89276.52</v>
      </c>
      <c r="D66" s="367">
        <f>D9+D16+D23+D30+D38+D50+D56+D61</f>
        <v>141743</v>
      </c>
      <c r="E66" s="367">
        <f>E9+E16+E23+E30+E38+E50+E56+E61</f>
        <v>143393</v>
      </c>
      <c r="F66" s="368">
        <f t="shared" si="0"/>
        <v>1.0116407864938657</v>
      </c>
    </row>
    <row r="67" spans="1:6" s="14" customFormat="1" ht="12" customHeight="1" x14ac:dyDescent="0.2">
      <c r="A67" s="354" t="s">
        <v>130</v>
      </c>
      <c r="B67" s="346" t="s">
        <v>131</v>
      </c>
      <c r="C67" s="350">
        <f>'9.1.1. sz. mell  Önk. kötelező'!C67</f>
        <v>0</v>
      </c>
      <c r="D67" s="351"/>
      <c r="E67" s="351"/>
      <c r="F67" s="362"/>
    </row>
    <row r="68" spans="1:6" s="14" customFormat="1" ht="12" customHeight="1" x14ac:dyDescent="0.2">
      <c r="A68" s="341" t="s">
        <v>132</v>
      </c>
      <c r="B68" s="342" t="s">
        <v>133</v>
      </c>
      <c r="C68" s="343">
        <f>'9.1.1. sz. mell  Önk. kötelező'!C68</f>
        <v>0</v>
      </c>
      <c r="D68" s="345"/>
      <c r="E68" s="345"/>
      <c r="F68" s="333"/>
    </row>
    <row r="69" spans="1:6" s="14" customFormat="1" ht="12" customHeight="1" x14ac:dyDescent="0.2">
      <c r="A69" s="341" t="s">
        <v>134</v>
      </c>
      <c r="B69" s="342" t="s">
        <v>135</v>
      </c>
      <c r="C69" s="343">
        <f>'9.1.1. sz. mell  Önk. kötelező'!C69</f>
        <v>0</v>
      </c>
      <c r="D69" s="345"/>
      <c r="E69" s="345"/>
      <c r="F69" s="333"/>
    </row>
    <row r="70" spans="1:6" s="14" customFormat="1" ht="12" customHeight="1" x14ac:dyDescent="0.2">
      <c r="A70" s="341" t="s">
        <v>136</v>
      </c>
      <c r="B70" s="355" t="s">
        <v>137</v>
      </c>
      <c r="C70" s="343">
        <f>'9.1.1. sz. mell  Önk. kötelező'!C70</f>
        <v>0</v>
      </c>
      <c r="D70" s="345"/>
      <c r="E70" s="345"/>
      <c r="F70" s="333"/>
    </row>
    <row r="71" spans="1:6" s="14" customFormat="1" ht="12" customHeight="1" x14ac:dyDescent="0.2">
      <c r="A71" s="354" t="s">
        <v>138</v>
      </c>
      <c r="B71" s="346" t="s">
        <v>139</v>
      </c>
      <c r="C71" s="350">
        <f>'9.1.1. sz. mell  Önk. kötelező'!C71</f>
        <v>0</v>
      </c>
      <c r="D71" s="351"/>
      <c r="E71" s="351"/>
      <c r="F71" s="362"/>
    </row>
    <row r="72" spans="1:6" s="14" customFormat="1" ht="12" customHeight="1" x14ac:dyDescent="0.2">
      <c r="A72" s="341" t="s">
        <v>140</v>
      </c>
      <c r="B72" s="342" t="s">
        <v>141</v>
      </c>
      <c r="C72" s="343">
        <f>'9.1.1. sz. mell  Önk. kötelező'!C72</f>
        <v>0</v>
      </c>
      <c r="D72" s="345"/>
      <c r="E72" s="345"/>
      <c r="F72" s="333"/>
    </row>
    <row r="73" spans="1:6" s="14" customFormat="1" ht="12" customHeight="1" x14ac:dyDescent="0.2">
      <c r="A73" s="341" t="s">
        <v>142</v>
      </c>
      <c r="B73" s="342" t="s">
        <v>143</v>
      </c>
      <c r="C73" s="343">
        <f>'9.1.1. sz. mell  Önk. kötelező'!C73</f>
        <v>0</v>
      </c>
      <c r="D73" s="345"/>
      <c r="E73" s="345"/>
      <c r="F73" s="333"/>
    </row>
    <row r="74" spans="1:6" s="14" customFormat="1" ht="12" customHeight="1" x14ac:dyDescent="0.2">
      <c r="A74" s="341" t="s">
        <v>144</v>
      </c>
      <c r="B74" s="342" t="s">
        <v>145</v>
      </c>
      <c r="C74" s="343">
        <f>'9.1.1. sz. mell  Önk. kötelező'!C74</f>
        <v>0</v>
      </c>
      <c r="D74" s="345"/>
      <c r="E74" s="345"/>
      <c r="F74" s="333"/>
    </row>
    <row r="75" spans="1:6" s="14" customFormat="1" ht="12" customHeight="1" x14ac:dyDescent="0.2">
      <c r="A75" s="341" t="s">
        <v>146</v>
      </c>
      <c r="B75" s="344" t="s">
        <v>147</v>
      </c>
      <c r="C75" s="343">
        <f>'9.1.1. sz. mell  Önk. kötelező'!C75</f>
        <v>0</v>
      </c>
      <c r="D75" s="345"/>
      <c r="E75" s="345"/>
      <c r="F75" s="333"/>
    </row>
    <row r="76" spans="1:6" s="14" customFormat="1" ht="12" customHeight="1" x14ac:dyDescent="0.2">
      <c r="A76" s="354" t="s">
        <v>148</v>
      </c>
      <c r="B76" s="346" t="s">
        <v>149</v>
      </c>
      <c r="C76" s="366">
        <f>C78+C77</f>
        <v>15000</v>
      </c>
      <c r="D76" s="366">
        <f>D78+D77</f>
        <v>14327</v>
      </c>
      <c r="E76" s="366">
        <f>E78+E77</f>
        <v>14327</v>
      </c>
      <c r="F76" s="365">
        <f t="shared" ref="F76:F91" si="1">E76/D76</f>
        <v>1</v>
      </c>
    </row>
    <row r="77" spans="1:6" s="14" customFormat="1" ht="12" customHeight="1" x14ac:dyDescent="0.2">
      <c r="A77" s="341" t="s">
        <v>150</v>
      </c>
      <c r="B77" s="342" t="s">
        <v>151</v>
      </c>
      <c r="C77" s="343">
        <f>'1.2 kötelező feladatok'!C77</f>
        <v>15000</v>
      </c>
      <c r="D77" s="343">
        <f>'9.1.1. sz. mell  Önk. kötelező'!D77+'Óvoda    9.3. sz. mell'!D40</f>
        <v>14327</v>
      </c>
      <c r="E77" s="343">
        <f>'1.2 kötelező feladatok'!E77</f>
        <v>14327</v>
      </c>
      <c r="F77" s="333">
        <f t="shared" si="1"/>
        <v>1</v>
      </c>
    </row>
    <row r="78" spans="1:6" s="14" customFormat="1" ht="12" customHeight="1" x14ac:dyDescent="0.2">
      <c r="A78" s="341" t="s">
        <v>152</v>
      </c>
      <c r="B78" s="344" t="s">
        <v>153</v>
      </c>
      <c r="C78" s="343">
        <f>'9.1.1. sz. mell  Önk. kötelező'!C78</f>
        <v>0</v>
      </c>
      <c r="D78" s="345"/>
      <c r="E78" s="345"/>
      <c r="F78" s="333"/>
    </row>
    <row r="79" spans="1:6" s="14" customFormat="1" ht="12" customHeight="1" x14ac:dyDescent="0.2">
      <c r="A79" s="354" t="s">
        <v>154</v>
      </c>
      <c r="B79" s="346" t="s">
        <v>155</v>
      </c>
      <c r="C79" s="366">
        <f>'9.1.1. sz. mell  Önk. kötelező'!C79</f>
        <v>0</v>
      </c>
      <c r="D79" s="366">
        <f>'9.1.1. sz. mell  Önk. kötelező'!D79</f>
        <v>10430</v>
      </c>
      <c r="E79" s="366">
        <f>'9.1.1. sz. mell  Önk. kötelező'!E79</f>
        <v>10430</v>
      </c>
      <c r="F79" s="365">
        <f t="shared" si="1"/>
        <v>1</v>
      </c>
    </row>
    <row r="80" spans="1:6" s="14" customFormat="1" ht="12" customHeight="1" x14ac:dyDescent="0.2">
      <c r="A80" s="341" t="s">
        <v>156</v>
      </c>
      <c r="B80" s="342" t="s">
        <v>157</v>
      </c>
      <c r="C80" s="343">
        <f>'9.1.1. sz. mell  Önk. kötelező'!C80</f>
        <v>0</v>
      </c>
      <c r="D80" s="518">
        <f>'1.2 kötelező feladatok'!D80</f>
        <v>2440</v>
      </c>
      <c r="E80" s="518">
        <f>'1.2 kötelező feladatok'!E80</f>
        <v>2440</v>
      </c>
      <c r="F80" s="333">
        <f t="shared" si="1"/>
        <v>1</v>
      </c>
    </row>
    <row r="81" spans="1:6" s="14" customFormat="1" ht="12" customHeight="1" x14ac:dyDescent="0.2">
      <c r="A81" s="341" t="s">
        <v>158</v>
      </c>
      <c r="B81" s="342" t="s">
        <v>159</v>
      </c>
      <c r="C81" s="343">
        <f>'9.1.1. sz. mell  Önk. kötelező'!C81</f>
        <v>0</v>
      </c>
      <c r="D81" s="518"/>
      <c r="E81" s="518"/>
      <c r="F81" s="333"/>
    </row>
    <row r="82" spans="1:6" s="14" customFormat="1" ht="12" customHeight="1" x14ac:dyDescent="0.2">
      <c r="A82" s="341" t="s">
        <v>160</v>
      </c>
      <c r="B82" s="344" t="str">
        <f>'1.2 kötelező feladatok'!B82</f>
        <v>Hitel felvét</v>
      </c>
      <c r="C82" s="343">
        <f>'9.1.1. sz. mell  Önk. kötelező'!C82</f>
        <v>0</v>
      </c>
      <c r="D82" s="518">
        <f>'1.2 kötelező feladatok'!D82</f>
        <v>7990</v>
      </c>
      <c r="E82" s="518">
        <f>'1.2 kötelező feladatok'!E82</f>
        <v>7990</v>
      </c>
      <c r="F82" s="333">
        <f t="shared" si="1"/>
        <v>1</v>
      </c>
    </row>
    <row r="83" spans="1:6" s="14" customFormat="1" ht="12" customHeight="1" x14ac:dyDescent="0.2">
      <c r="A83" s="354" t="s">
        <v>162</v>
      </c>
      <c r="B83" s="346" t="s">
        <v>163</v>
      </c>
      <c r="C83" s="350">
        <f>'9.1.1. sz. mell  Önk. kötelező'!C83</f>
        <v>0</v>
      </c>
      <c r="D83" s="519"/>
      <c r="E83" s="519"/>
      <c r="F83" s="362"/>
    </row>
    <row r="84" spans="1:6" s="14" customFormat="1" ht="12" customHeight="1" x14ac:dyDescent="0.2">
      <c r="A84" s="356" t="s">
        <v>164</v>
      </c>
      <c r="B84" s="342" t="s">
        <v>165</v>
      </c>
      <c r="C84" s="343">
        <f>'9.1.1. sz. mell  Önk. kötelező'!C84</f>
        <v>0</v>
      </c>
      <c r="D84" s="345"/>
      <c r="E84" s="345"/>
      <c r="F84" s="333"/>
    </row>
    <row r="85" spans="1:6" s="14" customFormat="1" ht="12" customHeight="1" x14ac:dyDescent="0.2">
      <c r="A85" s="356" t="s">
        <v>166</v>
      </c>
      <c r="B85" s="342" t="s">
        <v>167</v>
      </c>
      <c r="C85" s="343">
        <f>'9.1.1. sz. mell  Önk. kötelező'!C85</f>
        <v>0</v>
      </c>
      <c r="D85" s="345"/>
      <c r="E85" s="345"/>
      <c r="F85" s="333"/>
    </row>
    <row r="86" spans="1:6" s="14" customFormat="1" ht="12" customHeight="1" x14ac:dyDescent="0.2">
      <c r="A86" s="356" t="s">
        <v>168</v>
      </c>
      <c r="B86" s="342" t="s">
        <v>169</v>
      </c>
      <c r="C86" s="343">
        <f>'9.1.1. sz. mell  Önk. kötelező'!C86</f>
        <v>0</v>
      </c>
      <c r="D86" s="345"/>
      <c r="E86" s="345"/>
      <c r="F86" s="333"/>
    </row>
    <row r="87" spans="1:6" s="14" customFormat="1" ht="12" customHeight="1" x14ac:dyDescent="0.2">
      <c r="A87" s="356" t="s">
        <v>170</v>
      </c>
      <c r="B87" s="344" t="s">
        <v>171</v>
      </c>
      <c r="C87" s="343">
        <f>'9.1.1. sz. mell  Önk. kötelező'!C87</f>
        <v>0</v>
      </c>
      <c r="D87" s="345"/>
      <c r="E87" s="345"/>
      <c r="F87" s="333"/>
    </row>
    <row r="88" spans="1:6" s="14" customFormat="1" ht="12" customHeight="1" x14ac:dyDescent="0.2">
      <c r="A88" s="357" t="s">
        <v>172</v>
      </c>
      <c r="B88" s="358" t="s">
        <v>173</v>
      </c>
      <c r="C88" s="343">
        <f>'9.1.1. sz. mell  Önk. kötelező'!C88</f>
        <v>0</v>
      </c>
      <c r="D88" s="345"/>
      <c r="E88" s="345"/>
      <c r="F88" s="333"/>
    </row>
    <row r="89" spans="1:6" s="14" customFormat="1" ht="13.5" customHeight="1" x14ac:dyDescent="0.2">
      <c r="A89" s="357" t="s">
        <v>174</v>
      </c>
      <c r="B89" s="358" t="s">
        <v>175</v>
      </c>
      <c r="C89" s="343">
        <f>'9.1.1. sz. mell  Önk. kötelező'!C89</f>
        <v>0</v>
      </c>
      <c r="D89" s="345"/>
      <c r="E89" s="345"/>
      <c r="F89" s="333"/>
    </row>
    <row r="90" spans="1:6" s="14" customFormat="1" ht="15.75" customHeight="1" x14ac:dyDescent="0.2">
      <c r="A90" s="354" t="s">
        <v>176</v>
      </c>
      <c r="B90" s="359" t="s">
        <v>177</v>
      </c>
      <c r="C90" s="366">
        <f>C67+C71+C76+C79+C83+C88+C89</f>
        <v>15000</v>
      </c>
      <c r="D90" s="366">
        <f>D67+D71+D76+D79+D83+D88+D89</f>
        <v>24757</v>
      </c>
      <c r="E90" s="366">
        <f>E67+E71+E76+E79+E83+E88+E89</f>
        <v>24757</v>
      </c>
      <c r="F90" s="365">
        <f t="shared" si="1"/>
        <v>1</v>
      </c>
    </row>
    <row r="91" spans="1:6" s="14" customFormat="1" ht="16.5" customHeight="1" x14ac:dyDescent="0.2">
      <c r="A91" s="360" t="s">
        <v>178</v>
      </c>
      <c r="B91" s="361" t="s">
        <v>179</v>
      </c>
      <c r="C91" s="367">
        <f>C66+C90</f>
        <v>104276.52</v>
      </c>
      <c r="D91" s="367">
        <f>D66+D90</f>
        <v>166500</v>
      </c>
      <c r="E91" s="369">
        <f>E66+E90</f>
        <v>168150</v>
      </c>
      <c r="F91" s="368">
        <f t="shared" si="1"/>
        <v>1.0099099099099098</v>
      </c>
    </row>
    <row r="92" spans="1:6" s="14" customFormat="1" ht="83.25" customHeight="1" x14ac:dyDescent="0.2">
      <c r="A92" s="24"/>
      <c r="B92" s="25"/>
      <c r="C92" s="26"/>
      <c r="E92" s="255"/>
      <c r="F92" s="331"/>
    </row>
    <row r="93" spans="1:6" s="14" customFormat="1" ht="83.25" customHeight="1" x14ac:dyDescent="0.2">
      <c r="A93" s="24"/>
      <c r="B93" s="25"/>
      <c r="C93" s="26"/>
      <c r="E93" s="255"/>
      <c r="F93" s="331"/>
    </row>
    <row r="94" spans="1:6" s="14" customFormat="1" ht="83.25" customHeight="1" x14ac:dyDescent="0.2">
      <c r="A94" s="24"/>
      <c r="B94" s="25"/>
      <c r="C94" s="26"/>
      <c r="F94" s="331"/>
    </row>
    <row r="95" spans="1:6" s="14" customFormat="1" ht="83.25" customHeight="1" x14ac:dyDescent="0.2">
      <c r="A95" s="24"/>
      <c r="B95" s="25"/>
      <c r="C95" s="26"/>
      <c r="F95" s="331"/>
    </row>
    <row r="96" spans="1:6" s="14" customFormat="1" ht="83.25" customHeight="1" x14ac:dyDescent="0.2">
      <c r="A96" s="24"/>
      <c r="B96" s="25"/>
      <c r="C96" s="26"/>
      <c r="F96" s="331"/>
    </row>
    <row r="97" spans="1:6" s="14" customFormat="1" ht="83.25" customHeight="1" x14ac:dyDescent="0.2">
      <c r="A97" s="24"/>
      <c r="B97" s="25"/>
      <c r="C97" s="26"/>
      <c r="F97" s="331"/>
    </row>
    <row r="98" spans="1:6" s="14" customFormat="1" ht="83.25" customHeight="1" x14ac:dyDescent="0.2">
      <c r="A98" s="24"/>
      <c r="B98" s="25"/>
      <c r="C98" s="26"/>
      <c r="F98" s="331"/>
    </row>
    <row r="99" spans="1:6" s="14" customFormat="1" ht="83.25" customHeight="1" x14ac:dyDescent="0.2">
      <c r="A99" s="24"/>
      <c r="B99" s="25"/>
      <c r="C99" s="26"/>
      <c r="F99" s="331"/>
    </row>
    <row r="100" spans="1:6" s="14" customFormat="1" ht="83.25" customHeight="1" x14ac:dyDescent="0.2">
      <c r="A100" s="24"/>
      <c r="B100" s="25"/>
      <c r="C100" s="26"/>
      <c r="F100" s="331"/>
    </row>
    <row r="101" spans="1:6" s="14" customFormat="1" ht="83.25" customHeight="1" x14ac:dyDescent="0.2">
      <c r="A101" s="24"/>
      <c r="B101" s="25"/>
      <c r="C101" s="26"/>
      <c r="F101" s="331"/>
    </row>
    <row r="102" spans="1:6" s="14" customFormat="1" ht="83.25" customHeight="1" x14ac:dyDescent="0.2">
      <c r="A102" s="24"/>
      <c r="B102" s="25"/>
      <c r="C102" s="26"/>
      <c r="F102" s="331"/>
    </row>
    <row r="103" spans="1:6" s="14" customFormat="1" ht="83.25" customHeight="1" x14ac:dyDescent="0.2">
      <c r="A103" s="24"/>
      <c r="B103" s="25"/>
      <c r="C103" s="26"/>
      <c r="F103" s="331"/>
    </row>
    <row r="104" spans="1:6" s="14" customFormat="1" ht="83.25" customHeight="1" x14ac:dyDescent="0.2">
      <c r="A104" s="24"/>
      <c r="B104" s="25"/>
      <c r="C104" s="26"/>
      <c r="F104" s="331"/>
    </row>
    <row r="105" spans="1:6" s="14" customFormat="1" ht="83.25" customHeight="1" x14ac:dyDescent="0.2">
      <c r="A105" s="24"/>
      <c r="B105" s="25"/>
      <c r="C105" s="26"/>
      <c r="F105" s="331"/>
    </row>
    <row r="106" spans="1:6" s="14" customFormat="1" ht="83.25" customHeight="1" x14ac:dyDescent="0.2">
      <c r="A106" s="24"/>
      <c r="B106" s="25"/>
      <c r="C106" s="26"/>
      <c r="F106" s="331"/>
    </row>
    <row r="107" spans="1:6" s="14" customFormat="1" ht="83.25" customHeight="1" x14ac:dyDescent="0.2">
      <c r="A107" s="24"/>
      <c r="B107" s="25"/>
      <c r="C107" s="26"/>
      <c r="F107" s="331"/>
    </row>
    <row r="108" spans="1:6" x14ac:dyDescent="0.25">
      <c r="A108" s="538" t="s">
        <v>180</v>
      </c>
      <c r="B108" s="538"/>
      <c r="C108" s="538"/>
      <c r="D108" s="538"/>
      <c r="E108" s="538"/>
    </row>
    <row r="109" spans="1:6" s="28" customFormat="1" ht="16.5" customHeight="1" x14ac:dyDescent="0.25">
      <c r="A109" s="539" t="s">
        <v>181</v>
      </c>
      <c r="B109" s="539"/>
      <c r="C109" s="537" t="s">
        <v>5</v>
      </c>
      <c r="D109" s="537"/>
      <c r="E109" s="537"/>
      <c r="F109" s="537"/>
    </row>
    <row r="110" spans="1:6" ht="38.1" customHeight="1" x14ac:dyDescent="0.25">
      <c r="A110" s="335" t="s">
        <v>6</v>
      </c>
      <c r="B110" s="335" t="s">
        <v>182</v>
      </c>
      <c r="C110" s="370" t="s">
        <v>8</v>
      </c>
      <c r="D110" s="371" t="s">
        <v>9</v>
      </c>
      <c r="E110" s="371" t="s">
        <v>10</v>
      </c>
      <c r="F110" s="384" t="s">
        <v>881</v>
      </c>
    </row>
    <row r="111" spans="1:6" s="12" customFormat="1" ht="12" customHeight="1" x14ac:dyDescent="0.2">
      <c r="A111" s="338" t="s">
        <v>11</v>
      </c>
      <c r="B111" s="338" t="s">
        <v>12</v>
      </c>
      <c r="C111" s="370" t="s">
        <v>13</v>
      </c>
      <c r="D111" s="370" t="s">
        <v>13</v>
      </c>
      <c r="E111" s="370"/>
      <c r="F111" s="332"/>
    </row>
    <row r="112" spans="1:6" ht="12" customHeight="1" x14ac:dyDescent="0.25">
      <c r="A112" s="339" t="s">
        <v>14</v>
      </c>
      <c r="B112" s="372" t="s">
        <v>183</v>
      </c>
      <c r="C112" s="340">
        <f>C113+C114+C115+C116+C117+C130</f>
        <v>96566</v>
      </c>
      <c r="D112" s="340">
        <f>D113+D114+D115+D116+D117+D130</f>
        <v>140407</v>
      </c>
      <c r="E112" s="340">
        <f>E113+E114+E115+E116+E117+E130</f>
        <v>132086</v>
      </c>
      <c r="F112" s="333">
        <f>E112/D112</f>
        <v>0.94073657296288649</v>
      </c>
    </row>
    <row r="113" spans="1:6" ht="12" customHeight="1" x14ac:dyDescent="0.25">
      <c r="A113" s="341" t="s">
        <v>16</v>
      </c>
      <c r="B113" s="373" t="s">
        <v>184</v>
      </c>
      <c r="C113" s="343">
        <f>'1.2 kötelező feladatok'!C99</f>
        <v>34006</v>
      </c>
      <c r="D113" s="343">
        <f>'1.2 kötelező feladatok'!D99</f>
        <v>44424</v>
      </c>
      <c r="E113" s="343">
        <f>'1.2 kötelező feladatok'!E99</f>
        <v>43547</v>
      </c>
      <c r="F113" s="333">
        <f t="shared" ref="F113:F173" si="2">E113/D113</f>
        <v>0.98025841887268139</v>
      </c>
    </row>
    <row r="114" spans="1:6" ht="12" customHeight="1" x14ac:dyDescent="0.25">
      <c r="A114" s="341" t="s">
        <v>18</v>
      </c>
      <c r="B114" s="373" t="s">
        <v>185</v>
      </c>
      <c r="C114" s="343">
        <f>'1.2 kötelező feladatok'!C100</f>
        <v>9015</v>
      </c>
      <c r="D114" s="343">
        <f>'1.2 kötelező feladatok'!D100</f>
        <v>10502</v>
      </c>
      <c r="E114" s="343">
        <f>'1.2 kötelező feladatok'!E100</f>
        <v>10352</v>
      </c>
      <c r="F114" s="333">
        <f t="shared" si="2"/>
        <v>0.98571700628451719</v>
      </c>
    </row>
    <row r="115" spans="1:6" ht="12" customHeight="1" x14ac:dyDescent="0.25">
      <c r="A115" s="341" t="s">
        <v>20</v>
      </c>
      <c r="B115" s="373" t="s">
        <v>186</v>
      </c>
      <c r="C115" s="343">
        <f>'1.2 kötelező feladatok'!C101</f>
        <v>34248</v>
      </c>
      <c r="D115" s="343">
        <f>'1.2 kötelező feladatok'!D101</f>
        <v>68739</v>
      </c>
      <c r="E115" s="343">
        <f>'1.2 kötelező feladatok'!E101</f>
        <v>62219</v>
      </c>
      <c r="F115" s="333">
        <f t="shared" si="2"/>
        <v>0.90514846011725514</v>
      </c>
    </row>
    <row r="116" spans="1:6" ht="12" customHeight="1" x14ac:dyDescent="0.25">
      <c r="A116" s="341" t="s">
        <v>22</v>
      </c>
      <c r="B116" s="373" t="s">
        <v>187</v>
      </c>
      <c r="C116" s="343">
        <f>'1.2 kötelező feladatok'!C102</f>
        <v>6020</v>
      </c>
      <c r="D116" s="343">
        <f>'1.2 kötelező feladatok'!D102</f>
        <v>8948</v>
      </c>
      <c r="E116" s="343">
        <f>'1.2 kötelező feladatok'!E102</f>
        <v>8948</v>
      </c>
      <c r="F116" s="333">
        <f t="shared" si="2"/>
        <v>1</v>
      </c>
    </row>
    <row r="117" spans="1:6" ht="12" customHeight="1" x14ac:dyDescent="0.25">
      <c r="A117" s="348" t="s">
        <v>188</v>
      </c>
      <c r="B117" s="385" t="s">
        <v>189</v>
      </c>
      <c r="C117" s="366">
        <f>C124+C129+C123</f>
        <v>5607</v>
      </c>
      <c r="D117" s="366">
        <f>D124+D129+D123+D118</f>
        <v>7794</v>
      </c>
      <c r="E117" s="366">
        <f>E124+E129+E123+E118</f>
        <v>7020</v>
      </c>
      <c r="F117" s="386">
        <f t="shared" si="2"/>
        <v>0.90069284064665123</v>
      </c>
    </row>
    <row r="118" spans="1:6" ht="12" customHeight="1" x14ac:dyDescent="0.25">
      <c r="A118" s="341" t="s">
        <v>26</v>
      </c>
      <c r="B118" s="373" t="s">
        <v>190</v>
      </c>
      <c r="C118" s="343">
        <f>'1.2 kötelező feladatok'!C104</f>
        <v>0</v>
      </c>
      <c r="D118" s="345">
        <f>'1.2 kötelező feladatok'!D104</f>
        <v>2187</v>
      </c>
      <c r="E118" s="345">
        <f>'1.2 kötelező feladatok'!E104</f>
        <v>2187</v>
      </c>
      <c r="F118" s="333">
        <f t="shared" si="2"/>
        <v>1</v>
      </c>
    </row>
    <row r="119" spans="1:6" ht="12" customHeight="1" x14ac:dyDescent="0.25">
      <c r="A119" s="341" t="s">
        <v>191</v>
      </c>
      <c r="B119" s="375" t="s">
        <v>192</v>
      </c>
      <c r="C119" s="343">
        <f>'1.2 kötelező feladatok'!C105</f>
        <v>0</v>
      </c>
      <c r="D119" s="345"/>
      <c r="E119" s="345"/>
      <c r="F119" s="333"/>
    </row>
    <row r="120" spans="1:6" ht="12" customHeight="1" x14ac:dyDescent="0.25">
      <c r="A120" s="341" t="s">
        <v>193</v>
      </c>
      <c r="B120" s="375" t="s">
        <v>194</v>
      </c>
      <c r="C120" s="343">
        <f>'1.2 kötelező feladatok'!C106</f>
        <v>0</v>
      </c>
      <c r="D120" s="345"/>
      <c r="E120" s="345"/>
      <c r="F120" s="333"/>
    </row>
    <row r="121" spans="1:6" ht="12" customHeight="1" x14ac:dyDescent="0.25">
      <c r="A121" s="341" t="s">
        <v>195</v>
      </c>
      <c r="B121" s="376" t="s">
        <v>196</v>
      </c>
      <c r="C121" s="343">
        <f>'1.2 kötelező feladatok'!C107</f>
        <v>0</v>
      </c>
      <c r="D121" s="345"/>
      <c r="E121" s="345"/>
      <c r="F121" s="333"/>
    </row>
    <row r="122" spans="1:6" ht="12" customHeight="1" x14ac:dyDescent="0.25">
      <c r="A122" s="341" t="s">
        <v>197</v>
      </c>
      <c r="B122" s="375" t="s">
        <v>198</v>
      </c>
      <c r="C122" s="343">
        <f>'1.2 kötelező feladatok'!C108</f>
        <v>0</v>
      </c>
      <c r="D122" s="345"/>
      <c r="E122" s="345"/>
      <c r="F122" s="333"/>
    </row>
    <row r="123" spans="1:6" ht="12" customHeight="1" x14ac:dyDescent="0.25">
      <c r="A123" s="341" t="s">
        <v>199</v>
      </c>
      <c r="B123" s="375" t="s">
        <v>200</v>
      </c>
      <c r="C123" s="343">
        <f>'1.2 kötelező feladatok'!C109</f>
        <v>0</v>
      </c>
      <c r="D123" s="345"/>
      <c r="E123" s="345"/>
      <c r="F123" s="333"/>
    </row>
    <row r="124" spans="1:6" ht="12" customHeight="1" x14ac:dyDescent="0.25">
      <c r="A124" s="341" t="s">
        <v>201</v>
      </c>
      <c r="B124" s="376" t="s">
        <v>202</v>
      </c>
      <c r="C124" s="343">
        <f>'1.2 kötelező feladatok'!C110</f>
        <v>5407</v>
      </c>
      <c r="D124" s="343">
        <f>'9.1.1. sz. mell  Önk. kötelező'!D108</f>
        <v>5407</v>
      </c>
      <c r="E124" s="343">
        <f>'9.1.1. sz. mell  Önk. kötelező'!E108</f>
        <v>4781</v>
      </c>
      <c r="F124" s="333">
        <f t="shared" si="2"/>
        <v>0.88422415387460696</v>
      </c>
    </row>
    <row r="125" spans="1:6" ht="12" customHeight="1" x14ac:dyDescent="0.25">
      <c r="A125" s="341" t="s">
        <v>203</v>
      </c>
      <c r="B125" s="376" t="s">
        <v>204</v>
      </c>
      <c r="C125" s="343">
        <f>'1.2 kötelező feladatok'!C111</f>
        <v>0</v>
      </c>
      <c r="D125" s="345"/>
      <c r="E125" s="345"/>
      <c r="F125" s="333"/>
    </row>
    <row r="126" spans="1:6" ht="12" customHeight="1" x14ac:dyDescent="0.25">
      <c r="A126" s="341" t="s">
        <v>205</v>
      </c>
      <c r="B126" s="375" t="s">
        <v>206</v>
      </c>
      <c r="C126" s="343">
        <f>'1.2 kötelező feladatok'!C112</f>
        <v>0</v>
      </c>
      <c r="D126" s="345"/>
      <c r="E126" s="345"/>
      <c r="F126" s="333"/>
    </row>
    <row r="127" spans="1:6" ht="12" customHeight="1" x14ac:dyDescent="0.25">
      <c r="A127" s="341" t="s">
        <v>207</v>
      </c>
      <c r="B127" s="375" t="s">
        <v>208</v>
      </c>
      <c r="C127" s="343">
        <f>'1.2 kötelező feladatok'!C113</f>
        <v>0</v>
      </c>
      <c r="D127" s="345"/>
      <c r="E127" s="345"/>
      <c r="F127" s="333"/>
    </row>
    <row r="128" spans="1:6" ht="12" customHeight="1" x14ac:dyDescent="0.25">
      <c r="A128" s="341" t="s">
        <v>209</v>
      </c>
      <c r="B128" s="375" t="s">
        <v>210</v>
      </c>
      <c r="C128" s="343">
        <f>'1.2 kötelező feladatok'!C114</f>
        <v>0</v>
      </c>
      <c r="D128" s="345"/>
      <c r="E128" s="345"/>
      <c r="F128" s="333"/>
    </row>
    <row r="129" spans="1:6" ht="12" customHeight="1" x14ac:dyDescent="0.25">
      <c r="A129" s="341" t="s">
        <v>211</v>
      </c>
      <c r="B129" s="375" t="s">
        <v>212</v>
      </c>
      <c r="C129" s="343">
        <f>'1.2 kötelező feladatok'!C115+'1.3.sz.mell. Önként vállalt fel'!C120</f>
        <v>200</v>
      </c>
      <c r="D129" s="343">
        <f>'1.2 kötelező feladatok'!D115+'1.3.sz.mell. Önként vállalt fel'!D120</f>
        <v>200</v>
      </c>
      <c r="E129" s="343">
        <f>'1.2 kötelező feladatok'!E115+'1.3.sz.mell. Önként vállalt fel'!E120</f>
        <v>52</v>
      </c>
      <c r="F129" s="333">
        <f t="shared" si="2"/>
        <v>0.26</v>
      </c>
    </row>
    <row r="130" spans="1:6" ht="12" customHeight="1" x14ac:dyDescent="0.25">
      <c r="A130" s="348" t="s">
        <v>213</v>
      </c>
      <c r="B130" s="374" t="s">
        <v>214</v>
      </c>
      <c r="C130" s="347">
        <f>C132+C131</f>
        <v>7670</v>
      </c>
      <c r="D130" s="347">
        <f>D132+D131</f>
        <v>0</v>
      </c>
      <c r="E130" s="347">
        <f>E132+E131</f>
        <v>0</v>
      </c>
      <c r="F130" s="333"/>
    </row>
    <row r="131" spans="1:6" ht="12" customHeight="1" x14ac:dyDescent="0.25">
      <c r="A131" s="341" t="s">
        <v>215</v>
      </c>
      <c r="B131" s="373" t="s">
        <v>216</v>
      </c>
      <c r="C131" s="343">
        <f>'1.2 kötelező feladatok'!C117</f>
        <v>1670</v>
      </c>
      <c r="D131" s="343">
        <f>'1.2 kötelező feladatok'!D117</f>
        <v>0</v>
      </c>
      <c r="E131" s="343">
        <f>'1.2 kötelező feladatok'!E117</f>
        <v>0</v>
      </c>
      <c r="F131" s="333"/>
    </row>
    <row r="132" spans="1:6" ht="12" customHeight="1" x14ac:dyDescent="0.25">
      <c r="A132" s="341" t="s">
        <v>217</v>
      </c>
      <c r="B132" s="375" t="s">
        <v>218</v>
      </c>
      <c r="C132" s="343">
        <f>'1.2 kötelező feladatok'!C118</f>
        <v>6000</v>
      </c>
      <c r="D132" s="343">
        <f>'1.2 kötelező feladatok'!D118</f>
        <v>0</v>
      </c>
      <c r="E132" s="343">
        <f>'1.2 kötelező feladatok'!E118</f>
        <v>0</v>
      </c>
      <c r="F132" s="333"/>
    </row>
    <row r="133" spans="1:6" ht="12" customHeight="1" x14ac:dyDescent="0.25">
      <c r="A133" s="339" t="s">
        <v>28</v>
      </c>
      <c r="B133" s="372" t="s">
        <v>219</v>
      </c>
      <c r="C133" s="340">
        <f>C134+C136+C138</f>
        <v>6800</v>
      </c>
      <c r="D133" s="340">
        <f>D134+D136+D138</f>
        <v>14753</v>
      </c>
      <c r="E133" s="340">
        <f>E134+E136+E138</f>
        <v>14753</v>
      </c>
      <c r="F133" s="386">
        <f t="shared" si="2"/>
        <v>1</v>
      </c>
    </row>
    <row r="134" spans="1:6" ht="12" customHeight="1" x14ac:dyDescent="0.25">
      <c r="A134" s="341" t="s">
        <v>30</v>
      </c>
      <c r="B134" s="373" t="s">
        <v>220</v>
      </c>
      <c r="C134" s="343">
        <f>C135</f>
        <v>1300</v>
      </c>
      <c r="D134" s="343">
        <f>D135</f>
        <v>11843</v>
      </c>
      <c r="E134" s="343">
        <f>E135</f>
        <v>11843</v>
      </c>
      <c r="F134" s="333">
        <f t="shared" si="2"/>
        <v>1</v>
      </c>
    </row>
    <row r="135" spans="1:6" ht="12" customHeight="1" x14ac:dyDescent="0.25">
      <c r="A135" s="341" t="s">
        <v>32</v>
      </c>
      <c r="B135" s="373" t="str">
        <f>'9.1. sz. mell Önkormányzat'!B119</f>
        <v>2.1.ből föld vásárlás (1.000 e Ft ), laptop 300. e Ft</v>
      </c>
      <c r="C135" s="343">
        <f>'1.2 kötelező feladatok'!C121</f>
        <v>1300</v>
      </c>
      <c r="D135" s="343">
        <f>'1.2 kötelező feladatok'!D121</f>
        <v>11843</v>
      </c>
      <c r="E135" s="343">
        <f>'1.2 kötelező feladatok'!E121</f>
        <v>11843</v>
      </c>
      <c r="F135" s="333">
        <f t="shared" si="2"/>
        <v>1</v>
      </c>
    </row>
    <row r="136" spans="1:6" ht="12" customHeight="1" x14ac:dyDescent="0.25">
      <c r="A136" s="341" t="s">
        <v>34</v>
      </c>
      <c r="B136" s="373" t="s">
        <v>221</v>
      </c>
      <c r="C136" s="343">
        <f>C137</f>
        <v>4000</v>
      </c>
      <c r="D136" s="343">
        <f>D137</f>
        <v>1410</v>
      </c>
      <c r="E136" s="343">
        <f>E137</f>
        <v>1410</v>
      </c>
      <c r="F136" s="333">
        <f t="shared" si="2"/>
        <v>1</v>
      </c>
    </row>
    <row r="137" spans="1:6" ht="12" customHeight="1" x14ac:dyDescent="0.25">
      <c r="A137" s="341" t="s">
        <v>36</v>
      </c>
      <c r="B137" s="373" t="s">
        <v>222</v>
      </c>
      <c r="C137" s="343">
        <f>'1.2 kötelező feladatok'!C123</f>
        <v>4000</v>
      </c>
      <c r="D137" s="343">
        <f>'1.2 kötelező feladatok'!D123</f>
        <v>1410</v>
      </c>
      <c r="E137" s="343">
        <f>'1.2 kötelező feladatok'!E123</f>
        <v>1410</v>
      </c>
      <c r="F137" s="333">
        <f t="shared" si="2"/>
        <v>1</v>
      </c>
    </row>
    <row r="138" spans="1:6" ht="12" customHeight="1" x14ac:dyDescent="0.25">
      <c r="A138" s="341" t="s">
        <v>38</v>
      </c>
      <c r="B138" s="344" t="s">
        <v>223</v>
      </c>
      <c r="C138" s="343">
        <f>C139+C140+C141+C146</f>
        <v>1500</v>
      </c>
      <c r="D138" s="343">
        <f>D139+D140+D141+D146</f>
        <v>1500</v>
      </c>
      <c r="E138" s="343">
        <f>E139+E140+E141+E146</f>
        <v>1500</v>
      </c>
      <c r="F138" s="333">
        <f t="shared" si="2"/>
        <v>1</v>
      </c>
    </row>
    <row r="139" spans="1:6" ht="12" customHeight="1" x14ac:dyDescent="0.25">
      <c r="A139" s="341" t="s">
        <v>40</v>
      </c>
      <c r="B139" s="344" t="s">
        <v>224</v>
      </c>
      <c r="C139" s="343"/>
      <c r="D139" s="345"/>
      <c r="E139" s="345"/>
      <c r="F139" s="333"/>
    </row>
    <row r="140" spans="1:6" ht="12" customHeight="1" x14ac:dyDescent="0.25">
      <c r="A140" s="341" t="s">
        <v>225</v>
      </c>
      <c r="B140" s="375" t="s">
        <v>226</v>
      </c>
      <c r="C140" s="343"/>
      <c r="D140" s="345"/>
      <c r="E140" s="345"/>
      <c r="F140" s="333"/>
    </row>
    <row r="141" spans="1:6" x14ac:dyDescent="0.25">
      <c r="A141" s="341" t="s">
        <v>227</v>
      </c>
      <c r="B141" s="375" t="s">
        <v>228</v>
      </c>
      <c r="C141" s="343">
        <f>'1.2 kötelező feladatok'!C127</f>
        <v>1500</v>
      </c>
      <c r="D141" s="343">
        <f>'1.2 kötelező feladatok'!D127</f>
        <v>1500</v>
      </c>
      <c r="E141" s="343">
        <f>'1.2 kötelező feladatok'!E127</f>
        <v>1500</v>
      </c>
      <c r="F141" s="333">
        <f t="shared" si="2"/>
        <v>1</v>
      </c>
    </row>
    <row r="142" spans="1:6" ht="12" customHeight="1" x14ac:dyDescent="0.25">
      <c r="A142" s="341" t="s">
        <v>229</v>
      </c>
      <c r="B142" s="375" t="s">
        <v>230</v>
      </c>
      <c r="C142" s="343"/>
      <c r="D142" s="345"/>
      <c r="E142" s="345"/>
      <c r="F142" s="333"/>
    </row>
    <row r="143" spans="1:6" ht="12" customHeight="1" x14ac:dyDescent="0.25">
      <c r="A143" s="341" t="s">
        <v>231</v>
      </c>
      <c r="B143" s="375" t="s">
        <v>232</v>
      </c>
      <c r="C143" s="343"/>
      <c r="D143" s="345"/>
      <c r="E143" s="345"/>
      <c r="F143" s="333"/>
    </row>
    <row r="144" spans="1:6" ht="12" customHeight="1" x14ac:dyDescent="0.25">
      <c r="A144" s="341" t="s">
        <v>233</v>
      </c>
      <c r="B144" s="375" t="s">
        <v>206</v>
      </c>
      <c r="C144" s="343"/>
      <c r="D144" s="345"/>
      <c r="E144" s="345"/>
      <c r="F144" s="333"/>
    </row>
    <row r="145" spans="1:6" ht="12" customHeight="1" x14ac:dyDescent="0.25">
      <c r="A145" s="341" t="s">
        <v>234</v>
      </c>
      <c r="B145" s="375" t="s">
        <v>235</v>
      </c>
      <c r="C145" s="343"/>
      <c r="D145" s="345"/>
      <c r="E145" s="345"/>
      <c r="F145" s="333"/>
    </row>
    <row r="146" spans="1:6" x14ac:dyDescent="0.25">
      <c r="A146" s="341" t="s">
        <v>236</v>
      </c>
      <c r="B146" s="375" t="s">
        <v>237</v>
      </c>
      <c r="C146" s="343"/>
      <c r="D146" s="345"/>
      <c r="E146" s="345"/>
      <c r="F146" s="333"/>
    </row>
    <row r="147" spans="1:6" ht="12" customHeight="1" x14ac:dyDescent="0.25">
      <c r="A147" s="353" t="s">
        <v>42</v>
      </c>
      <c r="B147" s="353" t="s">
        <v>238</v>
      </c>
      <c r="C147" s="377">
        <f>+C112+C133</f>
        <v>103366</v>
      </c>
      <c r="D147" s="377">
        <f>+D112+D133</f>
        <v>155160</v>
      </c>
      <c r="E147" s="377">
        <f>+E112+E133</f>
        <v>146839</v>
      </c>
      <c r="F147" s="386">
        <f t="shared" si="2"/>
        <v>0.94637148749677757</v>
      </c>
    </row>
    <row r="148" spans="1:6" ht="12" customHeight="1" x14ac:dyDescent="0.25">
      <c r="A148" s="339" t="s">
        <v>239</v>
      </c>
      <c r="B148" s="339" t="s">
        <v>240</v>
      </c>
      <c r="C148" s="340">
        <f>+C149+C150+C151</f>
        <v>911</v>
      </c>
      <c r="D148" s="340">
        <f>+D149+D150+D151</f>
        <v>8901</v>
      </c>
      <c r="E148" s="340">
        <f>+E149+E150+E151</f>
        <v>8901</v>
      </c>
      <c r="F148" s="386">
        <f t="shared" si="2"/>
        <v>1</v>
      </c>
    </row>
    <row r="149" spans="1:6" ht="12" customHeight="1" x14ac:dyDescent="0.25">
      <c r="A149" s="341" t="s">
        <v>58</v>
      </c>
      <c r="B149" s="373" t="s">
        <v>241</v>
      </c>
      <c r="C149" s="343"/>
      <c r="D149" s="345"/>
      <c r="E149" s="345"/>
      <c r="F149" s="333"/>
    </row>
    <row r="150" spans="1:6" ht="12" customHeight="1" x14ac:dyDescent="0.25">
      <c r="A150" s="341" t="s">
        <v>66</v>
      </c>
      <c r="B150" s="373" t="s">
        <v>242</v>
      </c>
      <c r="C150" s="343"/>
      <c r="D150" s="345"/>
      <c r="E150" s="345"/>
      <c r="F150" s="333"/>
    </row>
    <row r="151" spans="1:6" ht="12" customHeight="1" x14ac:dyDescent="0.25">
      <c r="A151" s="341" t="s">
        <v>68</v>
      </c>
      <c r="B151" s="373" t="s">
        <v>243</v>
      </c>
      <c r="C151" s="343">
        <f>'1.2 kötelező feladatok'!C137</f>
        <v>911</v>
      </c>
      <c r="D151" s="343">
        <f>'1.2 kötelező feladatok'!D137</f>
        <v>8901</v>
      </c>
      <c r="E151" s="343">
        <f>'1.2 kötelező feladatok'!E137</f>
        <v>8901</v>
      </c>
      <c r="F151" s="333">
        <f t="shared" si="2"/>
        <v>1</v>
      </c>
    </row>
    <row r="152" spans="1:6" ht="12" customHeight="1" x14ac:dyDescent="0.25">
      <c r="A152" s="339" t="s">
        <v>72</v>
      </c>
      <c r="B152" s="339" t="s">
        <v>244</v>
      </c>
      <c r="C152" s="340">
        <f>SUM(C153:C158)</f>
        <v>0</v>
      </c>
      <c r="D152" s="351"/>
      <c r="E152" s="351"/>
      <c r="F152" s="333"/>
    </row>
    <row r="153" spans="1:6" ht="12" customHeight="1" x14ac:dyDescent="0.25">
      <c r="A153" s="341" t="s">
        <v>74</v>
      </c>
      <c r="B153" s="373" t="s">
        <v>245</v>
      </c>
      <c r="C153" s="343"/>
      <c r="D153" s="345"/>
      <c r="E153" s="345"/>
      <c r="F153" s="333"/>
    </row>
    <row r="154" spans="1:6" ht="12" customHeight="1" x14ac:dyDescent="0.25">
      <c r="A154" s="341" t="s">
        <v>76</v>
      </c>
      <c r="B154" s="373" t="s">
        <v>246</v>
      </c>
      <c r="C154" s="343"/>
      <c r="D154" s="345"/>
      <c r="E154" s="345"/>
      <c r="F154" s="333"/>
    </row>
    <row r="155" spans="1:6" ht="12" customHeight="1" x14ac:dyDescent="0.25">
      <c r="A155" s="341" t="s">
        <v>78</v>
      </c>
      <c r="B155" s="373" t="s">
        <v>247</v>
      </c>
      <c r="C155" s="343"/>
      <c r="D155" s="345"/>
      <c r="E155" s="345"/>
      <c r="F155" s="333"/>
    </row>
    <row r="156" spans="1:6" ht="12" customHeight="1" x14ac:dyDescent="0.25">
      <c r="A156" s="341" t="s">
        <v>80</v>
      </c>
      <c r="B156" s="373" t="s">
        <v>248</v>
      </c>
      <c r="C156" s="343"/>
      <c r="D156" s="345"/>
      <c r="E156" s="345"/>
      <c r="F156" s="333"/>
    </row>
    <row r="157" spans="1:6" ht="12" customHeight="1" x14ac:dyDescent="0.25">
      <c r="A157" s="341" t="s">
        <v>82</v>
      </c>
      <c r="B157" s="373" t="s">
        <v>249</v>
      </c>
      <c r="C157" s="343"/>
      <c r="D157" s="345"/>
      <c r="E157" s="345"/>
      <c r="F157" s="333"/>
    </row>
    <row r="158" spans="1:6" ht="12" customHeight="1" x14ac:dyDescent="0.25">
      <c r="A158" s="341" t="s">
        <v>84</v>
      </c>
      <c r="B158" s="373" t="s">
        <v>250</v>
      </c>
      <c r="C158" s="343"/>
      <c r="D158" s="345"/>
      <c r="E158" s="345"/>
      <c r="F158" s="333"/>
    </row>
    <row r="159" spans="1:6" ht="12" customHeight="1" x14ac:dyDescent="0.25">
      <c r="A159" s="339" t="s">
        <v>96</v>
      </c>
      <c r="B159" s="339" t="s">
        <v>251</v>
      </c>
      <c r="C159" s="340">
        <f>+C160+C161+C162+C163</f>
        <v>0</v>
      </c>
      <c r="D159" s="340">
        <f t="shared" ref="D159:E159" si="3">+D160+D161+D162+D163</f>
        <v>2439</v>
      </c>
      <c r="E159" s="340">
        <f t="shared" si="3"/>
        <v>1747</v>
      </c>
      <c r="F159" s="386">
        <f t="shared" si="2"/>
        <v>0.71627716277162767</v>
      </c>
    </row>
    <row r="160" spans="1:6" ht="12" customHeight="1" x14ac:dyDescent="0.25">
      <c r="A160" s="341" t="s">
        <v>98</v>
      </c>
      <c r="B160" s="373" t="s">
        <v>252</v>
      </c>
      <c r="C160" s="343"/>
      <c r="D160" s="345"/>
      <c r="E160" s="345"/>
      <c r="F160" s="333"/>
    </row>
    <row r="161" spans="1:6" ht="12" customHeight="1" x14ac:dyDescent="0.25">
      <c r="A161" s="341" t="s">
        <v>100</v>
      </c>
      <c r="B161" s="373" t="s">
        <v>253</v>
      </c>
      <c r="C161" s="343"/>
      <c r="D161" s="345">
        <f>'1.2 kötelező feladatok'!D147</f>
        <v>2439</v>
      </c>
      <c r="E161" s="345">
        <f>'1.2 kötelező feladatok'!E147</f>
        <v>1747</v>
      </c>
      <c r="F161" s="333">
        <f t="shared" si="2"/>
        <v>0.71627716277162767</v>
      </c>
    </row>
    <row r="162" spans="1:6" ht="12" customHeight="1" x14ac:dyDescent="0.25">
      <c r="A162" s="341" t="s">
        <v>102</v>
      </c>
      <c r="B162" s="373" t="s">
        <v>254</v>
      </c>
      <c r="C162" s="343"/>
      <c r="D162" s="345"/>
      <c r="E162" s="345"/>
      <c r="F162" s="333"/>
    </row>
    <row r="163" spans="1:6" ht="12" customHeight="1" x14ac:dyDescent="0.25">
      <c r="A163" s="341" t="s">
        <v>104</v>
      </c>
      <c r="B163" s="373" t="s">
        <v>490</v>
      </c>
      <c r="C163" s="343"/>
      <c r="D163" s="345"/>
      <c r="E163" s="345"/>
      <c r="F163" s="333"/>
    </row>
    <row r="164" spans="1:6" ht="12" customHeight="1" x14ac:dyDescent="0.25">
      <c r="A164" s="339" t="s">
        <v>256</v>
      </c>
      <c r="B164" s="339" t="s">
        <v>257</v>
      </c>
      <c r="C164" s="378">
        <f>SUM(C165:C169)</f>
        <v>0</v>
      </c>
      <c r="D164" s="351"/>
      <c r="E164" s="351"/>
      <c r="F164" s="333"/>
    </row>
    <row r="165" spans="1:6" ht="12" customHeight="1" x14ac:dyDescent="0.25">
      <c r="A165" s="341" t="s">
        <v>110</v>
      </c>
      <c r="B165" s="373" t="s">
        <v>258</v>
      </c>
      <c r="C165" s="343"/>
      <c r="D165" s="345"/>
      <c r="E165" s="345"/>
      <c r="F165" s="333"/>
    </row>
    <row r="166" spans="1:6" ht="12" customHeight="1" x14ac:dyDescent="0.25">
      <c r="A166" s="341" t="s">
        <v>112</v>
      </c>
      <c r="B166" s="373" t="s">
        <v>259</v>
      </c>
      <c r="C166" s="343"/>
      <c r="D166" s="345"/>
      <c r="E166" s="345"/>
      <c r="F166" s="333"/>
    </row>
    <row r="167" spans="1:6" ht="12" customHeight="1" x14ac:dyDescent="0.25">
      <c r="A167" s="341" t="s">
        <v>114</v>
      </c>
      <c r="B167" s="373" t="s">
        <v>260</v>
      </c>
      <c r="C167" s="343"/>
      <c r="D167" s="345"/>
      <c r="E167" s="345"/>
      <c r="F167" s="333"/>
    </row>
    <row r="168" spans="1:6" ht="12" customHeight="1" x14ac:dyDescent="0.25">
      <c r="A168" s="341" t="s">
        <v>116</v>
      </c>
      <c r="B168" s="373" t="s">
        <v>261</v>
      </c>
      <c r="C168" s="343"/>
      <c r="D168" s="345"/>
      <c r="E168" s="345"/>
      <c r="F168" s="333"/>
    </row>
    <row r="169" spans="1:6" ht="12" customHeight="1" x14ac:dyDescent="0.25">
      <c r="A169" s="341" t="s">
        <v>262</v>
      </c>
      <c r="B169" s="373" t="s">
        <v>263</v>
      </c>
      <c r="C169" s="343"/>
      <c r="D169" s="345"/>
      <c r="E169" s="345"/>
      <c r="F169" s="333"/>
    </row>
    <row r="170" spans="1:6" ht="12" customHeight="1" x14ac:dyDescent="0.25">
      <c r="A170" s="379" t="s">
        <v>118</v>
      </c>
      <c r="B170" s="379" t="s">
        <v>264</v>
      </c>
      <c r="C170" s="380"/>
      <c r="D170" s="345"/>
      <c r="E170" s="345"/>
      <c r="F170" s="333"/>
    </row>
    <row r="171" spans="1:6" ht="12" customHeight="1" x14ac:dyDescent="0.25">
      <c r="A171" s="379" t="s">
        <v>265</v>
      </c>
      <c r="B171" s="379" t="s">
        <v>266</v>
      </c>
      <c r="C171" s="380"/>
      <c r="D171" s="345"/>
      <c r="E171" s="345"/>
      <c r="F171" s="333"/>
    </row>
    <row r="172" spans="1:6" ht="15" customHeight="1" x14ac:dyDescent="0.25">
      <c r="A172" s="339" t="s">
        <v>267</v>
      </c>
      <c r="B172" s="339" t="s">
        <v>268</v>
      </c>
      <c r="C172" s="378">
        <f>+C148+C152+C159+C164+C170+C171</f>
        <v>911</v>
      </c>
      <c r="D172" s="378">
        <f>+D148+D152+D159+D164+D170+D171</f>
        <v>11340</v>
      </c>
      <c r="E172" s="378">
        <f>+E148+E152+E159+E164+E170+E171</f>
        <v>10648</v>
      </c>
      <c r="F172" s="386">
        <f t="shared" si="2"/>
        <v>0.93897707231040561</v>
      </c>
    </row>
    <row r="173" spans="1:6" s="14" customFormat="1" ht="12.95" customHeight="1" x14ac:dyDescent="0.2">
      <c r="A173" s="381" t="s">
        <v>269</v>
      </c>
      <c r="B173" s="382" t="s">
        <v>270</v>
      </c>
      <c r="C173" s="383">
        <f>+C147+C172</f>
        <v>104277</v>
      </c>
      <c r="D173" s="383">
        <f>+D147+D172</f>
        <v>166500</v>
      </c>
      <c r="E173" s="383">
        <f>+E147+E172</f>
        <v>157487</v>
      </c>
      <c r="F173" s="386">
        <f t="shared" si="2"/>
        <v>0.94586786786786792</v>
      </c>
    </row>
    <row r="175" spans="1:6" x14ac:dyDescent="0.25">
      <c r="E175" s="253"/>
    </row>
    <row r="176" spans="1:6" x14ac:dyDescent="0.25">
      <c r="D176" s="253"/>
    </row>
  </sheetData>
  <sheetProtection selectLockedCells="1" selectUnlockedCells="1"/>
  <mergeCells count="10">
    <mergeCell ref="A1:F1"/>
    <mergeCell ref="A2:F2"/>
    <mergeCell ref="A3:F3"/>
    <mergeCell ref="A4:F4"/>
    <mergeCell ref="A5:F5"/>
    <mergeCell ref="C109:F109"/>
    <mergeCell ref="A108:E108"/>
    <mergeCell ref="A109:B109"/>
    <mergeCell ref="A6:B6"/>
    <mergeCell ref="C6:F6"/>
  </mergeCells>
  <pageMargins left="0.82708333333333328" right="0.27569444444444446" top="0.54097222222222219" bottom="0.50138888888888888" header="0.27569444444444446" footer="0.2361111111111111"/>
  <pageSetup paperSize="9" scale="65" firstPageNumber="0" orientation="portrait" horizontalDpi="300" verticalDpi="300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D4" sqref="D4"/>
    </sheetView>
  </sheetViews>
  <sheetFormatPr defaultRowHeight="12.75" x14ac:dyDescent="0.2"/>
  <cols>
    <col min="1" max="1" width="14.83203125" style="297" bestFit="1" customWidth="1"/>
    <col min="2" max="2" width="53.33203125" style="297" customWidth="1"/>
    <col min="3" max="3" width="27" style="314" customWidth="1"/>
    <col min="4" max="256" width="9.33203125" style="297"/>
    <col min="257" max="257" width="20" style="297" customWidth="1"/>
    <col min="258" max="258" width="90.5" style="297" customWidth="1"/>
    <col min="259" max="259" width="27" style="297" customWidth="1"/>
    <col min="260" max="512" width="9.33203125" style="297"/>
    <col min="513" max="513" width="20" style="297" customWidth="1"/>
    <col min="514" max="514" width="90.5" style="297" customWidth="1"/>
    <col min="515" max="515" width="27" style="297" customWidth="1"/>
    <col min="516" max="768" width="9.33203125" style="297"/>
    <col min="769" max="769" width="20" style="297" customWidth="1"/>
    <col min="770" max="770" width="90.5" style="297" customWidth="1"/>
    <col min="771" max="771" width="27" style="297" customWidth="1"/>
    <col min="772" max="1024" width="9.33203125" style="297"/>
    <col min="1025" max="1025" width="20" style="297" customWidth="1"/>
    <col min="1026" max="1026" width="90.5" style="297" customWidth="1"/>
    <col min="1027" max="1027" width="27" style="297" customWidth="1"/>
    <col min="1028" max="1280" width="9.33203125" style="297"/>
    <col min="1281" max="1281" width="20" style="297" customWidth="1"/>
    <col min="1282" max="1282" width="90.5" style="297" customWidth="1"/>
    <col min="1283" max="1283" width="27" style="297" customWidth="1"/>
    <col min="1284" max="1536" width="9.33203125" style="297"/>
    <col min="1537" max="1537" width="20" style="297" customWidth="1"/>
    <col min="1538" max="1538" width="90.5" style="297" customWidth="1"/>
    <col min="1539" max="1539" width="27" style="297" customWidth="1"/>
    <col min="1540" max="1792" width="9.33203125" style="297"/>
    <col min="1793" max="1793" width="20" style="297" customWidth="1"/>
    <col min="1794" max="1794" width="90.5" style="297" customWidth="1"/>
    <col min="1795" max="1795" width="27" style="297" customWidth="1"/>
    <col min="1796" max="2048" width="9.33203125" style="297"/>
    <col min="2049" max="2049" width="20" style="297" customWidth="1"/>
    <col min="2050" max="2050" width="90.5" style="297" customWidth="1"/>
    <col min="2051" max="2051" width="27" style="297" customWidth="1"/>
    <col min="2052" max="2304" width="9.33203125" style="297"/>
    <col min="2305" max="2305" width="20" style="297" customWidth="1"/>
    <col min="2306" max="2306" width="90.5" style="297" customWidth="1"/>
    <col min="2307" max="2307" width="27" style="297" customWidth="1"/>
    <col min="2308" max="2560" width="9.33203125" style="297"/>
    <col min="2561" max="2561" width="20" style="297" customWidth="1"/>
    <col min="2562" max="2562" width="90.5" style="297" customWidth="1"/>
    <col min="2563" max="2563" width="27" style="297" customWidth="1"/>
    <col min="2564" max="2816" width="9.33203125" style="297"/>
    <col min="2817" max="2817" width="20" style="297" customWidth="1"/>
    <col min="2818" max="2818" width="90.5" style="297" customWidth="1"/>
    <col min="2819" max="2819" width="27" style="297" customWidth="1"/>
    <col min="2820" max="3072" width="9.33203125" style="297"/>
    <col min="3073" max="3073" width="20" style="297" customWidth="1"/>
    <col min="3074" max="3074" width="90.5" style="297" customWidth="1"/>
    <col min="3075" max="3075" width="27" style="297" customWidth="1"/>
    <col min="3076" max="3328" width="9.33203125" style="297"/>
    <col min="3329" max="3329" width="20" style="297" customWidth="1"/>
    <col min="3330" max="3330" width="90.5" style="297" customWidth="1"/>
    <col min="3331" max="3331" width="27" style="297" customWidth="1"/>
    <col min="3332" max="3584" width="9.33203125" style="297"/>
    <col min="3585" max="3585" width="20" style="297" customWidth="1"/>
    <col min="3586" max="3586" width="90.5" style="297" customWidth="1"/>
    <col min="3587" max="3587" width="27" style="297" customWidth="1"/>
    <col min="3588" max="3840" width="9.33203125" style="297"/>
    <col min="3841" max="3841" width="20" style="297" customWidth="1"/>
    <col min="3842" max="3842" width="90.5" style="297" customWidth="1"/>
    <col min="3843" max="3843" width="27" style="297" customWidth="1"/>
    <col min="3844" max="4096" width="9.33203125" style="297"/>
    <col min="4097" max="4097" width="20" style="297" customWidth="1"/>
    <col min="4098" max="4098" width="90.5" style="297" customWidth="1"/>
    <col min="4099" max="4099" width="27" style="297" customWidth="1"/>
    <col min="4100" max="4352" width="9.33203125" style="297"/>
    <col min="4353" max="4353" width="20" style="297" customWidth="1"/>
    <col min="4354" max="4354" width="90.5" style="297" customWidth="1"/>
    <col min="4355" max="4355" width="27" style="297" customWidth="1"/>
    <col min="4356" max="4608" width="9.33203125" style="297"/>
    <col min="4609" max="4609" width="20" style="297" customWidth="1"/>
    <col min="4610" max="4610" width="90.5" style="297" customWidth="1"/>
    <col min="4611" max="4611" width="27" style="297" customWidth="1"/>
    <col min="4612" max="4864" width="9.33203125" style="297"/>
    <col min="4865" max="4865" width="20" style="297" customWidth="1"/>
    <col min="4866" max="4866" width="90.5" style="297" customWidth="1"/>
    <col min="4867" max="4867" width="27" style="297" customWidth="1"/>
    <col min="4868" max="5120" width="9.33203125" style="297"/>
    <col min="5121" max="5121" width="20" style="297" customWidth="1"/>
    <col min="5122" max="5122" width="90.5" style="297" customWidth="1"/>
    <col min="5123" max="5123" width="27" style="297" customWidth="1"/>
    <col min="5124" max="5376" width="9.33203125" style="297"/>
    <col min="5377" max="5377" width="20" style="297" customWidth="1"/>
    <col min="5378" max="5378" width="90.5" style="297" customWidth="1"/>
    <col min="5379" max="5379" width="27" style="297" customWidth="1"/>
    <col min="5380" max="5632" width="9.33203125" style="297"/>
    <col min="5633" max="5633" width="20" style="297" customWidth="1"/>
    <col min="5634" max="5634" width="90.5" style="297" customWidth="1"/>
    <col min="5635" max="5635" width="27" style="297" customWidth="1"/>
    <col min="5636" max="5888" width="9.33203125" style="297"/>
    <col min="5889" max="5889" width="20" style="297" customWidth="1"/>
    <col min="5890" max="5890" width="90.5" style="297" customWidth="1"/>
    <col min="5891" max="5891" width="27" style="297" customWidth="1"/>
    <col min="5892" max="6144" width="9.33203125" style="297"/>
    <col min="6145" max="6145" width="20" style="297" customWidth="1"/>
    <col min="6146" max="6146" width="90.5" style="297" customWidth="1"/>
    <col min="6147" max="6147" width="27" style="297" customWidth="1"/>
    <col min="6148" max="6400" width="9.33203125" style="297"/>
    <col min="6401" max="6401" width="20" style="297" customWidth="1"/>
    <col min="6402" max="6402" width="90.5" style="297" customWidth="1"/>
    <col min="6403" max="6403" width="27" style="297" customWidth="1"/>
    <col min="6404" max="6656" width="9.33203125" style="297"/>
    <col min="6657" max="6657" width="20" style="297" customWidth="1"/>
    <col min="6658" max="6658" width="90.5" style="297" customWidth="1"/>
    <col min="6659" max="6659" width="27" style="297" customWidth="1"/>
    <col min="6660" max="6912" width="9.33203125" style="297"/>
    <col min="6913" max="6913" width="20" style="297" customWidth="1"/>
    <col min="6914" max="6914" width="90.5" style="297" customWidth="1"/>
    <col min="6915" max="6915" width="27" style="297" customWidth="1"/>
    <col min="6916" max="7168" width="9.33203125" style="297"/>
    <col min="7169" max="7169" width="20" style="297" customWidth="1"/>
    <col min="7170" max="7170" width="90.5" style="297" customWidth="1"/>
    <col min="7171" max="7171" width="27" style="297" customWidth="1"/>
    <col min="7172" max="7424" width="9.33203125" style="297"/>
    <col min="7425" max="7425" width="20" style="297" customWidth="1"/>
    <col min="7426" max="7426" width="90.5" style="297" customWidth="1"/>
    <col min="7427" max="7427" width="27" style="297" customWidth="1"/>
    <col min="7428" max="7680" width="9.33203125" style="297"/>
    <col min="7681" max="7681" width="20" style="297" customWidth="1"/>
    <col min="7682" max="7682" width="90.5" style="297" customWidth="1"/>
    <col min="7683" max="7683" width="27" style="297" customWidth="1"/>
    <col min="7684" max="7936" width="9.33203125" style="297"/>
    <col min="7937" max="7937" width="20" style="297" customWidth="1"/>
    <col min="7938" max="7938" width="90.5" style="297" customWidth="1"/>
    <col min="7939" max="7939" width="27" style="297" customWidth="1"/>
    <col min="7940" max="8192" width="9.33203125" style="297"/>
    <col min="8193" max="8193" width="20" style="297" customWidth="1"/>
    <col min="8194" max="8194" width="90.5" style="297" customWidth="1"/>
    <col min="8195" max="8195" width="27" style="297" customWidth="1"/>
    <col min="8196" max="8448" width="9.33203125" style="297"/>
    <col min="8449" max="8449" width="20" style="297" customWidth="1"/>
    <col min="8450" max="8450" width="90.5" style="297" customWidth="1"/>
    <col min="8451" max="8451" width="27" style="297" customWidth="1"/>
    <col min="8452" max="8704" width="9.33203125" style="297"/>
    <col min="8705" max="8705" width="20" style="297" customWidth="1"/>
    <col min="8706" max="8706" width="90.5" style="297" customWidth="1"/>
    <col min="8707" max="8707" width="27" style="297" customWidth="1"/>
    <col min="8708" max="8960" width="9.33203125" style="297"/>
    <col min="8961" max="8961" width="20" style="297" customWidth="1"/>
    <col min="8962" max="8962" width="90.5" style="297" customWidth="1"/>
    <col min="8963" max="8963" width="27" style="297" customWidth="1"/>
    <col min="8964" max="9216" width="9.33203125" style="297"/>
    <col min="9217" max="9217" width="20" style="297" customWidth="1"/>
    <col min="9218" max="9218" width="90.5" style="297" customWidth="1"/>
    <col min="9219" max="9219" width="27" style="297" customWidth="1"/>
    <col min="9220" max="9472" width="9.33203125" style="297"/>
    <col min="9473" max="9473" width="20" style="297" customWidth="1"/>
    <col min="9474" max="9474" width="90.5" style="297" customWidth="1"/>
    <col min="9475" max="9475" width="27" style="297" customWidth="1"/>
    <col min="9476" max="9728" width="9.33203125" style="297"/>
    <col min="9729" max="9729" width="20" style="297" customWidth="1"/>
    <col min="9730" max="9730" width="90.5" style="297" customWidth="1"/>
    <col min="9731" max="9731" width="27" style="297" customWidth="1"/>
    <col min="9732" max="9984" width="9.33203125" style="297"/>
    <col min="9985" max="9985" width="20" style="297" customWidth="1"/>
    <col min="9986" max="9986" width="90.5" style="297" customWidth="1"/>
    <col min="9987" max="9987" width="27" style="297" customWidth="1"/>
    <col min="9988" max="10240" width="9.33203125" style="297"/>
    <col min="10241" max="10241" width="20" style="297" customWidth="1"/>
    <col min="10242" max="10242" width="90.5" style="297" customWidth="1"/>
    <col min="10243" max="10243" width="27" style="297" customWidth="1"/>
    <col min="10244" max="10496" width="9.33203125" style="297"/>
    <col min="10497" max="10497" width="20" style="297" customWidth="1"/>
    <col min="10498" max="10498" width="90.5" style="297" customWidth="1"/>
    <col min="10499" max="10499" width="27" style="297" customWidth="1"/>
    <col min="10500" max="10752" width="9.33203125" style="297"/>
    <col min="10753" max="10753" width="20" style="297" customWidth="1"/>
    <col min="10754" max="10754" width="90.5" style="297" customWidth="1"/>
    <col min="10755" max="10755" width="27" style="297" customWidth="1"/>
    <col min="10756" max="11008" width="9.33203125" style="297"/>
    <col min="11009" max="11009" width="20" style="297" customWidth="1"/>
    <col min="11010" max="11010" width="90.5" style="297" customWidth="1"/>
    <col min="11011" max="11011" width="27" style="297" customWidth="1"/>
    <col min="11012" max="11264" width="9.33203125" style="297"/>
    <col min="11265" max="11265" width="20" style="297" customWidth="1"/>
    <col min="11266" max="11266" width="90.5" style="297" customWidth="1"/>
    <col min="11267" max="11267" width="27" style="297" customWidth="1"/>
    <col min="11268" max="11520" width="9.33203125" style="297"/>
    <col min="11521" max="11521" width="20" style="297" customWidth="1"/>
    <col min="11522" max="11522" width="90.5" style="297" customWidth="1"/>
    <col min="11523" max="11523" width="27" style="297" customWidth="1"/>
    <col min="11524" max="11776" width="9.33203125" style="297"/>
    <col min="11777" max="11777" width="20" style="297" customWidth="1"/>
    <col min="11778" max="11778" width="90.5" style="297" customWidth="1"/>
    <col min="11779" max="11779" width="27" style="297" customWidth="1"/>
    <col min="11780" max="12032" width="9.33203125" style="297"/>
    <col min="12033" max="12033" width="20" style="297" customWidth="1"/>
    <col min="12034" max="12034" width="90.5" style="297" customWidth="1"/>
    <col min="12035" max="12035" width="27" style="297" customWidth="1"/>
    <col min="12036" max="12288" width="9.33203125" style="297"/>
    <col min="12289" max="12289" width="20" style="297" customWidth="1"/>
    <col min="12290" max="12290" width="90.5" style="297" customWidth="1"/>
    <col min="12291" max="12291" width="27" style="297" customWidth="1"/>
    <col min="12292" max="12544" width="9.33203125" style="297"/>
    <col min="12545" max="12545" width="20" style="297" customWidth="1"/>
    <col min="12546" max="12546" width="90.5" style="297" customWidth="1"/>
    <col min="12547" max="12547" width="27" style="297" customWidth="1"/>
    <col min="12548" max="12800" width="9.33203125" style="297"/>
    <col min="12801" max="12801" width="20" style="297" customWidth="1"/>
    <col min="12802" max="12802" width="90.5" style="297" customWidth="1"/>
    <col min="12803" max="12803" width="27" style="297" customWidth="1"/>
    <col min="12804" max="13056" width="9.33203125" style="297"/>
    <col min="13057" max="13057" width="20" style="297" customWidth="1"/>
    <col min="13058" max="13058" width="90.5" style="297" customWidth="1"/>
    <col min="13059" max="13059" width="27" style="297" customWidth="1"/>
    <col min="13060" max="13312" width="9.33203125" style="297"/>
    <col min="13313" max="13313" width="20" style="297" customWidth="1"/>
    <col min="13314" max="13314" width="90.5" style="297" customWidth="1"/>
    <col min="13315" max="13315" width="27" style="297" customWidth="1"/>
    <col min="13316" max="13568" width="9.33203125" style="297"/>
    <col min="13569" max="13569" width="20" style="297" customWidth="1"/>
    <col min="13570" max="13570" width="90.5" style="297" customWidth="1"/>
    <col min="13571" max="13571" width="27" style="297" customWidth="1"/>
    <col min="13572" max="13824" width="9.33203125" style="297"/>
    <col min="13825" max="13825" width="20" style="297" customWidth="1"/>
    <col min="13826" max="13826" width="90.5" style="297" customWidth="1"/>
    <col min="13827" max="13827" width="27" style="297" customWidth="1"/>
    <col min="13828" max="14080" width="9.33203125" style="297"/>
    <col min="14081" max="14081" width="20" style="297" customWidth="1"/>
    <col min="14082" max="14082" width="90.5" style="297" customWidth="1"/>
    <col min="14083" max="14083" width="27" style="297" customWidth="1"/>
    <col min="14084" max="14336" width="9.33203125" style="297"/>
    <col min="14337" max="14337" width="20" style="297" customWidth="1"/>
    <col min="14338" max="14338" width="90.5" style="297" customWidth="1"/>
    <col min="14339" max="14339" width="27" style="297" customWidth="1"/>
    <col min="14340" max="14592" width="9.33203125" style="297"/>
    <col min="14593" max="14593" width="20" style="297" customWidth="1"/>
    <col min="14594" max="14594" width="90.5" style="297" customWidth="1"/>
    <col min="14595" max="14595" width="27" style="297" customWidth="1"/>
    <col min="14596" max="14848" width="9.33203125" style="297"/>
    <col min="14849" max="14849" width="20" style="297" customWidth="1"/>
    <col min="14850" max="14850" width="90.5" style="297" customWidth="1"/>
    <col min="14851" max="14851" width="27" style="297" customWidth="1"/>
    <col min="14852" max="15104" width="9.33203125" style="297"/>
    <col min="15105" max="15105" width="20" style="297" customWidth="1"/>
    <col min="15106" max="15106" width="90.5" style="297" customWidth="1"/>
    <col min="15107" max="15107" width="27" style="297" customWidth="1"/>
    <col min="15108" max="15360" width="9.33203125" style="297"/>
    <col min="15361" max="15361" width="20" style="297" customWidth="1"/>
    <col min="15362" max="15362" width="90.5" style="297" customWidth="1"/>
    <col min="15363" max="15363" width="27" style="297" customWidth="1"/>
    <col min="15364" max="15616" width="9.33203125" style="297"/>
    <col min="15617" max="15617" width="20" style="297" customWidth="1"/>
    <col min="15618" max="15618" width="90.5" style="297" customWidth="1"/>
    <col min="15619" max="15619" width="27" style="297" customWidth="1"/>
    <col min="15620" max="15872" width="9.33203125" style="297"/>
    <col min="15873" max="15873" width="20" style="297" customWidth="1"/>
    <col min="15874" max="15874" width="90.5" style="297" customWidth="1"/>
    <col min="15875" max="15875" width="27" style="297" customWidth="1"/>
    <col min="15876" max="16128" width="9.33203125" style="297"/>
    <col min="16129" max="16129" width="20" style="297" customWidth="1"/>
    <col min="16130" max="16130" width="90.5" style="297" customWidth="1"/>
    <col min="16131" max="16131" width="27" style="297" customWidth="1"/>
    <col min="16132" max="16384" width="9.33203125" style="297"/>
  </cols>
  <sheetData>
    <row r="1" spans="1:9" x14ac:dyDescent="0.2">
      <c r="A1" s="601" t="s">
        <v>966</v>
      </c>
      <c r="B1" s="601"/>
      <c r="C1" s="601"/>
      <c r="D1" s="413"/>
      <c r="E1" s="296"/>
      <c r="F1" s="296"/>
      <c r="G1" s="296"/>
      <c r="H1" s="296"/>
      <c r="I1" s="296"/>
    </row>
    <row r="2" spans="1:9" x14ac:dyDescent="0.2">
      <c r="A2" s="462"/>
      <c r="B2" s="462"/>
      <c r="C2" s="462"/>
      <c r="D2" s="466"/>
      <c r="E2" s="466"/>
      <c r="F2" s="466"/>
      <c r="G2" s="466"/>
      <c r="H2" s="466"/>
      <c r="I2" s="466"/>
    </row>
    <row r="3" spans="1:9" x14ac:dyDescent="0.2">
      <c r="A3" s="462"/>
      <c r="B3" s="462"/>
      <c r="C3" s="462"/>
      <c r="D3" s="466"/>
      <c r="E3" s="466"/>
      <c r="F3" s="466"/>
      <c r="G3" s="466"/>
      <c r="H3" s="466"/>
      <c r="I3" s="466"/>
    </row>
    <row r="4" spans="1:9" x14ac:dyDescent="0.2">
      <c r="A4" s="462"/>
      <c r="B4" s="462"/>
      <c r="C4" s="462"/>
      <c r="D4" s="466"/>
      <c r="E4" s="466"/>
      <c r="F4" s="466"/>
      <c r="G4" s="466"/>
      <c r="H4" s="466"/>
      <c r="I4" s="466"/>
    </row>
    <row r="5" spans="1:9" x14ac:dyDescent="0.2">
      <c r="A5" s="462"/>
      <c r="B5" s="462"/>
      <c r="C5" s="462"/>
      <c r="D5" s="466"/>
      <c r="E5" s="466"/>
      <c r="F5" s="466"/>
      <c r="G5" s="466"/>
      <c r="H5" s="466"/>
      <c r="I5" s="466"/>
    </row>
    <row r="6" spans="1:9" x14ac:dyDescent="0.2">
      <c r="C6" s="298"/>
    </row>
    <row r="7" spans="1:9" s="301" customFormat="1" x14ac:dyDescent="0.2">
      <c r="A7" s="602" t="s">
        <v>852</v>
      </c>
      <c r="B7" s="602"/>
      <c r="C7" s="602"/>
      <c r="D7" s="413"/>
      <c r="E7" s="299"/>
      <c r="F7" s="299"/>
      <c r="G7" s="299"/>
      <c r="H7" s="300"/>
      <c r="I7" s="300"/>
    </row>
    <row r="8" spans="1:9" s="301" customFormat="1" x14ac:dyDescent="0.2">
      <c r="A8" s="463"/>
      <c r="B8" s="463"/>
      <c r="C8" s="463"/>
      <c r="D8" s="466"/>
      <c r="E8" s="299"/>
      <c r="F8" s="299"/>
      <c r="G8" s="299"/>
      <c r="H8" s="300"/>
      <c r="I8" s="300"/>
    </row>
    <row r="9" spans="1:9" s="301" customFormat="1" x14ac:dyDescent="0.2">
      <c r="A9" s="463"/>
      <c r="B9" s="463"/>
      <c r="C9" s="463"/>
      <c r="D9" s="466"/>
      <c r="E9" s="299"/>
      <c r="F9" s="299"/>
      <c r="G9" s="299"/>
      <c r="H9" s="300"/>
      <c r="I9" s="300"/>
    </row>
    <row r="10" spans="1:9" s="301" customFormat="1" x14ac:dyDescent="0.2">
      <c r="A10" s="463"/>
      <c r="B10" s="463"/>
      <c r="C10" s="463"/>
      <c r="D10" s="466"/>
      <c r="E10" s="299"/>
      <c r="F10" s="299"/>
      <c r="G10" s="299"/>
      <c r="H10" s="300"/>
      <c r="I10" s="300"/>
    </row>
    <row r="11" spans="1:9" s="301" customFormat="1" x14ac:dyDescent="0.2">
      <c r="A11" s="463"/>
      <c r="B11" s="463"/>
      <c r="C11" s="463"/>
      <c r="D11" s="466"/>
      <c r="E11" s="299"/>
      <c r="F11" s="299"/>
      <c r="G11" s="299"/>
      <c r="H11" s="300"/>
      <c r="I11" s="300"/>
    </row>
    <row r="12" spans="1:9" s="301" customFormat="1" x14ac:dyDescent="0.2">
      <c r="A12" s="463"/>
      <c r="B12" s="463"/>
      <c r="C12" s="463"/>
      <c r="D12" s="466"/>
      <c r="E12" s="299"/>
      <c r="F12" s="299"/>
      <c r="G12" s="299"/>
      <c r="H12" s="300"/>
      <c r="I12" s="300"/>
    </row>
    <row r="13" spans="1:9" s="301" customFormat="1" x14ac:dyDescent="0.2">
      <c r="A13" s="302"/>
      <c r="B13" s="299"/>
      <c r="C13" s="303"/>
      <c r="D13" s="299"/>
      <c r="E13" s="299"/>
      <c r="F13" s="299"/>
      <c r="G13" s="299"/>
      <c r="H13" s="300"/>
      <c r="I13" s="300"/>
    </row>
    <row r="14" spans="1:9" x14ac:dyDescent="0.2">
      <c r="A14" s="596" t="s">
        <v>954</v>
      </c>
      <c r="B14" s="304" t="s">
        <v>854</v>
      </c>
      <c r="C14" s="305" t="s">
        <v>855</v>
      </c>
    </row>
    <row r="15" spans="1:9" x14ac:dyDescent="0.2">
      <c r="A15" s="597"/>
      <c r="B15" s="599" t="s">
        <v>856</v>
      </c>
      <c r="C15" s="306" t="s">
        <v>857</v>
      </c>
    </row>
    <row r="16" spans="1:9" x14ac:dyDescent="0.2">
      <c r="A16" s="598"/>
      <c r="B16" s="600"/>
      <c r="C16" s="307" t="s">
        <v>858</v>
      </c>
    </row>
    <row r="17" spans="1:3" x14ac:dyDescent="0.2">
      <c r="A17" s="308" t="s">
        <v>14</v>
      </c>
      <c r="B17" s="309" t="s">
        <v>896</v>
      </c>
      <c r="C17" s="310">
        <v>213</v>
      </c>
    </row>
    <row r="18" spans="1:3" x14ac:dyDescent="0.2">
      <c r="A18" s="308"/>
      <c r="B18" s="309"/>
      <c r="C18" s="310"/>
    </row>
    <row r="19" spans="1:3" x14ac:dyDescent="0.2">
      <c r="A19" s="308"/>
      <c r="B19" s="309"/>
      <c r="C19" s="310"/>
    </row>
    <row r="20" spans="1:3" x14ac:dyDescent="0.2">
      <c r="A20" s="308"/>
      <c r="B20" s="309"/>
      <c r="C20" s="310"/>
    </row>
    <row r="21" spans="1:3" x14ac:dyDescent="0.2">
      <c r="A21" s="308"/>
      <c r="B21" s="309"/>
      <c r="C21" s="310"/>
    </row>
    <row r="22" spans="1:3" x14ac:dyDescent="0.2">
      <c r="A22" s="308"/>
      <c r="B22" s="309"/>
      <c r="C22" s="310"/>
    </row>
    <row r="23" spans="1:3" x14ac:dyDescent="0.2">
      <c r="A23" s="308"/>
      <c r="B23" s="309"/>
      <c r="C23" s="310"/>
    </row>
    <row r="24" spans="1:3" x14ac:dyDescent="0.2">
      <c r="A24" s="308"/>
      <c r="B24" s="309"/>
      <c r="C24" s="310"/>
    </row>
    <row r="25" spans="1:3" x14ac:dyDescent="0.2">
      <c r="A25" s="308"/>
      <c r="B25" s="309"/>
      <c r="C25" s="310"/>
    </row>
    <row r="26" spans="1:3" x14ac:dyDescent="0.2">
      <c r="A26" s="308"/>
      <c r="B26" s="309"/>
      <c r="C26" s="310"/>
    </row>
    <row r="27" spans="1:3" x14ac:dyDescent="0.2">
      <c r="A27" s="308"/>
      <c r="B27" s="309"/>
      <c r="C27" s="311"/>
    </row>
    <row r="28" spans="1:3" x14ac:dyDescent="0.2">
      <c r="A28" s="308"/>
      <c r="B28" s="309"/>
      <c r="C28" s="311"/>
    </row>
    <row r="29" spans="1:3" x14ac:dyDescent="0.2">
      <c r="A29" s="308"/>
      <c r="B29" s="312"/>
      <c r="C29" s="311"/>
    </row>
    <row r="30" spans="1:3" x14ac:dyDescent="0.2">
      <c r="A30" s="313"/>
      <c r="B30" s="312"/>
      <c r="C30" s="311"/>
    </row>
    <row r="31" spans="1:3" x14ac:dyDescent="0.2">
      <c r="A31" s="308"/>
      <c r="B31" s="309"/>
      <c r="C31" s="310"/>
    </row>
    <row r="32" spans="1:3" x14ac:dyDescent="0.2">
      <c r="A32" s="308"/>
      <c r="B32" s="309"/>
      <c r="C32" s="310">
        <f>SUM(C17:C31)</f>
        <v>213</v>
      </c>
    </row>
  </sheetData>
  <mergeCells count="4">
    <mergeCell ref="A14:A16"/>
    <mergeCell ref="B15:B16"/>
    <mergeCell ref="A1:C1"/>
    <mergeCell ref="A7:C7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D14" sqref="D14"/>
    </sheetView>
  </sheetViews>
  <sheetFormatPr defaultRowHeight="12.75" x14ac:dyDescent="0.2"/>
  <cols>
    <col min="1" max="1" width="6.83203125" style="115" customWidth="1"/>
    <col min="2" max="2" width="48" style="116" bestFit="1" customWidth="1"/>
    <col min="3" max="8" width="12.83203125" style="116" customWidth="1"/>
    <col min="9" max="9" width="13.83203125" style="116" customWidth="1"/>
    <col min="10" max="256" width="9.33203125" style="116"/>
    <col min="257" max="257" width="6.83203125" style="116" customWidth="1"/>
    <col min="258" max="258" width="49.6640625" style="116" customWidth="1"/>
    <col min="259" max="264" width="12.83203125" style="116" customWidth="1"/>
    <col min="265" max="265" width="13.83203125" style="116" customWidth="1"/>
    <col min="266" max="512" width="9.33203125" style="116"/>
    <col min="513" max="513" width="6.83203125" style="116" customWidth="1"/>
    <col min="514" max="514" width="49.6640625" style="116" customWidth="1"/>
    <col min="515" max="520" width="12.83203125" style="116" customWidth="1"/>
    <col min="521" max="521" width="13.83203125" style="116" customWidth="1"/>
    <col min="522" max="768" width="9.33203125" style="116"/>
    <col min="769" max="769" width="6.83203125" style="116" customWidth="1"/>
    <col min="770" max="770" width="49.6640625" style="116" customWidth="1"/>
    <col min="771" max="776" width="12.83203125" style="116" customWidth="1"/>
    <col min="777" max="777" width="13.83203125" style="116" customWidth="1"/>
    <col min="778" max="1024" width="9.33203125" style="116"/>
    <col min="1025" max="1025" width="6.83203125" style="116" customWidth="1"/>
    <col min="1026" max="1026" width="49.6640625" style="116" customWidth="1"/>
    <col min="1027" max="1032" width="12.83203125" style="116" customWidth="1"/>
    <col min="1033" max="1033" width="13.83203125" style="116" customWidth="1"/>
    <col min="1034" max="1280" width="9.33203125" style="116"/>
    <col min="1281" max="1281" width="6.83203125" style="116" customWidth="1"/>
    <col min="1282" max="1282" width="49.6640625" style="116" customWidth="1"/>
    <col min="1283" max="1288" width="12.83203125" style="116" customWidth="1"/>
    <col min="1289" max="1289" width="13.83203125" style="116" customWidth="1"/>
    <col min="1290" max="1536" width="9.33203125" style="116"/>
    <col min="1537" max="1537" width="6.83203125" style="116" customWidth="1"/>
    <col min="1538" max="1538" width="49.6640625" style="116" customWidth="1"/>
    <col min="1539" max="1544" width="12.83203125" style="116" customWidth="1"/>
    <col min="1545" max="1545" width="13.83203125" style="116" customWidth="1"/>
    <col min="1546" max="1792" width="9.33203125" style="116"/>
    <col min="1793" max="1793" width="6.83203125" style="116" customWidth="1"/>
    <col min="1794" max="1794" width="49.6640625" style="116" customWidth="1"/>
    <col min="1795" max="1800" width="12.83203125" style="116" customWidth="1"/>
    <col min="1801" max="1801" width="13.83203125" style="116" customWidth="1"/>
    <col min="1802" max="2048" width="9.33203125" style="116"/>
    <col min="2049" max="2049" width="6.83203125" style="116" customWidth="1"/>
    <col min="2050" max="2050" width="49.6640625" style="116" customWidth="1"/>
    <col min="2051" max="2056" width="12.83203125" style="116" customWidth="1"/>
    <col min="2057" max="2057" width="13.83203125" style="116" customWidth="1"/>
    <col min="2058" max="2304" width="9.33203125" style="116"/>
    <col min="2305" max="2305" width="6.83203125" style="116" customWidth="1"/>
    <col min="2306" max="2306" width="49.6640625" style="116" customWidth="1"/>
    <col min="2307" max="2312" width="12.83203125" style="116" customWidth="1"/>
    <col min="2313" max="2313" width="13.83203125" style="116" customWidth="1"/>
    <col min="2314" max="2560" width="9.33203125" style="116"/>
    <col min="2561" max="2561" width="6.83203125" style="116" customWidth="1"/>
    <col min="2562" max="2562" width="49.6640625" style="116" customWidth="1"/>
    <col min="2563" max="2568" width="12.83203125" style="116" customWidth="1"/>
    <col min="2569" max="2569" width="13.83203125" style="116" customWidth="1"/>
    <col min="2570" max="2816" width="9.33203125" style="116"/>
    <col min="2817" max="2817" width="6.83203125" style="116" customWidth="1"/>
    <col min="2818" max="2818" width="49.6640625" style="116" customWidth="1"/>
    <col min="2819" max="2824" width="12.83203125" style="116" customWidth="1"/>
    <col min="2825" max="2825" width="13.83203125" style="116" customWidth="1"/>
    <col min="2826" max="3072" width="9.33203125" style="116"/>
    <col min="3073" max="3073" width="6.83203125" style="116" customWidth="1"/>
    <col min="3074" max="3074" width="49.6640625" style="116" customWidth="1"/>
    <col min="3075" max="3080" width="12.83203125" style="116" customWidth="1"/>
    <col min="3081" max="3081" width="13.83203125" style="116" customWidth="1"/>
    <col min="3082" max="3328" width="9.33203125" style="116"/>
    <col min="3329" max="3329" width="6.83203125" style="116" customWidth="1"/>
    <col min="3330" max="3330" width="49.6640625" style="116" customWidth="1"/>
    <col min="3331" max="3336" width="12.83203125" style="116" customWidth="1"/>
    <col min="3337" max="3337" width="13.83203125" style="116" customWidth="1"/>
    <col min="3338" max="3584" width="9.33203125" style="116"/>
    <col min="3585" max="3585" width="6.83203125" style="116" customWidth="1"/>
    <col min="3586" max="3586" width="49.6640625" style="116" customWidth="1"/>
    <col min="3587" max="3592" width="12.83203125" style="116" customWidth="1"/>
    <col min="3593" max="3593" width="13.83203125" style="116" customWidth="1"/>
    <col min="3594" max="3840" width="9.33203125" style="116"/>
    <col min="3841" max="3841" width="6.83203125" style="116" customWidth="1"/>
    <col min="3842" max="3842" width="49.6640625" style="116" customWidth="1"/>
    <col min="3843" max="3848" width="12.83203125" style="116" customWidth="1"/>
    <col min="3849" max="3849" width="13.83203125" style="116" customWidth="1"/>
    <col min="3850" max="4096" width="9.33203125" style="116"/>
    <col min="4097" max="4097" width="6.83203125" style="116" customWidth="1"/>
    <col min="4098" max="4098" width="49.6640625" style="116" customWidth="1"/>
    <col min="4099" max="4104" width="12.83203125" style="116" customWidth="1"/>
    <col min="4105" max="4105" width="13.83203125" style="116" customWidth="1"/>
    <col min="4106" max="4352" width="9.33203125" style="116"/>
    <col min="4353" max="4353" width="6.83203125" style="116" customWidth="1"/>
    <col min="4354" max="4354" width="49.6640625" style="116" customWidth="1"/>
    <col min="4355" max="4360" width="12.83203125" style="116" customWidth="1"/>
    <col min="4361" max="4361" width="13.83203125" style="116" customWidth="1"/>
    <col min="4362" max="4608" width="9.33203125" style="116"/>
    <col min="4609" max="4609" width="6.83203125" style="116" customWidth="1"/>
    <col min="4610" max="4610" width="49.6640625" style="116" customWidth="1"/>
    <col min="4611" max="4616" width="12.83203125" style="116" customWidth="1"/>
    <col min="4617" max="4617" width="13.83203125" style="116" customWidth="1"/>
    <col min="4618" max="4864" width="9.33203125" style="116"/>
    <col min="4865" max="4865" width="6.83203125" style="116" customWidth="1"/>
    <col min="4866" max="4866" width="49.6640625" style="116" customWidth="1"/>
    <col min="4867" max="4872" width="12.83203125" style="116" customWidth="1"/>
    <col min="4873" max="4873" width="13.83203125" style="116" customWidth="1"/>
    <col min="4874" max="5120" width="9.33203125" style="116"/>
    <col min="5121" max="5121" width="6.83203125" style="116" customWidth="1"/>
    <col min="5122" max="5122" width="49.6640625" style="116" customWidth="1"/>
    <col min="5123" max="5128" width="12.83203125" style="116" customWidth="1"/>
    <col min="5129" max="5129" width="13.83203125" style="116" customWidth="1"/>
    <col min="5130" max="5376" width="9.33203125" style="116"/>
    <col min="5377" max="5377" width="6.83203125" style="116" customWidth="1"/>
    <col min="5378" max="5378" width="49.6640625" style="116" customWidth="1"/>
    <col min="5379" max="5384" width="12.83203125" style="116" customWidth="1"/>
    <col min="5385" max="5385" width="13.83203125" style="116" customWidth="1"/>
    <col min="5386" max="5632" width="9.33203125" style="116"/>
    <col min="5633" max="5633" width="6.83203125" style="116" customWidth="1"/>
    <col min="5634" max="5634" width="49.6640625" style="116" customWidth="1"/>
    <col min="5635" max="5640" width="12.83203125" style="116" customWidth="1"/>
    <col min="5641" max="5641" width="13.83203125" style="116" customWidth="1"/>
    <col min="5642" max="5888" width="9.33203125" style="116"/>
    <col min="5889" max="5889" width="6.83203125" style="116" customWidth="1"/>
    <col min="5890" max="5890" width="49.6640625" style="116" customWidth="1"/>
    <col min="5891" max="5896" width="12.83203125" style="116" customWidth="1"/>
    <col min="5897" max="5897" width="13.83203125" style="116" customWidth="1"/>
    <col min="5898" max="6144" width="9.33203125" style="116"/>
    <col min="6145" max="6145" width="6.83203125" style="116" customWidth="1"/>
    <col min="6146" max="6146" width="49.6640625" style="116" customWidth="1"/>
    <col min="6147" max="6152" width="12.83203125" style="116" customWidth="1"/>
    <col min="6153" max="6153" width="13.83203125" style="116" customWidth="1"/>
    <col min="6154" max="6400" width="9.33203125" style="116"/>
    <col min="6401" max="6401" width="6.83203125" style="116" customWidth="1"/>
    <col min="6402" max="6402" width="49.6640625" style="116" customWidth="1"/>
    <col min="6403" max="6408" width="12.83203125" style="116" customWidth="1"/>
    <col min="6409" max="6409" width="13.83203125" style="116" customWidth="1"/>
    <col min="6410" max="6656" width="9.33203125" style="116"/>
    <col min="6657" max="6657" width="6.83203125" style="116" customWidth="1"/>
    <col min="6658" max="6658" width="49.6640625" style="116" customWidth="1"/>
    <col min="6659" max="6664" width="12.83203125" style="116" customWidth="1"/>
    <col min="6665" max="6665" width="13.83203125" style="116" customWidth="1"/>
    <col min="6666" max="6912" width="9.33203125" style="116"/>
    <col min="6913" max="6913" width="6.83203125" style="116" customWidth="1"/>
    <col min="6914" max="6914" width="49.6640625" style="116" customWidth="1"/>
    <col min="6915" max="6920" width="12.83203125" style="116" customWidth="1"/>
    <col min="6921" max="6921" width="13.83203125" style="116" customWidth="1"/>
    <col min="6922" max="7168" width="9.33203125" style="116"/>
    <col min="7169" max="7169" width="6.83203125" style="116" customWidth="1"/>
    <col min="7170" max="7170" width="49.6640625" style="116" customWidth="1"/>
    <col min="7171" max="7176" width="12.83203125" style="116" customWidth="1"/>
    <col min="7177" max="7177" width="13.83203125" style="116" customWidth="1"/>
    <col min="7178" max="7424" width="9.33203125" style="116"/>
    <col min="7425" max="7425" width="6.83203125" style="116" customWidth="1"/>
    <col min="7426" max="7426" width="49.6640625" style="116" customWidth="1"/>
    <col min="7427" max="7432" width="12.83203125" style="116" customWidth="1"/>
    <col min="7433" max="7433" width="13.83203125" style="116" customWidth="1"/>
    <col min="7434" max="7680" width="9.33203125" style="116"/>
    <col min="7681" max="7681" width="6.83203125" style="116" customWidth="1"/>
    <col min="7682" max="7682" width="49.6640625" style="116" customWidth="1"/>
    <col min="7683" max="7688" width="12.83203125" style="116" customWidth="1"/>
    <col min="7689" max="7689" width="13.83203125" style="116" customWidth="1"/>
    <col min="7690" max="7936" width="9.33203125" style="116"/>
    <col min="7937" max="7937" width="6.83203125" style="116" customWidth="1"/>
    <col min="7938" max="7938" width="49.6640625" style="116" customWidth="1"/>
    <col min="7939" max="7944" width="12.83203125" style="116" customWidth="1"/>
    <col min="7945" max="7945" width="13.83203125" style="116" customWidth="1"/>
    <col min="7946" max="8192" width="9.33203125" style="116"/>
    <col min="8193" max="8193" width="6.83203125" style="116" customWidth="1"/>
    <col min="8194" max="8194" width="49.6640625" style="116" customWidth="1"/>
    <col min="8195" max="8200" width="12.83203125" style="116" customWidth="1"/>
    <col min="8201" max="8201" width="13.83203125" style="116" customWidth="1"/>
    <col min="8202" max="8448" width="9.33203125" style="116"/>
    <col min="8449" max="8449" width="6.83203125" style="116" customWidth="1"/>
    <col min="8450" max="8450" width="49.6640625" style="116" customWidth="1"/>
    <col min="8451" max="8456" width="12.83203125" style="116" customWidth="1"/>
    <col min="8457" max="8457" width="13.83203125" style="116" customWidth="1"/>
    <col min="8458" max="8704" width="9.33203125" style="116"/>
    <col min="8705" max="8705" width="6.83203125" style="116" customWidth="1"/>
    <col min="8706" max="8706" width="49.6640625" style="116" customWidth="1"/>
    <col min="8707" max="8712" width="12.83203125" style="116" customWidth="1"/>
    <col min="8713" max="8713" width="13.83203125" style="116" customWidth="1"/>
    <col min="8714" max="8960" width="9.33203125" style="116"/>
    <col min="8961" max="8961" width="6.83203125" style="116" customWidth="1"/>
    <col min="8962" max="8962" width="49.6640625" style="116" customWidth="1"/>
    <col min="8963" max="8968" width="12.83203125" style="116" customWidth="1"/>
    <col min="8969" max="8969" width="13.83203125" style="116" customWidth="1"/>
    <col min="8970" max="9216" width="9.33203125" style="116"/>
    <col min="9217" max="9217" width="6.83203125" style="116" customWidth="1"/>
    <col min="9218" max="9218" width="49.6640625" style="116" customWidth="1"/>
    <col min="9219" max="9224" width="12.83203125" style="116" customWidth="1"/>
    <col min="9225" max="9225" width="13.83203125" style="116" customWidth="1"/>
    <col min="9226" max="9472" width="9.33203125" style="116"/>
    <col min="9473" max="9473" width="6.83203125" style="116" customWidth="1"/>
    <col min="9474" max="9474" width="49.6640625" style="116" customWidth="1"/>
    <col min="9475" max="9480" width="12.83203125" style="116" customWidth="1"/>
    <col min="9481" max="9481" width="13.83203125" style="116" customWidth="1"/>
    <col min="9482" max="9728" width="9.33203125" style="116"/>
    <col min="9729" max="9729" width="6.83203125" style="116" customWidth="1"/>
    <col min="9730" max="9730" width="49.6640625" style="116" customWidth="1"/>
    <col min="9731" max="9736" width="12.83203125" style="116" customWidth="1"/>
    <col min="9737" max="9737" width="13.83203125" style="116" customWidth="1"/>
    <col min="9738" max="9984" width="9.33203125" style="116"/>
    <col min="9985" max="9985" width="6.83203125" style="116" customWidth="1"/>
    <col min="9986" max="9986" width="49.6640625" style="116" customWidth="1"/>
    <col min="9987" max="9992" width="12.83203125" style="116" customWidth="1"/>
    <col min="9993" max="9993" width="13.83203125" style="116" customWidth="1"/>
    <col min="9994" max="10240" width="9.33203125" style="116"/>
    <col min="10241" max="10241" width="6.83203125" style="116" customWidth="1"/>
    <col min="10242" max="10242" width="49.6640625" style="116" customWidth="1"/>
    <col min="10243" max="10248" width="12.83203125" style="116" customWidth="1"/>
    <col min="10249" max="10249" width="13.83203125" style="116" customWidth="1"/>
    <col min="10250" max="10496" width="9.33203125" style="116"/>
    <col min="10497" max="10497" width="6.83203125" style="116" customWidth="1"/>
    <col min="10498" max="10498" width="49.6640625" style="116" customWidth="1"/>
    <col min="10499" max="10504" width="12.83203125" style="116" customWidth="1"/>
    <col min="10505" max="10505" width="13.83203125" style="116" customWidth="1"/>
    <col min="10506" max="10752" width="9.33203125" style="116"/>
    <col min="10753" max="10753" width="6.83203125" style="116" customWidth="1"/>
    <col min="10754" max="10754" width="49.6640625" style="116" customWidth="1"/>
    <col min="10755" max="10760" width="12.83203125" style="116" customWidth="1"/>
    <col min="10761" max="10761" width="13.83203125" style="116" customWidth="1"/>
    <col min="10762" max="11008" width="9.33203125" style="116"/>
    <col min="11009" max="11009" width="6.83203125" style="116" customWidth="1"/>
    <col min="11010" max="11010" width="49.6640625" style="116" customWidth="1"/>
    <col min="11011" max="11016" width="12.83203125" style="116" customWidth="1"/>
    <col min="11017" max="11017" width="13.83203125" style="116" customWidth="1"/>
    <col min="11018" max="11264" width="9.33203125" style="116"/>
    <col min="11265" max="11265" width="6.83203125" style="116" customWidth="1"/>
    <col min="11266" max="11266" width="49.6640625" style="116" customWidth="1"/>
    <col min="11267" max="11272" width="12.83203125" style="116" customWidth="1"/>
    <col min="11273" max="11273" width="13.83203125" style="116" customWidth="1"/>
    <col min="11274" max="11520" width="9.33203125" style="116"/>
    <col min="11521" max="11521" width="6.83203125" style="116" customWidth="1"/>
    <col min="11522" max="11522" width="49.6640625" style="116" customWidth="1"/>
    <col min="11523" max="11528" width="12.83203125" style="116" customWidth="1"/>
    <col min="11529" max="11529" width="13.83203125" style="116" customWidth="1"/>
    <col min="11530" max="11776" width="9.33203125" style="116"/>
    <col min="11777" max="11777" width="6.83203125" style="116" customWidth="1"/>
    <col min="11778" max="11778" width="49.6640625" style="116" customWidth="1"/>
    <col min="11779" max="11784" width="12.83203125" style="116" customWidth="1"/>
    <col min="11785" max="11785" width="13.83203125" style="116" customWidth="1"/>
    <col min="11786" max="12032" width="9.33203125" style="116"/>
    <col min="12033" max="12033" width="6.83203125" style="116" customWidth="1"/>
    <col min="12034" max="12034" width="49.6640625" style="116" customWidth="1"/>
    <col min="12035" max="12040" width="12.83203125" style="116" customWidth="1"/>
    <col min="12041" max="12041" width="13.83203125" style="116" customWidth="1"/>
    <col min="12042" max="12288" width="9.33203125" style="116"/>
    <col min="12289" max="12289" width="6.83203125" style="116" customWidth="1"/>
    <col min="12290" max="12290" width="49.6640625" style="116" customWidth="1"/>
    <col min="12291" max="12296" width="12.83203125" style="116" customWidth="1"/>
    <col min="12297" max="12297" width="13.83203125" style="116" customWidth="1"/>
    <col min="12298" max="12544" width="9.33203125" style="116"/>
    <col min="12545" max="12545" width="6.83203125" style="116" customWidth="1"/>
    <col min="12546" max="12546" width="49.6640625" style="116" customWidth="1"/>
    <col min="12547" max="12552" width="12.83203125" style="116" customWidth="1"/>
    <col min="12553" max="12553" width="13.83203125" style="116" customWidth="1"/>
    <col min="12554" max="12800" width="9.33203125" style="116"/>
    <col min="12801" max="12801" width="6.83203125" style="116" customWidth="1"/>
    <col min="12802" max="12802" width="49.6640625" style="116" customWidth="1"/>
    <col min="12803" max="12808" width="12.83203125" style="116" customWidth="1"/>
    <col min="12809" max="12809" width="13.83203125" style="116" customWidth="1"/>
    <col min="12810" max="13056" width="9.33203125" style="116"/>
    <col min="13057" max="13057" width="6.83203125" style="116" customWidth="1"/>
    <col min="13058" max="13058" width="49.6640625" style="116" customWidth="1"/>
    <col min="13059" max="13064" width="12.83203125" style="116" customWidth="1"/>
    <col min="13065" max="13065" width="13.83203125" style="116" customWidth="1"/>
    <col min="13066" max="13312" width="9.33203125" style="116"/>
    <col min="13313" max="13313" width="6.83203125" style="116" customWidth="1"/>
    <col min="13314" max="13314" width="49.6640625" style="116" customWidth="1"/>
    <col min="13315" max="13320" width="12.83203125" style="116" customWidth="1"/>
    <col min="13321" max="13321" width="13.83203125" style="116" customWidth="1"/>
    <col min="13322" max="13568" width="9.33203125" style="116"/>
    <col min="13569" max="13569" width="6.83203125" style="116" customWidth="1"/>
    <col min="13570" max="13570" width="49.6640625" style="116" customWidth="1"/>
    <col min="13571" max="13576" width="12.83203125" style="116" customWidth="1"/>
    <col min="13577" max="13577" width="13.83203125" style="116" customWidth="1"/>
    <col min="13578" max="13824" width="9.33203125" style="116"/>
    <col min="13825" max="13825" width="6.83203125" style="116" customWidth="1"/>
    <col min="13826" max="13826" width="49.6640625" style="116" customWidth="1"/>
    <col min="13827" max="13832" width="12.83203125" style="116" customWidth="1"/>
    <col min="13833" max="13833" width="13.83203125" style="116" customWidth="1"/>
    <col min="13834" max="14080" width="9.33203125" style="116"/>
    <col min="14081" max="14081" width="6.83203125" style="116" customWidth="1"/>
    <col min="14082" max="14082" width="49.6640625" style="116" customWidth="1"/>
    <col min="14083" max="14088" width="12.83203125" style="116" customWidth="1"/>
    <col min="14089" max="14089" width="13.83203125" style="116" customWidth="1"/>
    <col min="14090" max="14336" width="9.33203125" style="116"/>
    <col min="14337" max="14337" width="6.83203125" style="116" customWidth="1"/>
    <col min="14338" max="14338" width="49.6640625" style="116" customWidth="1"/>
    <col min="14339" max="14344" width="12.83203125" style="116" customWidth="1"/>
    <col min="14345" max="14345" width="13.83203125" style="116" customWidth="1"/>
    <col min="14346" max="14592" width="9.33203125" style="116"/>
    <col min="14593" max="14593" width="6.83203125" style="116" customWidth="1"/>
    <col min="14594" max="14594" width="49.6640625" style="116" customWidth="1"/>
    <col min="14595" max="14600" width="12.83203125" style="116" customWidth="1"/>
    <col min="14601" max="14601" width="13.83203125" style="116" customWidth="1"/>
    <col min="14602" max="14848" width="9.33203125" style="116"/>
    <col min="14849" max="14849" width="6.83203125" style="116" customWidth="1"/>
    <col min="14850" max="14850" width="49.6640625" style="116" customWidth="1"/>
    <col min="14851" max="14856" width="12.83203125" style="116" customWidth="1"/>
    <col min="14857" max="14857" width="13.83203125" style="116" customWidth="1"/>
    <col min="14858" max="15104" width="9.33203125" style="116"/>
    <col min="15105" max="15105" width="6.83203125" style="116" customWidth="1"/>
    <col min="15106" max="15106" width="49.6640625" style="116" customWidth="1"/>
    <col min="15107" max="15112" width="12.83203125" style="116" customWidth="1"/>
    <col min="15113" max="15113" width="13.83203125" style="116" customWidth="1"/>
    <col min="15114" max="15360" width="9.33203125" style="116"/>
    <col min="15361" max="15361" width="6.83203125" style="116" customWidth="1"/>
    <col min="15362" max="15362" width="49.6640625" style="116" customWidth="1"/>
    <col min="15363" max="15368" width="12.83203125" style="116" customWidth="1"/>
    <col min="15369" max="15369" width="13.83203125" style="116" customWidth="1"/>
    <col min="15370" max="15616" width="9.33203125" style="116"/>
    <col min="15617" max="15617" width="6.83203125" style="116" customWidth="1"/>
    <col min="15618" max="15618" width="49.6640625" style="116" customWidth="1"/>
    <col min="15619" max="15624" width="12.83203125" style="116" customWidth="1"/>
    <col min="15625" max="15625" width="13.83203125" style="116" customWidth="1"/>
    <col min="15626" max="15872" width="9.33203125" style="116"/>
    <col min="15873" max="15873" width="6.83203125" style="116" customWidth="1"/>
    <col min="15874" max="15874" width="49.6640625" style="116" customWidth="1"/>
    <col min="15875" max="15880" width="12.83203125" style="116" customWidth="1"/>
    <col min="15881" max="15881" width="13.83203125" style="116" customWidth="1"/>
    <col min="15882" max="16128" width="9.33203125" style="116"/>
    <col min="16129" max="16129" width="6.83203125" style="116" customWidth="1"/>
    <col min="16130" max="16130" width="49.6640625" style="116" customWidth="1"/>
    <col min="16131" max="16136" width="12.83203125" style="116" customWidth="1"/>
    <col min="16137" max="16137" width="13.83203125" style="116" customWidth="1"/>
    <col min="16138" max="16384" width="9.33203125" style="116"/>
  </cols>
  <sheetData>
    <row r="1" spans="1:9" x14ac:dyDescent="0.2">
      <c r="A1" s="565" t="s">
        <v>951</v>
      </c>
      <c r="B1" s="565"/>
      <c r="C1" s="565"/>
      <c r="D1" s="565"/>
      <c r="E1" s="565"/>
      <c r="F1" s="565"/>
      <c r="G1" s="565"/>
      <c r="H1" s="565"/>
      <c r="I1" s="565"/>
    </row>
    <row r="2" spans="1:9" x14ac:dyDescent="0.2">
      <c r="A2" s="607"/>
      <c r="B2" s="607"/>
      <c r="H2" s="608"/>
      <c r="I2" s="608"/>
    </row>
    <row r="3" spans="1:9" ht="14.85" customHeight="1" x14ac:dyDescent="0.2">
      <c r="A3" s="566" t="s">
        <v>932</v>
      </c>
      <c r="B3" s="566"/>
      <c r="C3" s="566"/>
      <c r="D3" s="566"/>
      <c r="E3" s="566"/>
      <c r="F3" s="566"/>
      <c r="G3" s="566"/>
      <c r="H3" s="566"/>
      <c r="I3" s="566"/>
    </row>
    <row r="4" spans="1:9" ht="14.85" customHeight="1" x14ac:dyDescent="0.2">
      <c r="A4" s="566" t="s">
        <v>897</v>
      </c>
      <c r="B4" s="566"/>
      <c r="C4" s="566"/>
      <c r="D4" s="566"/>
      <c r="E4" s="566"/>
      <c r="F4" s="566"/>
      <c r="G4" s="566"/>
      <c r="H4" s="566"/>
      <c r="I4" s="566"/>
    </row>
    <row r="5" spans="1:9" ht="14.85" customHeight="1" x14ac:dyDescent="0.2">
      <c r="A5" s="566" t="s">
        <v>898</v>
      </c>
      <c r="B5" s="566"/>
      <c r="C5" s="566"/>
      <c r="D5" s="566"/>
      <c r="E5" s="566"/>
      <c r="F5" s="566"/>
      <c r="G5" s="566"/>
      <c r="H5" s="566"/>
      <c r="I5" s="566"/>
    </row>
    <row r="6" spans="1:9" x14ac:dyDescent="0.2">
      <c r="A6" s="433"/>
      <c r="B6" s="433"/>
      <c r="C6" s="433"/>
      <c r="D6" s="433"/>
      <c r="E6" s="433"/>
      <c r="F6" s="433"/>
      <c r="G6" s="433"/>
      <c r="H6" s="433"/>
      <c r="I6" s="433"/>
    </row>
    <row r="7" spans="1:9" ht="33.75" customHeight="1" x14ac:dyDescent="0.25">
      <c r="I7" s="434" t="s">
        <v>285</v>
      </c>
    </row>
    <row r="8" spans="1:9" s="435" customFormat="1" ht="26.25" customHeight="1" x14ac:dyDescent="0.2">
      <c r="A8" s="605" t="s">
        <v>6</v>
      </c>
      <c r="B8" s="606" t="s">
        <v>899</v>
      </c>
      <c r="C8" s="605" t="s">
        <v>900</v>
      </c>
      <c r="D8" s="605" t="s">
        <v>955</v>
      </c>
      <c r="E8" s="606" t="s">
        <v>901</v>
      </c>
      <c r="F8" s="606"/>
      <c r="G8" s="606"/>
      <c r="H8" s="606"/>
      <c r="I8" s="606" t="s">
        <v>387</v>
      </c>
    </row>
    <row r="9" spans="1:9" s="438" customFormat="1" ht="32.25" customHeight="1" x14ac:dyDescent="0.2">
      <c r="A9" s="605"/>
      <c r="B9" s="606"/>
      <c r="C9" s="606"/>
      <c r="D9" s="605"/>
      <c r="E9" s="436">
        <v>2016</v>
      </c>
      <c r="F9" s="436">
        <v>2017</v>
      </c>
      <c r="G9" s="436">
        <v>2017</v>
      </c>
      <c r="H9" s="437">
        <v>2019</v>
      </c>
      <c r="I9" s="606"/>
    </row>
    <row r="10" spans="1:9" s="440" customFormat="1" ht="27.95" customHeight="1" x14ac:dyDescent="0.2">
      <c r="A10" s="439">
        <v>1</v>
      </c>
      <c r="B10" s="439">
        <v>2</v>
      </c>
      <c r="C10" s="439">
        <v>3</v>
      </c>
      <c r="D10" s="439">
        <v>4</v>
      </c>
      <c r="E10" s="439">
        <v>5</v>
      </c>
      <c r="F10" s="439">
        <v>6</v>
      </c>
      <c r="G10" s="439">
        <v>7</v>
      </c>
      <c r="H10" s="439">
        <v>8</v>
      </c>
      <c r="I10" s="439" t="s">
        <v>902</v>
      </c>
    </row>
    <row r="11" spans="1:9" ht="27.95" customHeight="1" x14ac:dyDescent="0.2">
      <c r="A11" s="439" t="s">
        <v>14</v>
      </c>
      <c r="B11" s="441" t="s">
        <v>903</v>
      </c>
      <c r="C11" s="442"/>
      <c r="D11" s="443">
        <f>SUM(D12:D13)</f>
        <v>0</v>
      </c>
      <c r="E11" s="443">
        <f>SUM(E12:E13)</f>
        <v>0</v>
      </c>
      <c r="F11" s="443">
        <f>SUM(F12:F13)</f>
        <v>0</v>
      </c>
      <c r="G11" s="443">
        <f>SUM(G12:G13)</f>
        <v>0</v>
      </c>
      <c r="H11" s="443">
        <f>SUM(H12:H13)</f>
        <v>0</v>
      </c>
      <c r="I11" s="444">
        <f>SUM(D11:H11)</f>
        <v>0</v>
      </c>
    </row>
    <row r="12" spans="1:9" ht="27.95" customHeight="1" x14ac:dyDescent="0.2">
      <c r="A12" s="439" t="s">
        <v>28</v>
      </c>
      <c r="B12" s="445"/>
      <c r="C12" s="446"/>
      <c r="D12" s="447"/>
      <c r="E12" s="447"/>
      <c r="F12" s="447"/>
      <c r="G12" s="447"/>
      <c r="H12" s="447"/>
      <c r="I12" s="444"/>
    </row>
    <row r="13" spans="1:9" ht="27.95" customHeight="1" x14ac:dyDescent="0.2">
      <c r="A13" s="439" t="s">
        <v>42</v>
      </c>
      <c r="B13" s="445"/>
      <c r="C13" s="446"/>
      <c r="D13" s="447"/>
      <c r="E13" s="447"/>
      <c r="F13" s="447"/>
      <c r="G13" s="447"/>
      <c r="H13" s="447"/>
      <c r="I13" s="444">
        <f t="shared" ref="I13:I17" si="0">SUM(D13:H13)</f>
        <v>0</v>
      </c>
    </row>
    <row r="14" spans="1:9" ht="27.95" customHeight="1" x14ac:dyDescent="0.2">
      <c r="A14" s="439" t="s">
        <v>239</v>
      </c>
      <c r="B14" s="448" t="s">
        <v>904</v>
      </c>
      <c r="C14" s="449">
        <v>2014</v>
      </c>
      <c r="D14" s="450">
        <f>3000-750</f>
        <v>2250</v>
      </c>
      <c r="E14" s="450">
        <v>750</v>
      </c>
      <c r="F14" s="450"/>
      <c r="G14" s="451"/>
      <c r="H14" s="451">
        <f>SUM(H15:H17)</f>
        <v>0</v>
      </c>
      <c r="I14" s="450">
        <f t="shared" si="0"/>
        <v>3000</v>
      </c>
    </row>
    <row r="15" spans="1:9" ht="27.95" customHeight="1" x14ac:dyDescent="0.2">
      <c r="A15" s="439" t="s">
        <v>72</v>
      </c>
      <c r="B15" s="445"/>
      <c r="C15" s="446"/>
      <c r="D15" s="447"/>
      <c r="E15" s="447"/>
      <c r="F15" s="447"/>
      <c r="G15" s="452"/>
      <c r="H15" s="452"/>
      <c r="I15" s="444">
        <f t="shared" si="0"/>
        <v>0</v>
      </c>
    </row>
    <row r="16" spans="1:9" ht="27.95" customHeight="1" x14ac:dyDescent="0.2">
      <c r="A16" s="439" t="s">
        <v>96</v>
      </c>
      <c r="B16" s="453"/>
      <c r="C16" s="446"/>
      <c r="D16" s="447"/>
      <c r="E16" s="447"/>
      <c r="F16" s="447"/>
      <c r="G16" s="452"/>
      <c r="H16" s="452"/>
      <c r="I16" s="444">
        <f t="shared" si="0"/>
        <v>0</v>
      </c>
    </row>
    <row r="17" spans="1:9" ht="27.95" customHeight="1" x14ac:dyDescent="0.2">
      <c r="A17" s="439" t="s">
        <v>256</v>
      </c>
      <c r="B17" s="453"/>
      <c r="C17" s="446"/>
      <c r="D17" s="447"/>
      <c r="E17" s="447"/>
      <c r="F17" s="447"/>
      <c r="G17" s="447"/>
      <c r="H17" s="447"/>
      <c r="I17" s="444">
        <f t="shared" si="0"/>
        <v>0</v>
      </c>
    </row>
    <row r="18" spans="1:9" ht="27.95" customHeight="1" x14ac:dyDescent="0.2">
      <c r="A18" s="603" t="s">
        <v>905</v>
      </c>
      <c r="B18" s="603"/>
      <c r="C18" s="454"/>
      <c r="D18" s="450">
        <f t="shared" ref="D18:I18" si="1">D14+D11</f>
        <v>2250</v>
      </c>
      <c r="E18" s="450">
        <f t="shared" si="1"/>
        <v>750</v>
      </c>
      <c r="F18" s="450">
        <f t="shared" si="1"/>
        <v>0</v>
      </c>
      <c r="G18" s="450">
        <f t="shared" si="1"/>
        <v>0</v>
      </c>
      <c r="H18" s="450">
        <f t="shared" si="1"/>
        <v>0</v>
      </c>
      <c r="I18" s="450">
        <f t="shared" si="1"/>
        <v>3000</v>
      </c>
    </row>
    <row r="19" spans="1:9" x14ac:dyDescent="0.2">
      <c r="F19" s="604"/>
      <c r="G19" s="604"/>
      <c r="H19" s="604"/>
    </row>
  </sheetData>
  <mergeCells count="14">
    <mergeCell ref="I8:I9"/>
    <mergeCell ref="A1:I1"/>
    <mergeCell ref="A2:B2"/>
    <mergeCell ref="H2:I2"/>
    <mergeCell ref="A3:I3"/>
    <mergeCell ref="A4:I4"/>
    <mergeCell ref="A5:I5"/>
    <mergeCell ref="A18:B18"/>
    <mergeCell ref="F19:H19"/>
    <mergeCell ref="A8:A9"/>
    <mergeCell ref="B8:B9"/>
    <mergeCell ref="C8:C9"/>
    <mergeCell ref="D8:D9"/>
    <mergeCell ref="E8:H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G10" sqref="G10:G11"/>
    </sheetView>
  </sheetViews>
  <sheetFormatPr defaultRowHeight="15.95" customHeight="1" x14ac:dyDescent="0.25"/>
  <cols>
    <col min="1" max="1" width="9.33203125" style="469"/>
    <col min="2" max="2" width="84.33203125" style="470" customWidth="1"/>
    <col min="3" max="3" width="16.6640625" style="471" customWidth="1"/>
    <col min="4" max="4" width="16.6640625" style="471" bestFit="1" customWidth="1"/>
    <col min="5" max="5" width="12.6640625" style="472" customWidth="1"/>
    <col min="6" max="257" width="9.33203125" style="470"/>
    <col min="258" max="258" width="84.33203125" style="470" customWidth="1"/>
    <col min="259" max="259" width="25" style="470" customWidth="1"/>
    <col min="260" max="260" width="18.83203125" style="470" customWidth="1"/>
    <col min="261" max="261" width="12.6640625" style="470" customWidth="1"/>
    <col min="262" max="513" width="9.33203125" style="470"/>
    <col min="514" max="514" width="84.33203125" style="470" customWidth="1"/>
    <col min="515" max="515" width="25" style="470" customWidth="1"/>
    <col min="516" max="516" width="18.83203125" style="470" customWidth="1"/>
    <col min="517" max="517" width="12.6640625" style="470" customWidth="1"/>
    <col min="518" max="769" width="9.33203125" style="470"/>
    <col min="770" max="770" width="84.33203125" style="470" customWidth="1"/>
    <col min="771" max="771" width="25" style="470" customWidth="1"/>
    <col min="772" max="772" width="18.83203125" style="470" customWidth="1"/>
    <col min="773" max="773" width="12.6640625" style="470" customWidth="1"/>
    <col min="774" max="1025" width="9.33203125" style="470"/>
    <col min="1026" max="1026" width="84.33203125" style="470" customWidth="1"/>
    <col min="1027" max="1027" width="25" style="470" customWidth="1"/>
    <col min="1028" max="1028" width="18.83203125" style="470" customWidth="1"/>
    <col min="1029" max="1029" width="12.6640625" style="470" customWidth="1"/>
    <col min="1030" max="1281" width="9.33203125" style="470"/>
    <col min="1282" max="1282" width="84.33203125" style="470" customWidth="1"/>
    <col min="1283" max="1283" width="25" style="470" customWidth="1"/>
    <col min="1284" max="1284" width="18.83203125" style="470" customWidth="1"/>
    <col min="1285" max="1285" width="12.6640625" style="470" customWidth="1"/>
    <col min="1286" max="1537" width="9.33203125" style="470"/>
    <col min="1538" max="1538" width="84.33203125" style="470" customWidth="1"/>
    <col min="1539" max="1539" width="25" style="470" customWidth="1"/>
    <col min="1540" max="1540" width="18.83203125" style="470" customWidth="1"/>
    <col min="1541" max="1541" width="12.6640625" style="470" customWidth="1"/>
    <col min="1542" max="1793" width="9.33203125" style="470"/>
    <col min="1794" max="1794" width="84.33203125" style="470" customWidth="1"/>
    <col min="1795" max="1795" width="25" style="470" customWidth="1"/>
    <col min="1796" max="1796" width="18.83203125" style="470" customWidth="1"/>
    <col min="1797" max="1797" width="12.6640625" style="470" customWidth="1"/>
    <col min="1798" max="2049" width="9.33203125" style="470"/>
    <col min="2050" max="2050" width="84.33203125" style="470" customWidth="1"/>
    <col min="2051" max="2051" width="25" style="470" customWidth="1"/>
    <col min="2052" max="2052" width="18.83203125" style="470" customWidth="1"/>
    <col min="2053" max="2053" width="12.6640625" style="470" customWidth="1"/>
    <col min="2054" max="2305" width="9.33203125" style="470"/>
    <col min="2306" max="2306" width="84.33203125" style="470" customWidth="1"/>
    <col min="2307" max="2307" width="25" style="470" customWidth="1"/>
    <col min="2308" max="2308" width="18.83203125" style="470" customWidth="1"/>
    <col min="2309" max="2309" width="12.6640625" style="470" customWidth="1"/>
    <col min="2310" max="2561" width="9.33203125" style="470"/>
    <col min="2562" max="2562" width="84.33203125" style="470" customWidth="1"/>
    <col min="2563" max="2563" width="25" style="470" customWidth="1"/>
    <col min="2564" max="2564" width="18.83203125" style="470" customWidth="1"/>
    <col min="2565" max="2565" width="12.6640625" style="470" customWidth="1"/>
    <col min="2566" max="2817" width="9.33203125" style="470"/>
    <col min="2818" max="2818" width="84.33203125" style="470" customWidth="1"/>
    <col min="2819" max="2819" width="25" style="470" customWidth="1"/>
    <col min="2820" max="2820" width="18.83203125" style="470" customWidth="1"/>
    <col min="2821" max="2821" width="12.6640625" style="470" customWidth="1"/>
    <col min="2822" max="3073" width="9.33203125" style="470"/>
    <col min="3074" max="3074" width="84.33203125" style="470" customWidth="1"/>
    <col min="3075" max="3075" width="25" style="470" customWidth="1"/>
    <col min="3076" max="3076" width="18.83203125" style="470" customWidth="1"/>
    <col min="3077" max="3077" width="12.6640625" style="470" customWidth="1"/>
    <col min="3078" max="3329" width="9.33203125" style="470"/>
    <col min="3330" max="3330" width="84.33203125" style="470" customWidth="1"/>
    <col min="3331" max="3331" width="25" style="470" customWidth="1"/>
    <col min="3332" max="3332" width="18.83203125" style="470" customWidth="1"/>
    <col min="3333" max="3333" width="12.6640625" style="470" customWidth="1"/>
    <col min="3334" max="3585" width="9.33203125" style="470"/>
    <col min="3586" max="3586" width="84.33203125" style="470" customWidth="1"/>
    <col min="3587" max="3587" width="25" style="470" customWidth="1"/>
    <col min="3588" max="3588" width="18.83203125" style="470" customWidth="1"/>
    <col min="3589" max="3589" width="12.6640625" style="470" customWidth="1"/>
    <col min="3590" max="3841" width="9.33203125" style="470"/>
    <col min="3842" max="3842" width="84.33203125" style="470" customWidth="1"/>
    <col min="3843" max="3843" width="25" style="470" customWidth="1"/>
    <col min="3844" max="3844" width="18.83203125" style="470" customWidth="1"/>
    <col min="3845" max="3845" width="12.6640625" style="470" customWidth="1"/>
    <col min="3846" max="4097" width="9.33203125" style="470"/>
    <col min="4098" max="4098" width="84.33203125" style="470" customWidth="1"/>
    <col min="4099" max="4099" width="25" style="470" customWidth="1"/>
    <col min="4100" max="4100" width="18.83203125" style="470" customWidth="1"/>
    <col min="4101" max="4101" width="12.6640625" style="470" customWidth="1"/>
    <col min="4102" max="4353" width="9.33203125" style="470"/>
    <col min="4354" max="4354" width="84.33203125" style="470" customWidth="1"/>
    <col min="4355" max="4355" width="25" style="470" customWidth="1"/>
    <col min="4356" max="4356" width="18.83203125" style="470" customWidth="1"/>
    <col min="4357" max="4357" width="12.6640625" style="470" customWidth="1"/>
    <col min="4358" max="4609" width="9.33203125" style="470"/>
    <col min="4610" max="4610" width="84.33203125" style="470" customWidth="1"/>
    <col min="4611" max="4611" width="25" style="470" customWidth="1"/>
    <col min="4612" max="4612" width="18.83203125" style="470" customWidth="1"/>
    <col min="4613" max="4613" width="12.6640625" style="470" customWidth="1"/>
    <col min="4614" max="4865" width="9.33203125" style="470"/>
    <col min="4866" max="4866" width="84.33203125" style="470" customWidth="1"/>
    <col min="4867" max="4867" width="25" style="470" customWidth="1"/>
    <col min="4868" max="4868" width="18.83203125" style="470" customWidth="1"/>
    <col min="4869" max="4869" width="12.6640625" style="470" customWidth="1"/>
    <col min="4870" max="5121" width="9.33203125" style="470"/>
    <col min="5122" max="5122" width="84.33203125" style="470" customWidth="1"/>
    <col min="5123" max="5123" width="25" style="470" customWidth="1"/>
    <col min="5124" max="5124" width="18.83203125" style="470" customWidth="1"/>
    <col min="5125" max="5125" width="12.6640625" style="470" customWidth="1"/>
    <col min="5126" max="5377" width="9.33203125" style="470"/>
    <col min="5378" max="5378" width="84.33203125" style="470" customWidth="1"/>
    <col min="5379" max="5379" width="25" style="470" customWidth="1"/>
    <col min="5380" max="5380" width="18.83203125" style="470" customWidth="1"/>
    <col min="5381" max="5381" width="12.6640625" style="470" customWidth="1"/>
    <col min="5382" max="5633" width="9.33203125" style="470"/>
    <col min="5634" max="5634" width="84.33203125" style="470" customWidth="1"/>
    <col min="5635" max="5635" width="25" style="470" customWidth="1"/>
    <col min="5636" max="5636" width="18.83203125" style="470" customWidth="1"/>
    <col min="5637" max="5637" width="12.6640625" style="470" customWidth="1"/>
    <col min="5638" max="5889" width="9.33203125" style="470"/>
    <col min="5890" max="5890" width="84.33203125" style="470" customWidth="1"/>
    <col min="5891" max="5891" width="25" style="470" customWidth="1"/>
    <col min="5892" max="5892" width="18.83203125" style="470" customWidth="1"/>
    <col min="5893" max="5893" width="12.6640625" style="470" customWidth="1"/>
    <col min="5894" max="6145" width="9.33203125" style="470"/>
    <col min="6146" max="6146" width="84.33203125" style="470" customWidth="1"/>
    <col min="6147" max="6147" width="25" style="470" customWidth="1"/>
    <col min="6148" max="6148" width="18.83203125" style="470" customWidth="1"/>
    <col min="6149" max="6149" width="12.6640625" style="470" customWidth="1"/>
    <col min="6150" max="6401" width="9.33203125" style="470"/>
    <col min="6402" max="6402" width="84.33203125" style="470" customWidth="1"/>
    <col min="6403" max="6403" width="25" style="470" customWidth="1"/>
    <col min="6404" max="6404" width="18.83203125" style="470" customWidth="1"/>
    <col min="6405" max="6405" width="12.6640625" style="470" customWidth="1"/>
    <col min="6406" max="6657" width="9.33203125" style="470"/>
    <col min="6658" max="6658" width="84.33203125" style="470" customWidth="1"/>
    <col min="6659" max="6659" width="25" style="470" customWidth="1"/>
    <col min="6660" max="6660" width="18.83203125" style="470" customWidth="1"/>
    <col min="6661" max="6661" width="12.6640625" style="470" customWidth="1"/>
    <col min="6662" max="6913" width="9.33203125" style="470"/>
    <col min="6914" max="6914" width="84.33203125" style="470" customWidth="1"/>
    <col min="6915" max="6915" width="25" style="470" customWidth="1"/>
    <col min="6916" max="6916" width="18.83203125" style="470" customWidth="1"/>
    <col min="6917" max="6917" width="12.6640625" style="470" customWidth="1"/>
    <col min="6918" max="7169" width="9.33203125" style="470"/>
    <col min="7170" max="7170" width="84.33203125" style="470" customWidth="1"/>
    <col min="7171" max="7171" width="25" style="470" customWidth="1"/>
    <col min="7172" max="7172" width="18.83203125" style="470" customWidth="1"/>
    <col min="7173" max="7173" width="12.6640625" style="470" customWidth="1"/>
    <col min="7174" max="7425" width="9.33203125" style="470"/>
    <col min="7426" max="7426" width="84.33203125" style="470" customWidth="1"/>
    <col min="7427" max="7427" width="25" style="470" customWidth="1"/>
    <col min="7428" max="7428" width="18.83203125" style="470" customWidth="1"/>
    <col min="7429" max="7429" width="12.6640625" style="470" customWidth="1"/>
    <col min="7430" max="7681" width="9.33203125" style="470"/>
    <col min="7682" max="7682" width="84.33203125" style="470" customWidth="1"/>
    <col min="7683" max="7683" width="25" style="470" customWidth="1"/>
    <col min="7684" max="7684" width="18.83203125" style="470" customWidth="1"/>
    <col min="7685" max="7685" width="12.6640625" style="470" customWidth="1"/>
    <col min="7686" max="7937" width="9.33203125" style="470"/>
    <col min="7938" max="7938" width="84.33203125" style="470" customWidth="1"/>
    <col min="7939" max="7939" width="25" style="470" customWidth="1"/>
    <col min="7940" max="7940" width="18.83203125" style="470" customWidth="1"/>
    <col min="7941" max="7941" width="12.6640625" style="470" customWidth="1"/>
    <col min="7942" max="8193" width="9.33203125" style="470"/>
    <col min="8194" max="8194" width="84.33203125" style="470" customWidth="1"/>
    <col min="8195" max="8195" width="25" style="470" customWidth="1"/>
    <col min="8196" max="8196" width="18.83203125" style="470" customWidth="1"/>
    <col min="8197" max="8197" width="12.6640625" style="470" customWidth="1"/>
    <col min="8198" max="8449" width="9.33203125" style="470"/>
    <col min="8450" max="8450" width="84.33203125" style="470" customWidth="1"/>
    <col min="8451" max="8451" width="25" style="470" customWidth="1"/>
    <col min="8452" max="8452" width="18.83203125" style="470" customWidth="1"/>
    <col min="8453" max="8453" width="12.6640625" style="470" customWidth="1"/>
    <col min="8454" max="8705" width="9.33203125" style="470"/>
    <col min="8706" max="8706" width="84.33203125" style="470" customWidth="1"/>
    <col min="8707" max="8707" width="25" style="470" customWidth="1"/>
    <col min="8708" max="8708" width="18.83203125" style="470" customWidth="1"/>
    <col min="8709" max="8709" width="12.6640625" style="470" customWidth="1"/>
    <col min="8710" max="8961" width="9.33203125" style="470"/>
    <col min="8962" max="8962" width="84.33203125" style="470" customWidth="1"/>
    <col min="8963" max="8963" width="25" style="470" customWidth="1"/>
    <col min="8964" max="8964" width="18.83203125" style="470" customWidth="1"/>
    <col min="8965" max="8965" width="12.6640625" style="470" customWidth="1"/>
    <col min="8966" max="9217" width="9.33203125" style="470"/>
    <col min="9218" max="9218" width="84.33203125" style="470" customWidth="1"/>
    <col min="9219" max="9219" width="25" style="470" customWidth="1"/>
    <col min="9220" max="9220" width="18.83203125" style="470" customWidth="1"/>
    <col min="9221" max="9221" width="12.6640625" style="470" customWidth="1"/>
    <col min="9222" max="9473" width="9.33203125" style="470"/>
    <col min="9474" max="9474" width="84.33203125" style="470" customWidth="1"/>
    <col min="9475" max="9475" width="25" style="470" customWidth="1"/>
    <col min="9476" max="9476" width="18.83203125" style="470" customWidth="1"/>
    <col min="9477" max="9477" width="12.6640625" style="470" customWidth="1"/>
    <col min="9478" max="9729" width="9.33203125" style="470"/>
    <col min="9730" max="9730" width="84.33203125" style="470" customWidth="1"/>
    <col min="9731" max="9731" width="25" style="470" customWidth="1"/>
    <col min="9732" max="9732" width="18.83203125" style="470" customWidth="1"/>
    <col min="9733" max="9733" width="12.6640625" style="470" customWidth="1"/>
    <col min="9734" max="9985" width="9.33203125" style="470"/>
    <col min="9986" max="9986" width="84.33203125" style="470" customWidth="1"/>
    <col min="9987" max="9987" width="25" style="470" customWidth="1"/>
    <col min="9988" max="9988" width="18.83203125" style="470" customWidth="1"/>
    <col min="9989" max="9989" width="12.6640625" style="470" customWidth="1"/>
    <col min="9990" max="10241" width="9.33203125" style="470"/>
    <col min="10242" max="10242" width="84.33203125" style="470" customWidth="1"/>
    <col min="10243" max="10243" width="25" style="470" customWidth="1"/>
    <col min="10244" max="10244" width="18.83203125" style="470" customWidth="1"/>
    <col min="10245" max="10245" width="12.6640625" style="470" customWidth="1"/>
    <col min="10246" max="10497" width="9.33203125" style="470"/>
    <col min="10498" max="10498" width="84.33203125" style="470" customWidth="1"/>
    <col min="10499" max="10499" width="25" style="470" customWidth="1"/>
    <col min="10500" max="10500" width="18.83203125" style="470" customWidth="1"/>
    <col min="10501" max="10501" width="12.6640625" style="470" customWidth="1"/>
    <col min="10502" max="10753" width="9.33203125" style="470"/>
    <col min="10754" max="10754" width="84.33203125" style="470" customWidth="1"/>
    <col min="10755" max="10755" width="25" style="470" customWidth="1"/>
    <col min="10756" max="10756" width="18.83203125" style="470" customWidth="1"/>
    <col min="10757" max="10757" width="12.6640625" style="470" customWidth="1"/>
    <col min="10758" max="11009" width="9.33203125" style="470"/>
    <col min="11010" max="11010" width="84.33203125" style="470" customWidth="1"/>
    <col min="11011" max="11011" width="25" style="470" customWidth="1"/>
    <col min="11012" max="11012" width="18.83203125" style="470" customWidth="1"/>
    <col min="11013" max="11013" width="12.6640625" style="470" customWidth="1"/>
    <col min="11014" max="11265" width="9.33203125" style="470"/>
    <col min="11266" max="11266" width="84.33203125" style="470" customWidth="1"/>
    <col min="11267" max="11267" width="25" style="470" customWidth="1"/>
    <col min="11268" max="11268" width="18.83203125" style="470" customWidth="1"/>
    <col min="11269" max="11269" width="12.6640625" style="470" customWidth="1"/>
    <col min="11270" max="11521" width="9.33203125" style="470"/>
    <col min="11522" max="11522" width="84.33203125" style="470" customWidth="1"/>
    <col min="11523" max="11523" width="25" style="470" customWidth="1"/>
    <col min="11524" max="11524" width="18.83203125" style="470" customWidth="1"/>
    <col min="11525" max="11525" width="12.6640625" style="470" customWidth="1"/>
    <col min="11526" max="11777" width="9.33203125" style="470"/>
    <col min="11778" max="11778" width="84.33203125" style="470" customWidth="1"/>
    <col min="11779" max="11779" width="25" style="470" customWidth="1"/>
    <col min="11780" max="11780" width="18.83203125" style="470" customWidth="1"/>
    <col min="11781" max="11781" width="12.6640625" style="470" customWidth="1"/>
    <col min="11782" max="12033" width="9.33203125" style="470"/>
    <col min="12034" max="12034" width="84.33203125" style="470" customWidth="1"/>
    <col min="12035" max="12035" width="25" style="470" customWidth="1"/>
    <col min="12036" max="12036" width="18.83203125" style="470" customWidth="1"/>
    <col min="12037" max="12037" width="12.6640625" style="470" customWidth="1"/>
    <col min="12038" max="12289" width="9.33203125" style="470"/>
    <col min="12290" max="12290" width="84.33203125" style="470" customWidth="1"/>
    <col min="12291" max="12291" width="25" style="470" customWidth="1"/>
    <col min="12292" max="12292" width="18.83203125" style="470" customWidth="1"/>
    <col min="12293" max="12293" width="12.6640625" style="470" customWidth="1"/>
    <col min="12294" max="12545" width="9.33203125" style="470"/>
    <col min="12546" max="12546" width="84.33203125" style="470" customWidth="1"/>
    <col min="12547" max="12547" width="25" style="470" customWidth="1"/>
    <col min="12548" max="12548" width="18.83203125" style="470" customWidth="1"/>
    <col min="12549" max="12549" width="12.6640625" style="470" customWidth="1"/>
    <col min="12550" max="12801" width="9.33203125" style="470"/>
    <col min="12802" max="12802" width="84.33203125" style="470" customWidth="1"/>
    <col min="12803" max="12803" width="25" style="470" customWidth="1"/>
    <col min="12804" max="12804" width="18.83203125" style="470" customWidth="1"/>
    <col min="12805" max="12805" width="12.6640625" style="470" customWidth="1"/>
    <col min="12806" max="13057" width="9.33203125" style="470"/>
    <col min="13058" max="13058" width="84.33203125" style="470" customWidth="1"/>
    <col min="13059" max="13059" width="25" style="470" customWidth="1"/>
    <col min="13060" max="13060" width="18.83203125" style="470" customWidth="1"/>
    <col min="13061" max="13061" width="12.6640625" style="470" customWidth="1"/>
    <col min="13062" max="13313" width="9.33203125" style="470"/>
    <col min="13314" max="13314" width="84.33203125" style="470" customWidth="1"/>
    <col min="13315" max="13315" width="25" style="470" customWidth="1"/>
    <col min="13316" max="13316" width="18.83203125" style="470" customWidth="1"/>
    <col min="13317" max="13317" width="12.6640625" style="470" customWidth="1"/>
    <col min="13318" max="13569" width="9.33203125" style="470"/>
    <col min="13570" max="13570" width="84.33203125" style="470" customWidth="1"/>
    <col min="13571" max="13571" width="25" style="470" customWidth="1"/>
    <col min="13572" max="13572" width="18.83203125" style="470" customWidth="1"/>
    <col min="13573" max="13573" width="12.6640625" style="470" customWidth="1"/>
    <col min="13574" max="13825" width="9.33203125" style="470"/>
    <col min="13826" max="13826" width="84.33203125" style="470" customWidth="1"/>
    <col min="13827" max="13827" width="25" style="470" customWidth="1"/>
    <col min="13828" max="13828" width="18.83203125" style="470" customWidth="1"/>
    <col min="13829" max="13829" width="12.6640625" style="470" customWidth="1"/>
    <col min="13830" max="14081" width="9.33203125" style="470"/>
    <col min="14082" max="14082" width="84.33203125" style="470" customWidth="1"/>
    <col min="14083" max="14083" width="25" style="470" customWidth="1"/>
    <col min="14084" max="14084" width="18.83203125" style="470" customWidth="1"/>
    <col min="14085" max="14085" width="12.6640625" style="470" customWidth="1"/>
    <col min="14086" max="14337" width="9.33203125" style="470"/>
    <col min="14338" max="14338" width="84.33203125" style="470" customWidth="1"/>
    <col min="14339" max="14339" width="25" style="470" customWidth="1"/>
    <col min="14340" max="14340" width="18.83203125" style="470" customWidth="1"/>
    <col min="14341" max="14341" width="12.6640625" style="470" customWidth="1"/>
    <col min="14342" max="14593" width="9.33203125" style="470"/>
    <col min="14594" max="14594" width="84.33203125" style="470" customWidth="1"/>
    <col min="14595" max="14595" width="25" style="470" customWidth="1"/>
    <col min="14596" max="14596" width="18.83203125" style="470" customWidth="1"/>
    <col min="14597" max="14597" width="12.6640625" style="470" customWidth="1"/>
    <col min="14598" max="14849" width="9.33203125" style="470"/>
    <col min="14850" max="14850" width="84.33203125" style="470" customWidth="1"/>
    <col min="14851" max="14851" width="25" style="470" customWidth="1"/>
    <col min="14852" max="14852" width="18.83203125" style="470" customWidth="1"/>
    <col min="14853" max="14853" width="12.6640625" style="470" customWidth="1"/>
    <col min="14854" max="15105" width="9.33203125" style="470"/>
    <col min="15106" max="15106" width="84.33203125" style="470" customWidth="1"/>
    <col min="15107" max="15107" width="25" style="470" customWidth="1"/>
    <col min="15108" max="15108" width="18.83203125" style="470" customWidth="1"/>
    <col min="15109" max="15109" width="12.6640625" style="470" customWidth="1"/>
    <col min="15110" max="15361" width="9.33203125" style="470"/>
    <col min="15362" max="15362" width="84.33203125" style="470" customWidth="1"/>
    <col min="15363" max="15363" width="25" style="470" customWidth="1"/>
    <col min="15364" max="15364" width="18.83203125" style="470" customWidth="1"/>
    <col min="15365" max="15365" width="12.6640625" style="470" customWidth="1"/>
    <col min="15366" max="15617" width="9.33203125" style="470"/>
    <col min="15618" max="15618" width="84.33203125" style="470" customWidth="1"/>
    <col min="15619" max="15619" width="25" style="470" customWidth="1"/>
    <col min="15620" max="15620" width="18.83203125" style="470" customWidth="1"/>
    <col min="15621" max="15621" width="12.6640625" style="470" customWidth="1"/>
    <col min="15622" max="15873" width="9.33203125" style="470"/>
    <col min="15874" max="15874" width="84.33203125" style="470" customWidth="1"/>
    <col min="15875" max="15875" width="25" style="470" customWidth="1"/>
    <col min="15876" max="15876" width="18.83203125" style="470" customWidth="1"/>
    <col min="15877" max="15877" width="12.6640625" style="470" customWidth="1"/>
    <col min="15878" max="16129" width="9.33203125" style="470"/>
    <col min="16130" max="16130" width="84.33203125" style="470" customWidth="1"/>
    <col min="16131" max="16131" width="25" style="470" customWidth="1"/>
    <col min="16132" max="16132" width="18.83203125" style="470" customWidth="1"/>
    <col min="16133" max="16133" width="12.6640625" style="470" customWidth="1"/>
    <col min="16134" max="16384" width="9.33203125" style="470"/>
  </cols>
  <sheetData>
    <row r="1" spans="1:7" s="468" customFormat="1" ht="15.95" customHeight="1" x14ac:dyDescent="0.25">
      <c r="A1" s="609" t="s">
        <v>965</v>
      </c>
      <c r="B1" s="610"/>
      <c r="C1" s="610"/>
      <c r="D1" s="610"/>
      <c r="E1" s="610"/>
      <c r="F1" s="467"/>
    </row>
    <row r="2" spans="1:7" s="468" customFormat="1" ht="15.95" customHeight="1" x14ac:dyDescent="0.25">
      <c r="A2" s="465"/>
      <c r="B2" s="466"/>
      <c r="C2" s="466"/>
      <c r="D2" s="466"/>
      <c r="E2" s="466"/>
      <c r="F2" s="467"/>
    </row>
    <row r="3" spans="1:7" s="468" customFormat="1" ht="15.95" customHeight="1" x14ac:dyDescent="0.25">
      <c r="A3" s="465"/>
      <c r="B3" s="466"/>
      <c r="C3" s="466"/>
      <c r="D3" s="466"/>
      <c r="E3" s="466"/>
      <c r="F3" s="467"/>
    </row>
    <row r="5" spans="1:7" s="468" customFormat="1" ht="15.95" customHeight="1" x14ac:dyDescent="0.25">
      <c r="A5" s="615" t="s">
        <v>933</v>
      </c>
      <c r="B5" s="615"/>
      <c r="C5" s="615"/>
      <c r="D5" s="615"/>
      <c r="E5" s="615"/>
      <c r="F5" s="473"/>
      <c r="G5" s="473"/>
    </row>
    <row r="6" spans="1:7" s="468" customFormat="1" ht="15.95" customHeight="1" x14ac:dyDescent="0.25">
      <c r="A6" s="476"/>
      <c r="B6" s="476"/>
      <c r="C6" s="476"/>
      <c r="D6" s="476"/>
      <c r="E6" s="476"/>
      <c r="F6" s="473"/>
      <c r="G6" s="473"/>
    </row>
    <row r="7" spans="1:7" s="468" customFormat="1" ht="15.95" customHeight="1" x14ac:dyDescent="0.25">
      <c r="A7" s="476"/>
      <c r="B7" s="476"/>
      <c r="C7" s="476"/>
      <c r="D7" s="476"/>
      <c r="E7" s="476"/>
      <c r="F7" s="473"/>
      <c r="G7" s="473"/>
    </row>
    <row r="9" spans="1:7" ht="15.95" customHeight="1" x14ac:dyDescent="0.25">
      <c r="A9" s="611" t="s">
        <v>853</v>
      </c>
      <c r="B9" s="612"/>
      <c r="C9" s="474" t="s">
        <v>854</v>
      </c>
      <c r="D9" s="474" t="s">
        <v>855</v>
      </c>
      <c r="E9" s="475" t="s">
        <v>934</v>
      </c>
    </row>
    <row r="10" spans="1:7" s="476" customFormat="1" ht="15.95" customHeight="1" x14ac:dyDescent="0.25">
      <c r="A10" s="612"/>
      <c r="B10" s="612"/>
      <c r="C10" s="474" t="s">
        <v>935</v>
      </c>
      <c r="D10" s="613" t="s">
        <v>10</v>
      </c>
      <c r="E10" s="614"/>
    </row>
    <row r="11" spans="1:7" s="476" customFormat="1" ht="15.95" customHeight="1" x14ac:dyDescent="0.25">
      <c r="A11" s="477"/>
      <c r="B11" s="477"/>
      <c r="C11" s="474"/>
      <c r="D11" s="474" t="s">
        <v>936</v>
      </c>
      <c r="E11" s="475" t="s">
        <v>937</v>
      </c>
    </row>
    <row r="12" spans="1:7" s="468" customFormat="1" ht="15.95" customHeight="1" x14ac:dyDescent="0.25">
      <c r="A12" s="516" t="s">
        <v>14</v>
      </c>
      <c r="B12" s="487" t="s">
        <v>938</v>
      </c>
      <c r="C12" s="488">
        <f>C13+C14+C15</f>
        <v>3465</v>
      </c>
      <c r="D12" s="488">
        <f>D13+D14+D15</f>
        <v>3465</v>
      </c>
      <c r="E12" s="489">
        <f>D12/C11:C12</f>
        <v>1</v>
      </c>
    </row>
    <row r="13" spans="1:7" ht="15.95" customHeight="1" x14ac:dyDescent="0.25">
      <c r="A13" s="482" t="s">
        <v>28</v>
      </c>
      <c r="B13" s="483" t="s">
        <v>941</v>
      </c>
      <c r="C13" s="484">
        <v>29</v>
      </c>
      <c r="D13" s="484">
        <v>29</v>
      </c>
      <c r="E13" s="485">
        <f t="shared" ref="E13:E24" si="0">D13/C12:C13</f>
        <v>1</v>
      </c>
    </row>
    <row r="14" spans="1:7" ht="15.95" customHeight="1" x14ac:dyDescent="0.25">
      <c r="A14" s="482" t="s">
        <v>42</v>
      </c>
      <c r="B14" s="483" t="s">
        <v>942</v>
      </c>
      <c r="C14" s="484">
        <v>1421</v>
      </c>
      <c r="D14" s="484">
        <v>1421</v>
      </c>
      <c r="E14" s="485">
        <f t="shared" si="0"/>
        <v>1</v>
      </c>
    </row>
    <row r="15" spans="1:7" ht="15.95" customHeight="1" x14ac:dyDescent="0.25">
      <c r="A15" s="482" t="s">
        <v>239</v>
      </c>
      <c r="B15" s="483" t="s">
        <v>939</v>
      </c>
      <c r="C15" s="484">
        <v>2015</v>
      </c>
      <c r="D15" s="484">
        <v>2015</v>
      </c>
      <c r="E15" s="485">
        <f>D15/C14:C15</f>
        <v>1</v>
      </c>
    </row>
    <row r="16" spans="1:7" s="468" customFormat="1" ht="15.95" customHeight="1" x14ac:dyDescent="0.25">
      <c r="A16" s="478" t="s">
        <v>72</v>
      </c>
      <c r="B16" s="479"/>
      <c r="C16" s="480"/>
      <c r="D16" s="480"/>
      <c r="E16" s="481"/>
    </row>
    <row r="17" spans="1:5" ht="15.95" customHeight="1" x14ac:dyDescent="0.25">
      <c r="A17" s="517" t="s">
        <v>96</v>
      </c>
      <c r="B17" s="487" t="s">
        <v>943</v>
      </c>
      <c r="C17" s="488">
        <f>C18+C19</f>
        <v>2897</v>
      </c>
      <c r="D17" s="488">
        <f>D18+D19</f>
        <v>2897</v>
      </c>
      <c r="E17" s="489">
        <f t="shared" si="0"/>
        <v>1</v>
      </c>
    </row>
    <row r="18" spans="1:5" ht="15.95" customHeight="1" x14ac:dyDescent="0.25">
      <c r="A18" s="482" t="s">
        <v>256</v>
      </c>
      <c r="B18" s="483" t="s">
        <v>944</v>
      </c>
      <c r="C18" s="490">
        <v>700</v>
      </c>
      <c r="D18" s="490">
        <v>700</v>
      </c>
      <c r="E18" s="485">
        <f t="shared" si="0"/>
        <v>1</v>
      </c>
    </row>
    <row r="19" spans="1:5" ht="15.95" customHeight="1" x14ac:dyDescent="0.25">
      <c r="A19" s="482" t="s">
        <v>118</v>
      </c>
      <c r="B19" s="483" t="s">
        <v>950</v>
      </c>
      <c r="C19" s="484">
        <v>2197</v>
      </c>
      <c r="D19" s="484">
        <v>2197</v>
      </c>
      <c r="E19" s="485">
        <f t="shared" si="0"/>
        <v>1</v>
      </c>
    </row>
    <row r="20" spans="1:5" ht="15.95" customHeight="1" x14ac:dyDescent="0.25">
      <c r="A20" s="517" t="s">
        <v>265</v>
      </c>
      <c r="B20" s="487" t="s">
        <v>945</v>
      </c>
      <c r="C20" s="488">
        <f>SUM(C21:C24)</f>
        <v>2586</v>
      </c>
      <c r="D20" s="488">
        <v>2586</v>
      </c>
      <c r="E20" s="481">
        <f t="shared" si="0"/>
        <v>1</v>
      </c>
    </row>
    <row r="21" spans="1:5" ht="15.95" customHeight="1" x14ac:dyDescent="0.25">
      <c r="A21" s="482" t="s">
        <v>267</v>
      </c>
      <c r="B21" s="483" t="s">
        <v>946</v>
      </c>
      <c r="C21" s="484">
        <v>77</v>
      </c>
      <c r="D21" s="484">
        <v>77</v>
      </c>
      <c r="E21" s="485">
        <f t="shared" si="0"/>
        <v>1</v>
      </c>
    </row>
    <row r="22" spans="1:5" ht="15.95" customHeight="1" x14ac:dyDescent="0.25">
      <c r="A22" s="482" t="s">
        <v>269</v>
      </c>
      <c r="B22" s="483" t="s">
        <v>947</v>
      </c>
      <c r="C22" s="484">
        <v>212</v>
      </c>
      <c r="D22" s="484">
        <v>212</v>
      </c>
      <c r="E22" s="485">
        <f t="shared" si="0"/>
        <v>1</v>
      </c>
    </row>
    <row r="23" spans="1:5" ht="15.95" customHeight="1" x14ac:dyDescent="0.25">
      <c r="A23" s="482" t="s">
        <v>303</v>
      </c>
      <c r="B23" s="483" t="s">
        <v>948</v>
      </c>
      <c r="C23" s="484">
        <v>148</v>
      </c>
      <c r="D23" s="484">
        <v>148</v>
      </c>
      <c r="E23" s="485">
        <f t="shared" si="0"/>
        <v>1</v>
      </c>
    </row>
    <row r="24" spans="1:5" ht="15.95" customHeight="1" x14ac:dyDescent="0.25">
      <c r="A24" s="482" t="s">
        <v>306</v>
      </c>
      <c r="B24" s="483" t="s">
        <v>949</v>
      </c>
      <c r="C24" s="484">
        <v>2149</v>
      </c>
      <c r="D24" s="484">
        <v>2149</v>
      </c>
      <c r="E24" s="485">
        <f t="shared" si="0"/>
        <v>1</v>
      </c>
    </row>
    <row r="25" spans="1:5" s="468" customFormat="1" ht="15.95" customHeight="1" x14ac:dyDescent="0.25">
      <c r="A25" s="517" t="s">
        <v>309</v>
      </c>
      <c r="B25" s="486" t="s">
        <v>940</v>
      </c>
      <c r="C25" s="480">
        <f>C20+C17+C12</f>
        <v>8948</v>
      </c>
      <c r="D25" s="480">
        <f>D20+D17+D12</f>
        <v>8948</v>
      </c>
      <c r="E25" s="481">
        <f>D25/C22:C25</f>
        <v>1</v>
      </c>
    </row>
  </sheetData>
  <mergeCells count="4">
    <mergeCell ref="A1:E1"/>
    <mergeCell ref="A9:B10"/>
    <mergeCell ref="D10:E10"/>
    <mergeCell ref="A5:E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63"/>
  <sheetViews>
    <sheetView workbookViewId="0">
      <selection activeCell="I24" sqref="I23:I24"/>
    </sheetView>
  </sheetViews>
  <sheetFormatPr defaultRowHeight="11.25" x14ac:dyDescent="0.2"/>
  <cols>
    <col min="1" max="1" width="7.1640625" style="277" customWidth="1"/>
    <col min="2" max="2" width="113.5" style="277" customWidth="1"/>
    <col min="3" max="3" width="13.5" style="277" customWidth="1"/>
    <col min="4" max="4" width="15.6640625" style="277" customWidth="1"/>
    <col min="5" max="5" width="13.83203125" style="402" bestFit="1" customWidth="1"/>
    <col min="6" max="255" width="9.33203125" style="277"/>
    <col min="256" max="256" width="7.1640625" style="277" customWidth="1"/>
    <col min="257" max="257" width="79.5" style="277" customWidth="1"/>
    <col min="258" max="258" width="11.83203125" style="277" bestFit="1" customWidth="1"/>
    <col min="259" max="259" width="11" style="277" bestFit="1" customWidth="1"/>
    <col min="260" max="260" width="12.5" style="277" bestFit="1" customWidth="1"/>
    <col min="261" max="511" width="9.33203125" style="277"/>
    <col min="512" max="512" width="7.1640625" style="277" customWidth="1"/>
    <col min="513" max="513" width="79.5" style="277" customWidth="1"/>
    <col min="514" max="514" width="11.83203125" style="277" bestFit="1" customWidth="1"/>
    <col min="515" max="515" width="11" style="277" bestFit="1" customWidth="1"/>
    <col min="516" max="516" width="12.5" style="277" bestFit="1" customWidth="1"/>
    <col min="517" max="767" width="9.33203125" style="277"/>
    <col min="768" max="768" width="7.1640625" style="277" customWidth="1"/>
    <col min="769" max="769" width="79.5" style="277" customWidth="1"/>
    <col min="770" max="770" width="11.83203125" style="277" bestFit="1" customWidth="1"/>
    <col min="771" max="771" width="11" style="277" bestFit="1" customWidth="1"/>
    <col min="772" max="772" width="12.5" style="277" bestFit="1" customWidth="1"/>
    <col min="773" max="1023" width="9.33203125" style="277"/>
    <col min="1024" max="1024" width="7.1640625" style="277" customWidth="1"/>
    <col min="1025" max="1025" width="79.5" style="277" customWidth="1"/>
    <col min="1026" max="1026" width="11.83203125" style="277" bestFit="1" customWidth="1"/>
    <col min="1027" max="1027" width="11" style="277" bestFit="1" customWidth="1"/>
    <col min="1028" max="1028" width="12.5" style="277" bestFit="1" customWidth="1"/>
    <col min="1029" max="1279" width="9.33203125" style="277"/>
    <col min="1280" max="1280" width="7.1640625" style="277" customWidth="1"/>
    <col min="1281" max="1281" width="79.5" style="277" customWidth="1"/>
    <col min="1282" max="1282" width="11.83203125" style="277" bestFit="1" customWidth="1"/>
    <col min="1283" max="1283" width="11" style="277" bestFit="1" customWidth="1"/>
    <col min="1284" max="1284" width="12.5" style="277" bestFit="1" customWidth="1"/>
    <col min="1285" max="1535" width="9.33203125" style="277"/>
    <col min="1536" max="1536" width="7.1640625" style="277" customWidth="1"/>
    <col min="1537" max="1537" width="79.5" style="277" customWidth="1"/>
    <col min="1538" max="1538" width="11.83203125" style="277" bestFit="1" customWidth="1"/>
    <col min="1539" max="1539" width="11" style="277" bestFit="1" customWidth="1"/>
    <col min="1540" max="1540" width="12.5" style="277" bestFit="1" customWidth="1"/>
    <col min="1541" max="1791" width="9.33203125" style="277"/>
    <col min="1792" max="1792" width="7.1640625" style="277" customWidth="1"/>
    <col min="1793" max="1793" width="79.5" style="277" customWidth="1"/>
    <col min="1794" max="1794" width="11.83203125" style="277" bestFit="1" customWidth="1"/>
    <col min="1795" max="1795" width="11" style="277" bestFit="1" customWidth="1"/>
    <col min="1796" max="1796" width="12.5" style="277" bestFit="1" customWidth="1"/>
    <col min="1797" max="2047" width="9.33203125" style="277"/>
    <col min="2048" max="2048" width="7.1640625" style="277" customWidth="1"/>
    <col min="2049" max="2049" width="79.5" style="277" customWidth="1"/>
    <col min="2050" max="2050" width="11.83203125" style="277" bestFit="1" customWidth="1"/>
    <col min="2051" max="2051" width="11" style="277" bestFit="1" customWidth="1"/>
    <col min="2052" max="2052" width="12.5" style="277" bestFit="1" customWidth="1"/>
    <col min="2053" max="2303" width="9.33203125" style="277"/>
    <col min="2304" max="2304" width="7.1640625" style="277" customWidth="1"/>
    <col min="2305" max="2305" width="79.5" style="277" customWidth="1"/>
    <col min="2306" max="2306" width="11.83203125" style="277" bestFit="1" customWidth="1"/>
    <col min="2307" max="2307" width="11" style="277" bestFit="1" customWidth="1"/>
    <col min="2308" max="2308" width="12.5" style="277" bestFit="1" customWidth="1"/>
    <col min="2309" max="2559" width="9.33203125" style="277"/>
    <col min="2560" max="2560" width="7.1640625" style="277" customWidth="1"/>
    <col min="2561" max="2561" width="79.5" style="277" customWidth="1"/>
    <col min="2562" max="2562" width="11.83203125" style="277" bestFit="1" customWidth="1"/>
    <col min="2563" max="2563" width="11" style="277" bestFit="1" customWidth="1"/>
    <col min="2564" max="2564" width="12.5" style="277" bestFit="1" customWidth="1"/>
    <col min="2565" max="2815" width="9.33203125" style="277"/>
    <col min="2816" max="2816" width="7.1640625" style="277" customWidth="1"/>
    <col min="2817" max="2817" width="79.5" style="277" customWidth="1"/>
    <col min="2818" max="2818" width="11.83203125" style="277" bestFit="1" customWidth="1"/>
    <col min="2819" max="2819" width="11" style="277" bestFit="1" customWidth="1"/>
    <col min="2820" max="2820" width="12.5" style="277" bestFit="1" customWidth="1"/>
    <col min="2821" max="3071" width="9.33203125" style="277"/>
    <col min="3072" max="3072" width="7.1640625" style="277" customWidth="1"/>
    <col min="3073" max="3073" width="79.5" style="277" customWidth="1"/>
    <col min="3074" max="3074" width="11.83203125" style="277" bestFit="1" customWidth="1"/>
    <col min="3075" max="3075" width="11" style="277" bestFit="1" customWidth="1"/>
    <col min="3076" max="3076" width="12.5" style="277" bestFit="1" customWidth="1"/>
    <col min="3077" max="3327" width="9.33203125" style="277"/>
    <col min="3328" max="3328" width="7.1640625" style="277" customWidth="1"/>
    <col min="3329" max="3329" width="79.5" style="277" customWidth="1"/>
    <col min="3330" max="3330" width="11.83203125" style="277" bestFit="1" customWidth="1"/>
    <col min="3331" max="3331" width="11" style="277" bestFit="1" customWidth="1"/>
    <col min="3332" max="3332" width="12.5" style="277" bestFit="1" customWidth="1"/>
    <col min="3333" max="3583" width="9.33203125" style="277"/>
    <col min="3584" max="3584" width="7.1640625" style="277" customWidth="1"/>
    <col min="3585" max="3585" width="79.5" style="277" customWidth="1"/>
    <col min="3586" max="3586" width="11.83203125" style="277" bestFit="1" customWidth="1"/>
    <col min="3587" max="3587" width="11" style="277" bestFit="1" customWidth="1"/>
    <col min="3588" max="3588" width="12.5" style="277" bestFit="1" customWidth="1"/>
    <col min="3589" max="3839" width="9.33203125" style="277"/>
    <col min="3840" max="3840" width="7.1640625" style="277" customWidth="1"/>
    <col min="3841" max="3841" width="79.5" style="277" customWidth="1"/>
    <col min="3842" max="3842" width="11.83203125" style="277" bestFit="1" customWidth="1"/>
    <col min="3843" max="3843" width="11" style="277" bestFit="1" customWidth="1"/>
    <col min="3844" max="3844" width="12.5" style="277" bestFit="1" customWidth="1"/>
    <col min="3845" max="4095" width="9.33203125" style="277"/>
    <col min="4096" max="4096" width="7.1640625" style="277" customWidth="1"/>
    <col min="4097" max="4097" width="79.5" style="277" customWidth="1"/>
    <col min="4098" max="4098" width="11.83203125" style="277" bestFit="1" customWidth="1"/>
    <col min="4099" max="4099" width="11" style="277" bestFit="1" customWidth="1"/>
    <col min="4100" max="4100" width="12.5" style="277" bestFit="1" customWidth="1"/>
    <col min="4101" max="4351" width="9.33203125" style="277"/>
    <col min="4352" max="4352" width="7.1640625" style="277" customWidth="1"/>
    <col min="4353" max="4353" width="79.5" style="277" customWidth="1"/>
    <col min="4354" max="4354" width="11.83203125" style="277" bestFit="1" customWidth="1"/>
    <col min="4355" max="4355" width="11" style="277" bestFit="1" customWidth="1"/>
    <col min="4356" max="4356" width="12.5" style="277" bestFit="1" customWidth="1"/>
    <col min="4357" max="4607" width="9.33203125" style="277"/>
    <col min="4608" max="4608" width="7.1640625" style="277" customWidth="1"/>
    <col min="4609" max="4609" width="79.5" style="277" customWidth="1"/>
    <col min="4610" max="4610" width="11.83203125" style="277" bestFit="1" customWidth="1"/>
    <col min="4611" max="4611" width="11" style="277" bestFit="1" customWidth="1"/>
    <col min="4612" max="4612" width="12.5" style="277" bestFit="1" customWidth="1"/>
    <col min="4613" max="4863" width="9.33203125" style="277"/>
    <col min="4864" max="4864" width="7.1640625" style="277" customWidth="1"/>
    <col min="4865" max="4865" width="79.5" style="277" customWidth="1"/>
    <col min="4866" max="4866" width="11.83203125" style="277" bestFit="1" customWidth="1"/>
    <col min="4867" max="4867" width="11" style="277" bestFit="1" customWidth="1"/>
    <col min="4868" max="4868" width="12.5" style="277" bestFit="1" customWidth="1"/>
    <col min="4869" max="5119" width="9.33203125" style="277"/>
    <col min="5120" max="5120" width="7.1640625" style="277" customWidth="1"/>
    <col min="5121" max="5121" width="79.5" style="277" customWidth="1"/>
    <col min="5122" max="5122" width="11.83203125" style="277" bestFit="1" customWidth="1"/>
    <col min="5123" max="5123" width="11" style="277" bestFit="1" customWidth="1"/>
    <col min="5124" max="5124" width="12.5" style="277" bestFit="1" customWidth="1"/>
    <col min="5125" max="5375" width="9.33203125" style="277"/>
    <col min="5376" max="5376" width="7.1640625" style="277" customWidth="1"/>
    <col min="5377" max="5377" width="79.5" style="277" customWidth="1"/>
    <col min="5378" max="5378" width="11.83203125" style="277" bestFit="1" customWidth="1"/>
    <col min="5379" max="5379" width="11" style="277" bestFit="1" customWidth="1"/>
    <col min="5380" max="5380" width="12.5" style="277" bestFit="1" customWidth="1"/>
    <col min="5381" max="5631" width="9.33203125" style="277"/>
    <col min="5632" max="5632" width="7.1640625" style="277" customWidth="1"/>
    <col min="5633" max="5633" width="79.5" style="277" customWidth="1"/>
    <col min="5634" max="5634" width="11.83203125" style="277" bestFit="1" customWidth="1"/>
    <col min="5635" max="5635" width="11" style="277" bestFit="1" customWidth="1"/>
    <col min="5636" max="5636" width="12.5" style="277" bestFit="1" customWidth="1"/>
    <col min="5637" max="5887" width="9.33203125" style="277"/>
    <col min="5888" max="5888" width="7.1640625" style="277" customWidth="1"/>
    <col min="5889" max="5889" width="79.5" style="277" customWidth="1"/>
    <col min="5890" max="5890" width="11.83203125" style="277" bestFit="1" customWidth="1"/>
    <col min="5891" max="5891" width="11" style="277" bestFit="1" customWidth="1"/>
    <col min="5892" max="5892" width="12.5" style="277" bestFit="1" customWidth="1"/>
    <col min="5893" max="6143" width="9.33203125" style="277"/>
    <col min="6144" max="6144" width="7.1640625" style="277" customWidth="1"/>
    <col min="6145" max="6145" width="79.5" style="277" customWidth="1"/>
    <col min="6146" max="6146" width="11.83203125" style="277" bestFit="1" customWidth="1"/>
    <col min="6147" max="6147" width="11" style="277" bestFit="1" customWidth="1"/>
    <col min="6148" max="6148" width="12.5" style="277" bestFit="1" customWidth="1"/>
    <col min="6149" max="6399" width="9.33203125" style="277"/>
    <col min="6400" max="6400" width="7.1640625" style="277" customWidth="1"/>
    <col min="6401" max="6401" width="79.5" style="277" customWidth="1"/>
    <col min="6402" max="6402" width="11.83203125" style="277" bestFit="1" customWidth="1"/>
    <col min="6403" max="6403" width="11" style="277" bestFit="1" customWidth="1"/>
    <col min="6404" max="6404" width="12.5" style="277" bestFit="1" customWidth="1"/>
    <col min="6405" max="6655" width="9.33203125" style="277"/>
    <col min="6656" max="6656" width="7.1640625" style="277" customWidth="1"/>
    <col min="6657" max="6657" width="79.5" style="277" customWidth="1"/>
    <col min="6658" max="6658" width="11.83203125" style="277" bestFit="1" customWidth="1"/>
    <col min="6659" max="6659" width="11" style="277" bestFit="1" customWidth="1"/>
    <col min="6660" max="6660" width="12.5" style="277" bestFit="1" customWidth="1"/>
    <col min="6661" max="6911" width="9.33203125" style="277"/>
    <col min="6912" max="6912" width="7.1640625" style="277" customWidth="1"/>
    <col min="6913" max="6913" width="79.5" style="277" customWidth="1"/>
    <col min="6914" max="6914" width="11.83203125" style="277" bestFit="1" customWidth="1"/>
    <col min="6915" max="6915" width="11" style="277" bestFit="1" customWidth="1"/>
    <col min="6916" max="6916" width="12.5" style="277" bestFit="1" customWidth="1"/>
    <col min="6917" max="7167" width="9.33203125" style="277"/>
    <col min="7168" max="7168" width="7.1640625" style="277" customWidth="1"/>
    <col min="7169" max="7169" width="79.5" style="277" customWidth="1"/>
    <col min="7170" max="7170" width="11.83203125" style="277" bestFit="1" customWidth="1"/>
    <col min="7171" max="7171" width="11" style="277" bestFit="1" customWidth="1"/>
    <col min="7172" max="7172" width="12.5" style="277" bestFit="1" customWidth="1"/>
    <col min="7173" max="7423" width="9.33203125" style="277"/>
    <col min="7424" max="7424" width="7.1640625" style="277" customWidth="1"/>
    <col min="7425" max="7425" width="79.5" style="277" customWidth="1"/>
    <col min="7426" max="7426" width="11.83203125" style="277" bestFit="1" customWidth="1"/>
    <col min="7427" max="7427" width="11" style="277" bestFit="1" customWidth="1"/>
    <col min="7428" max="7428" width="12.5" style="277" bestFit="1" customWidth="1"/>
    <col min="7429" max="7679" width="9.33203125" style="277"/>
    <col min="7680" max="7680" width="7.1640625" style="277" customWidth="1"/>
    <col min="7681" max="7681" width="79.5" style="277" customWidth="1"/>
    <col min="7682" max="7682" width="11.83203125" style="277" bestFit="1" customWidth="1"/>
    <col min="7683" max="7683" width="11" style="277" bestFit="1" customWidth="1"/>
    <col min="7684" max="7684" width="12.5" style="277" bestFit="1" customWidth="1"/>
    <col min="7685" max="7935" width="9.33203125" style="277"/>
    <col min="7936" max="7936" width="7.1640625" style="277" customWidth="1"/>
    <col min="7937" max="7937" width="79.5" style="277" customWidth="1"/>
    <col min="7938" max="7938" width="11.83203125" style="277" bestFit="1" customWidth="1"/>
    <col min="7939" max="7939" width="11" style="277" bestFit="1" customWidth="1"/>
    <col min="7940" max="7940" width="12.5" style="277" bestFit="1" customWidth="1"/>
    <col min="7941" max="8191" width="9.33203125" style="277"/>
    <col min="8192" max="8192" width="7.1640625" style="277" customWidth="1"/>
    <col min="8193" max="8193" width="79.5" style="277" customWidth="1"/>
    <col min="8194" max="8194" width="11.83203125" style="277" bestFit="1" customWidth="1"/>
    <col min="8195" max="8195" width="11" style="277" bestFit="1" customWidth="1"/>
    <col min="8196" max="8196" width="12.5" style="277" bestFit="1" customWidth="1"/>
    <col min="8197" max="8447" width="9.33203125" style="277"/>
    <col min="8448" max="8448" width="7.1640625" style="277" customWidth="1"/>
    <col min="8449" max="8449" width="79.5" style="277" customWidth="1"/>
    <col min="8450" max="8450" width="11.83203125" style="277" bestFit="1" customWidth="1"/>
    <col min="8451" max="8451" width="11" style="277" bestFit="1" customWidth="1"/>
    <col min="8452" max="8452" width="12.5" style="277" bestFit="1" customWidth="1"/>
    <col min="8453" max="8703" width="9.33203125" style="277"/>
    <col min="8704" max="8704" width="7.1640625" style="277" customWidth="1"/>
    <col min="8705" max="8705" width="79.5" style="277" customWidth="1"/>
    <col min="8706" max="8706" width="11.83203125" style="277" bestFit="1" customWidth="1"/>
    <col min="8707" max="8707" width="11" style="277" bestFit="1" customWidth="1"/>
    <col min="8708" max="8708" width="12.5" style="277" bestFit="1" customWidth="1"/>
    <col min="8709" max="8959" width="9.33203125" style="277"/>
    <col min="8960" max="8960" width="7.1640625" style="277" customWidth="1"/>
    <col min="8961" max="8961" width="79.5" style="277" customWidth="1"/>
    <col min="8962" max="8962" width="11.83203125" style="277" bestFit="1" customWidth="1"/>
    <col min="8963" max="8963" width="11" style="277" bestFit="1" customWidth="1"/>
    <col min="8964" max="8964" width="12.5" style="277" bestFit="1" customWidth="1"/>
    <col min="8965" max="9215" width="9.33203125" style="277"/>
    <col min="9216" max="9216" width="7.1640625" style="277" customWidth="1"/>
    <col min="9217" max="9217" width="79.5" style="277" customWidth="1"/>
    <col min="9218" max="9218" width="11.83203125" style="277" bestFit="1" customWidth="1"/>
    <col min="9219" max="9219" width="11" style="277" bestFit="1" customWidth="1"/>
    <col min="9220" max="9220" width="12.5" style="277" bestFit="1" customWidth="1"/>
    <col min="9221" max="9471" width="9.33203125" style="277"/>
    <col min="9472" max="9472" width="7.1640625" style="277" customWidth="1"/>
    <col min="9473" max="9473" width="79.5" style="277" customWidth="1"/>
    <col min="9474" max="9474" width="11.83203125" style="277" bestFit="1" customWidth="1"/>
    <col min="9475" max="9475" width="11" style="277" bestFit="1" customWidth="1"/>
    <col min="9476" max="9476" width="12.5" style="277" bestFit="1" customWidth="1"/>
    <col min="9477" max="9727" width="9.33203125" style="277"/>
    <col min="9728" max="9728" width="7.1640625" style="277" customWidth="1"/>
    <col min="9729" max="9729" width="79.5" style="277" customWidth="1"/>
    <col min="9730" max="9730" width="11.83203125" style="277" bestFit="1" customWidth="1"/>
    <col min="9731" max="9731" width="11" style="277" bestFit="1" customWidth="1"/>
    <col min="9732" max="9732" width="12.5" style="277" bestFit="1" customWidth="1"/>
    <col min="9733" max="9983" width="9.33203125" style="277"/>
    <col min="9984" max="9984" width="7.1640625" style="277" customWidth="1"/>
    <col min="9985" max="9985" width="79.5" style="277" customWidth="1"/>
    <col min="9986" max="9986" width="11.83203125" style="277" bestFit="1" customWidth="1"/>
    <col min="9987" max="9987" width="11" style="277" bestFit="1" customWidth="1"/>
    <col min="9988" max="9988" width="12.5" style="277" bestFit="1" customWidth="1"/>
    <col min="9989" max="10239" width="9.33203125" style="277"/>
    <col min="10240" max="10240" width="7.1640625" style="277" customWidth="1"/>
    <col min="10241" max="10241" width="79.5" style="277" customWidth="1"/>
    <col min="10242" max="10242" width="11.83203125" style="277" bestFit="1" customWidth="1"/>
    <col min="10243" max="10243" width="11" style="277" bestFit="1" customWidth="1"/>
    <col min="10244" max="10244" width="12.5" style="277" bestFit="1" customWidth="1"/>
    <col min="10245" max="10495" width="9.33203125" style="277"/>
    <col min="10496" max="10496" width="7.1640625" style="277" customWidth="1"/>
    <col min="10497" max="10497" width="79.5" style="277" customWidth="1"/>
    <col min="10498" max="10498" width="11.83203125" style="277" bestFit="1" customWidth="1"/>
    <col min="10499" max="10499" width="11" style="277" bestFit="1" customWidth="1"/>
    <col min="10500" max="10500" width="12.5" style="277" bestFit="1" customWidth="1"/>
    <col min="10501" max="10751" width="9.33203125" style="277"/>
    <col min="10752" max="10752" width="7.1640625" style="277" customWidth="1"/>
    <col min="10753" max="10753" width="79.5" style="277" customWidth="1"/>
    <col min="10754" max="10754" width="11.83203125" style="277" bestFit="1" customWidth="1"/>
    <col min="10755" max="10755" width="11" style="277" bestFit="1" customWidth="1"/>
    <col min="10756" max="10756" width="12.5" style="277" bestFit="1" customWidth="1"/>
    <col min="10757" max="11007" width="9.33203125" style="277"/>
    <col min="11008" max="11008" width="7.1640625" style="277" customWidth="1"/>
    <col min="11009" max="11009" width="79.5" style="277" customWidth="1"/>
    <col min="11010" max="11010" width="11.83203125" style="277" bestFit="1" customWidth="1"/>
    <col min="11011" max="11011" width="11" style="277" bestFit="1" customWidth="1"/>
    <col min="11012" max="11012" width="12.5" style="277" bestFit="1" customWidth="1"/>
    <col min="11013" max="11263" width="9.33203125" style="277"/>
    <col min="11264" max="11264" width="7.1640625" style="277" customWidth="1"/>
    <col min="11265" max="11265" width="79.5" style="277" customWidth="1"/>
    <col min="11266" max="11266" width="11.83203125" style="277" bestFit="1" customWidth="1"/>
    <col min="11267" max="11267" width="11" style="277" bestFit="1" customWidth="1"/>
    <col min="11268" max="11268" width="12.5" style="277" bestFit="1" customWidth="1"/>
    <col min="11269" max="11519" width="9.33203125" style="277"/>
    <col min="11520" max="11520" width="7.1640625" style="277" customWidth="1"/>
    <col min="11521" max="11521" width="79.5" style="277" customWidth="1"/>
    <col min="11522" max="11522" width="11.83203125" style="277" bestFit="1" customWidth="1"/>
    <col min="11523" max="11523" width="11" style="277" bestFit="1" customWidth="1"/>
    <col min="11524" max="11524" width="12.5" style="277" bestFit="1" customWidth="1"/>
    <col min="11525" max="11775" width="9.33203125" style="277"/>
    <col min="11776" max="11776" width="7.1640625" style="277" customWidth="1"/>
    <col min="11777" max="11777" width="79.5" style="277" customWidth="1"/>
    <col min="11778" max="11778" width="11.83203125" style="277" bestFit="1" customWidth="1"/>
    <col min="11779" max="11779" width="11" style="277" bestFit="1" customWidth="1"/>
    <col min="11780" max="11780" width="12.5" style="277" bestFit="1" customWidth="1"/>
    <col min="11781" max="12031" width="9.33203125" style="277"/>
    <col min="12032" max="12032" width="7.1640625" style="277" customWidth="1"/>
    <col min="12033" max="12033" width="79.5" style="277" customWidth="1"/>
    <col min="12034" max="12034" width="11.83203125" style="277" bestFit="1" customWidth="1"/>
    <col min="12035" max="12035" width="11" style="277" bestFit="1" customWidth="1"/>
    <col min="12036" max="12036" width="12.5" style="277" bestFit="1" customWidth="1"/>
    <col min="12037" max="12287" width="9.33203125" style="277"/>
    <col min="12288" max="12288" width="7.1640625" style="277" customWidth="1"/>
    <col min="12289" max="12289" width="79.5" style="277" customWidth="1"/>
    <col min="12290" max="12290" width="11.83203125" style="277" bestFit="1" customWidth="1"/>
    <col min="12291" max="12291" width="11" style="277" bestFit="1" customWidth="1"/>
    <col min="12292" max="12292" width="12.5" style="277" bestFit="1" customWidth="1"/>
    <col min="12293" max="12543" width="9.33203125" style="277"/>
    <col min="12544" max="12544" width="7.1640625" style="277" customWidth="1"/>
    <col min="12545" max="12545" width="79.5" style="277" customWidth="1"/>
    <col min="12546" max="12546" width="11.83203125" style="277" bestFit="1" customWidth="1"/>
    <col min="12547" max="12547" width="11" style="277" bestFit="1" customWidth="1"/>
    <col min="12548" max="12548" width="12.5" style="277" bestFit="1" customWidth="1"/>
    <col min="12549" max="12799" width="9.33203125" style="277"/>
    <col min="12800" max="12800" width="7.1640625" style="277" customWidth="1"/>
    <col min="12801" max="12801" width="79.5" style="277" customWidth="1"/>
    <col min="12802" max="12802" width="11.83203125" style="277" bestFit="1" customWidth="1"/>
    <col min="12803" max="12803" width="11" style="277" bestFit="1" customWidth="1"/>
    <col min="12804" max="12804" width="12.5" style="277" bestFit="1" customWidth="1"/>
    <col min="12805" max="13055" width="9.33203125" style="277"/>
    <col min="13056" max="13056" width="7.1640625" style="277" customWidth="1"/>
    <col min="13057" max="13057" width="79.5" style="277" customWidth="1"/>
    <col min="13058" max="13058" width="11.83203125" style="277" bestFit="1" customWidth="1"/>
    <col min="13059" max="13059" width="11" style="277" bestFit="1" customWidth="1"/>
    <col min="13060" max="13060" width="12.5" style="277" bestFit="1" customWidth="1"/>
    <col min="13061" max="13311" width="9.33203125" style="277"/>
    <col min="13312" max="13312" width="7.1640625" style="277" customWidth="1"/>
    <col min="13313" max="13313" width="79.5" style="277" customWidth="1"/>
    <col min="13314" max="13314" width="11.83203125" style="277" bestFit="1" customWidth="1"/>
    <col min="13315" max="13315" width="11" style="277" bestFit="1" customWidth="1"/>
    <col min="13316" max="13316" width="12.5" style="277" bestFit="1" customWidth="1"/>
    <col min="13317" max="13567" width="9.33203125" style="277"/>
    <col min="13568" max="13568" width="7.1640625" style="277" customWidth="1"/>
    <col min="13569" max="13569" width="79.5" style="277" customWidth="1"/>
    <col min="13570" max="13570" width="11.83203125" style="277" bestFit="1" customWidth="1"/>
    <col min="13571" max="13571" width="11" style="277" bestFit="1" customWidth="1"/>
    <col min="13572" max="13572" width="12.5" style="277" bestFit="1" customWidth="1"/>
    <col min="13573" max="13823" width="9.33203125" style="277"/>
    <col min="13824" max="13824" width="7.1640625" style="277" customWidth="1"/>
    <col min="13825" max="13825" width="79.5" style="277" customWidth="1"/>
    <col min="13826" max="13826" width="11.83203125" style="277" bestFit="1" customWidth="1"/>
    <col min="13827" max="13827" width="11" style="277" bestFit="1" customWidth="1"/>
    <col min="13828" max="13828" width="12.5" style="277" bestFit="1" customWidth="1"/>
    <col min="13829" max="14079" width="9.33203125" style="277"/>
    <col min="14080" max="14080" width="7.1640625" style="277" customWidth="1"/>
    <col min="14081" max="14081" width="79.5" style="277" customWidth="1"/>
    <col min="14082" max="14082" width="11.83203125" style="277" bestFit="1" customWidth="1"/>
    <col min="14083" max="14083" width="11" style="277" bestFit="1" customWidth="1"/>
    <col min="14084" max="14084" width="12.5" style="277" bestFit="1" customWidth="1"/>
    <col min="14085" max="14335" width="9.33203125" style="277"/>
    <col min="14336" max="14336" width="7.1640625" style="277" customWidth="1"/>
    <col min="14337" max="14337" width="79.5" style="277" customWidth="1"/>
    <col min="14338" max="14338" width="11.83203125" style="277" bestFit="1" customWidth="1"/>
    <col min="14339" max="14339" width="11" style="277" bestFit="1" customWidth="1"/>
    <col min="14340" max="14340" width="12.5" style="277" bestFit="1" customWidth="1"/>
    <col min="14341" max="14591" width="9.33203125" style="277"/>
    <col min="14592" max="14592" width="7.1640625" style="277" customWidth="1"/>
    <col min="14593" max="14593" width="79.5" style="277" customWidth="1"/>
    <col min="14594" max="14594" width="11.83203125" style="277" bestFit="1" customWidth="1"/>
    <col min="14595" max="14595" width="11" style="277" bestFit="1" customWidth="1"/>
    <col min="14596" max="14596" width="12.5" style="277" bestFit="1" customWidth="1"/>
    <col min="14597" max="14847" width="9.33203125" style="277"/>
    <col min="14848" max="14848" width="7.1640625" style="277" customWidth="1"/>
    <col min="14849" max="14849" width="79.5" style="277" customWidth="1"/>
    <col min="14850" max="14850" width="11.83203125" style="277" bestFit="1" customWidth="1"/>
    <col min="14851" max="14851" width="11" style="277" bestFit="1" customWidth="1"/>
    <col min="14852" max="14852" width="12.5" style="277" bestFit="1" customWidth="1"/>
    <col min="14853" max="15103" width="9.33203125" style="277"/>
    <col min="15104" max="15104" width="7.1640625" style="277" customWidth="1"/>
    <col min="15105" max="15105" width="79.5" style="277" customWidth="1"/>
    <col min="15106" max="15106" width="11.83203125" style="277" bestFit="1" customWidth="1"/>
    <col min="15107" max="15107" width="11" style="277" bestFit="1" customWidth="1"/>
    <col min="15108" max="15108" width="12.5" style="277" bestFit="1" customWidth="1"/>
    <col min="15109" max="15359" width="9.33203125" style="277"/>
    <col min="15360" max="15360" width="7.1640625" style="277" customWidth="1"/>
    <col min="15361" max="15361" width="79.5" style="277" customWidth="1"/>
    <col min="15362" max="15362" width="11.83203125" style="277" bestFit="1" customWidth="1"/>
    <col min="15363" max="15363" width="11" style="277" bestFit="1" customWidth="1"/>
    <col min="15364" max="15364" width="12.5" style="277" bestFit="1" customWidth="1"/>
    <col min="15365" max="15615" width="9.33203125" style="277"/>
    <col min="15616" max="15616" width="7.1640625" style="277" customWidth="1"/>
    <col min="15617" max="15617" width="79.5" style="277" customWidth="1"/>
    <col min="15618" max="15618" width="11.83203125" style="277" bestFit="1" customWidth="1"/>
    <col min="15619" max="15619" width="11" style="277" bestFit="1" customWidth="1"/>
    <col min="15620" max="15620" width="12.5" style="277" bestFit="1" customWidth="1"/>
    <col min="15621" max="15871" width="9.33203125" style="277"/>
    <col min="15872" max="15872" width="7.1640625" style="277" customWidth="1"/>
    <col min="15873" max="15873" width="79.5" style="277" customWidth="1"/>
    <col min="15874" max="15874" width="11.83203125" style="277" bestFit="1" customWidth="1"/>
    <col min="15875" max="15875" width="11" style="277" bestFit="1" customWidth="1"/>
    <col min="15876" max="15876" width="12.5" style="277" bestFit="1" customWidth="1"/>
    <col min="15877" max="16127" width="9.33203125" style="277"/>
    <col min="16128" max="16128" width="7.1640625" style="277" customWidth="1"/>
    <col min="16129" max="16129" width="79.5" style="277" customWidth="1"/>
    <col min="16130" max="16130" width="11.83203125" style="277" bestFit="1" customWidth="1"/>
    <col min="16131" max="16131" width="11" style="277" bestFit="1" customWidth="1"/>
    <col min="16132" max="16132" width="12.5" style="277" bestFit="1" customWidth="1"/>
    <col min="16133" max="16384" width="9.33203125" style="277"/>
  </cols>
  <sheetData>
    <row r="2" spans="1:15" ht="15.75" x14ac:dyDescent="0.25">
      <c r="A2" s="620" t="s">
        <v>964</v>
      </c>
      <c r="B2" s="621"/>
      <c r="C2" s="621"/>
      <c r="D2" s="621"/>
      <c r="E2" s="621"/>
      <c r="F2" s="276"/>
      <c r="G2" s="276"/>
      <c r="H2" s="276"/>
      <c r="I2" s="276"/>
      <c r="J2" s="276"/>
      <c r="K2" s="276"/>
      <c r="L2" s="276"/>
      <c r="M2" s="276"/>
      <c r="N2" s="276"/>
      <c r="O2" s="276"/>
    </row>
    <row r="3" spans="1:15" x14ac:dyDescent="0.2">
      <c r="A3" s="278"/>
      <c r="B3" s="279"/>
      <c r="C3" s="279"/>
      <c r="D3" s="279"/>
      <c r="E3" s="400"/>
      <c r="F3" s="276"/>
      <c r="G3" s="276"/>
      <c r="H3" s="276"/>
      <c r="I3" s="276"/>
      <c r="J3" s="276"/>
      <c r="K3" s="276"/>
      <c r="L3" s="276"/>
      <c r="M3" s="276"/>
      <c r="N3" s="276"/>
      <c r="O3" s="276"/>
    </row>
    <row r="4" spans="1:15" ht="12" thickBot="1" x14ac:dyDescent="0.25">
      <c r="A4" s="278"/>
      <c r="B4" s="279"/>
      <c r="C4" s="279"/>
      <c r="D4" s="279"/>
      <c r="E4" s="400"/>
      <c r="F4" s="276"/>
      <c r="G4" s="276"/>
      <c r="H4" s="276"/>
      <c r="I4" s="276"/>
      <c r="J4" s="276"/>
      <c r="K4" s="276"/>
      <c r="L4" s="276"/>
      <c r="M4" s="276"/>
      <c r="N4" s="276"/>
      <c r="O4" s="276"/>
    </row>
    <row r="5" spans="1:15" ht="21.75" customHeight="1" x14ac:dyDescent="0.2">
      <c r="A5" s="616" t="s">
        <v>882</v>
      </c>
      <c r="B5" s="617"/>
      <c r="C5" s="617"/>
      <c r="D5" s="617"/>
      <c r="E5" s="618" t="s">
        <v>881</v>
      </c>
    </row>
    <row r="6" spans="1:15" x14ac:dyDescent="0.2">
      <c r="A6" s="392"/>
      <c r="B6" s="393" t="s">
        <v>288</v>
      </c>
      <c r="C6" s="393" t="s">
        <v>500</v>
      </c>
      <c r="D6" s="393" t="s">
        <v>501</v>
      </c>
      <c r="E6" s="619"/>
    </row>
    <row r="7" spans="1:15" ht="12" thickBot="1" x14ac:dyDescent="0.25">
      <c r="A7" s="394">
        <v>1</v>
      </c>
      <c r="B7" s="395">
        <v>2</v>
      </c>
      <c r="C7" s="395">
        <v>3</v>
      </c>
      <c r="D7" s="395">
        <v>4</v>
      </c>
      <c r="E7" s="403">
        <v>5</v>
      </c>
    </row>
    <row r="8" spans="1:15" x14ac:dyDescent="0.2">
      <c r="A8" s="396" t="s">
        <v>502</v>
      </c>
      <c r="B8" s="397" t="s">
        <v>503</v>
      </c>
      <c r="C8" s="387"/>
      <c r="D8" s="398"/>
      <c r="E8" s="401"/>
    </row>
    <row r="9" spans="1:15" x14ac:dyDescent="0.2">
      <c r="A9" s="283" t="s">
        <v>406</v>
      </c>
      <c r="B9" s="284" t="s">
        <v>504</v>
      </c>
      <c r="C9" s="285">
        <v>0</v>
      </c>
      <c r="D9" s="389">
        <v>0</v>
      </c>
      <c r="E9" s="399"/>
    </row>
    <row r="10" spans="1:15" x14ac:dyDescent="0.2">
      <c r="A10" s="283" t="s">
        <v>430</v>
      </c>
      <c r="B10" s="284" t="s">
        <v>505</v>
      </c>
      <c r="C10" s="285">
        <v>0</v>
      </c>
      <c r="D10" s="389">
        <v>0</v>
      </c>
      <c r="E10" s="399"/>
    </row>
    <row r="11" spans="1:15" x14ac:dyDescent="0.2">
      <c r="A11" s="283" t="s">
        <v>436</v>
      </c>
      <c r="B11" s="284" t="s">
        <v>506</v>
      </c>
      <c r="C11" s="285">
        <v>0</v>
      </c>
      <c r="D11" s="389">
        <v>0</v>
      </c>
      <c r="E11" s="399"/>
    </row>
    <row r="12" spans="1:15" x14ac:dyDescent="0.2">
      <c r="A12" s="286" t="s">
        <v>507</v>
      </c>
      <c r="B12" s="287" t="s">
        <v>508</v>
      </c>
      <c r="C12" s="288">
        <f>SUM(C9:C11)</f>
        <v>0</v>
      </c>
      <c r="D12" s="390">
        <f t="shared" ref="D12" si="0">SUM(D9:D11)</f>
        <v>0</v>
      </c>
      <c r="E12" s="399"/>
    </row>
    <row r="13" spans="1:15" x14ac:dyDescent="0.2">
      <c r="A13" s="283" t="s">
        <v>509</v>
      </c>
      <c r="B13" s="284" t="s">
        <v>510</v>
      </c>
      <c r="C13" s="285">
        <v>495188</v>
      </c>
      <c r="D13" s="389">
        <v>479310</v>
      </c>
      <c r="E13" s="399">
        <f>D13/C13</f>
        <v>0.96793541038958941</v>
      </c>
    </row>
    <row r="14" spans="1:15" x14ac:dyDescent="0.2">
      <c r="A14" s="283" t="s">
        <v>511</v>
      </c>
      <c r="B14" s="284" t="s">
        <v>512</v>
      </c>
      <c r="C14" s="285">
        <v>15770</v>
      </c>
      <c r="D14" s="389">
        <v>21008</v>
      </c>
      <c r="E14" s="399">
        <f t="shared" ref="E14:E30" si="1">D14/C14</f>
        <v>1.332149651236525</v>
      </c>
    </row>
    <row r="15" spans="1:15" x14ac:dyDescent="0.2">
      <c r="A15" s="283" t="s">
        <v>513</v>
      </c>
      <c r="B15" s="284" t="s">
        <v>514</v>
      </c>
      <c r="C15" s="285">
        <v>0</v>
      </c>
      <c r="D15" s="389">
        <v>0</v>
      </c>
      <c r="E15" s="399"/>
    </row>
    <row r="16" spans="1:15" x14ac:dyDescent="0.2">
      <c r="A16" s="283" t="s">
        <v>515</v>
      </c>
      <c r="B16" s="284" t="s">
        <v>516</v>
      </c>
      <c r="C16" s="285">
        <v>2371</v>
      </c>
      <c r="D16" s="389">
        <v>2403</v>
      </c>
      <c r="E16" s="399">
        <f t="shared" si="1"/>
        <v>1.0134964150147616</v>
      </c>
    </row>
    <row r="17" spans="1:5" x14ac:dyDescent="0.2">
      <c r="A17" s="283" t="s">
        <v>517</v>
      </c>
      <c r="B17" s="284" t="s">
        <v>518</v>
      </c>
      <c r="C17" s="285">
        <v>0</v>
      </c>
      <c r="D17" s="389">
        <v>0</v>
      </c>
      <c r="E17" s="399"/>
    </row>
    <row r="18" spans="1:5" x14ac:dyDescent="0.2">
      <c r="A18" s="286" t="s">
        <v>519</v>
      </c>
      <c r="B18" s="287" t="s">
        <v>520</v>
      </c>
      <c r="C18" s="288">
        <f>SUM(C13:C17)</f>
        <v>513329</v>
      </c>
      <c r="D18" s="390">
        <f t="shared" ref="D18" si="2">SUM(D13:D17)</f>
        <v>502721</v>
      </c>
      <c r="E18" s="404">
        <f t="shared" si="1"/>
        <v>0.97933489048933531</v>
      </c>
    </row>
    <row r="19" spans="1:5" x14ac:dyDescent="0.2">
      <c r="A19" s="283" t="s">
        <v>521</v>
      </c>
      <c r="B19" s="284" t="s">
        <v>522</v>
      </c>
      <c r="C19" s="285">
        <v>228</v>
      </c>
      <c r="D19" s="389">
        <v>228</v>
      </c>
      <c r="E19" s="399">
        <f t="shared" si="1"/>
        <v>1</v>
      </c>
    </row>
    <row r="20" spans="1:5" x14ac:dyDescent="0.2">
      <c r="A20" s="283" t="s">
        <v>523</v>
      </c>
      <c r="B20" s="284" t="s">
        <v>524</v>
      </c>
      <c r="C20" s="285">
        <v>0</v>
      </c>
      <c r="D20" s="389">
        <v>0</v>
      </c>
      <c r="E20" s="399"/>
    </row>
    <row r="21" spans="1:5" x14ac:dyDescent="0.2">
      <c r="A21" s="283" t="s">
        <v>525</v>
      </c>
      <c r="B21" s="284" t="s">
        <v>526</v>
      </c>
      <c r="C21" s="285">
        <v>0</v>
      </c>
      <c r="D21" s="389">
        <v>0</v>
      </c>
      <c r="E21" s="399"/>
    </row>
    <row r="22" spans="1:5" x14ac:dyDescent="0.2">
      <c r="A22" s="283" t="s">
        <v>527</v>
      </c>
      <c r="B22" s="284" t="s">
        <v>528</v>
      </c>
      <c r="C22" s="285">
        <v>0</v>
      </c>
      <c r="D22" s="389">
        <v>0</v>
      </c>
      <c r="E22" s="399"/>
    </row>
    <row r="23" spans="1:5" x14ac:dyDescent="0.2">
      <c r="A23" s="283" t="s">
        <v>529</v>
      </c>
      <c r="B23" s="284" t="s">
        <v>530</v>
      </c>
      <c r="C23" s="285">
        <v>0</v>
      </c>
      <c r="D23" s="389">
        <v>0</v>
      </c>
      <c r="E23" s="399"/>
    </row>
    <row r="24" spans="1:5" x14ac:dyDescent="0.2">
      <c r="A24" s="283" t="s">
        <v>531</v>
      </c>
      <c r="B24" s="284" t="s">
        <v>532</v>
      </c>
      <c r="C24" s="285">
        <v>0</v>
      </c>
      <c r="D24" s="389">
        <v>0</v>
      </c>
      <c r="E24" s="399"/>
    </row>
    <row r="25" spans="1:5" x14ac:dyDescent="0.2">
      <c r="A25" s="283" t="s">
        <v>533</v>
      </c>
      <c r="B25" s="284" t="s">
        <v>534</v>
      </c>
      <c r="C25" s="285">
        <v>0</v>
      </c>
      <c r="D25" s="389">
        <v>0</v>
      </c>
      <c r="E25" s="399"/>
    </row>
    <row r="26" spans="1:5" x14ac:dyDescent="0.2">
      <c r="A26" s="286" t="s">
        <v>535</v>
      </c>
      <c r="B26" s="287" t="s">
        <v>536</v>
      </c>
      <c r="C26" s="288">
        <f>SUM(C19:C25)</f>
        <v>228</v>
      </c>
      <c r="D26" s="390">
        <f t="shared" ref="D26" si="3">SUM(D19:D25)</f>
        <v>228</v>
      </c>
      <c r="E26" s="404">
        <f t="shared" si="1"/>
        <v>1</v>
      </c>
    </row>
    <row r="27" spans="1:5" x14ac:dyDescent="0.2">
      <c r="A27" s="283" t="s">
        <v>537</v>
      </c>
      <c r="B27" s="284" t="s">
        <v>538</v>
      </c>
      <c r="C27" s="285">
        <v>0</v>
      </c>
      <c r="D27" s="389">
        <v>0</v>
      </c>
      <c r="E27" s="399"/>
    </row>
    <row r="28" spans="1:5" x14ac:dyDescent="0.2">
      <c r="A28" s="283" t="s">
        <v>539</v>
      </c>
      <c r="B28" s="284" t="s">
        <v>540</v>
      </c>
      <c r="C28" s="285">
        <v>0</v>
      </c>
      <c r="D28" s="389">
        <v>0</v>
      </c>
      <c r="E28" s="399"/>
    </row>
    <row r="29" spans="1:5" x14ac:dyDescent="0.2">
      <c r="A29" s="286" t="s">
        <v>541</v>
      </c>
      <c r="B29" s="287" t="s">
        <v>542</v>
      </c>
      <c r="C29" s="288">
        <v>0</v>
      </c>
      <c r="D29" s="390">
        <v>0</v>
      </c>
      <c r="E29" s="399"/>
    </row>
    <row r="30" spans="1:5" x14ac:dyDescent="0.2">
      <c r="A30" s="286" t="s">
        <v>543</v>
      </c>
      <c r="B30" s="287" t="s">
        <v>544</v>
      </c>
      <c r="C30" s="288">
        <f>C26+C18</f>
        <v>513557</v>
      </c>
      <c r="D30" s="390">
        <f t="shared" ref="D30" si="4">D26+D18</f>
        <v>502949</v>
      </c>
      <c r="E30" s="404">
        <f t="shared" si="1"/>
        <v>0.97934406502102012</v>
      </c>
    </row>
    <row r="31" spans="1:5" x14ac:dyDescent="0.2">
      <c r="A31" s="283" t="s">
        <v>545</v>
      </c>
      <c r="B31" s="284" t="s">
        <v>546</v>
      </c>
      <c r="C31" s="285">
        <v>0</v>
      </c>
      <c r="D31" s="389">
        <v>0</v>
      </c>
      <c r="E31" s="404"/>
    </row>
    <row r="32" spans="1:5" x14ac:dyDescent="0.2">
      <c r="A32" s="283" t="s">
        <v>547</v>
      </c>
      <c r="B32" s="284" t="s">
        <v>548</v>
      </c>
      <c r="C32" s="285">
        <v>0</v>
      </c>
      <c r="D32" s="389">
        <v>0</v>
      </c>
      <c r="E32" s="399"/>
    </row>
    <row r="33" spans="1:5" x14ac:dyDescent="0.2">
      <c r="A33" s="283" t="s">
        <v>549</v>
      </c>
      <c r="B33" s="284" t="s">
        <v>550</v>
      </c>
      <c r="C33" s="285">
        <v>0</v>
      </c>
      <c r="D33" s="389">
        <v>0</v>
      </c>
      <c r="E33" s="399"/>
    </row>
    <row r="34" spans="1:5" x14ac:dyDescent="0.2">
      <c r="A34" s="283" t="s">
        <v>551</v>
      </c>
      <c r="B34" s="284" t="s">
        <v>552</v>
      </c>
      <c r="C34" s="285">
        <v>0</v>
      </c>
      <c r="D34" s="389">
        <v>0</v>
      </c>
      <c r="E34" s="399"/>
    </row>
    <row r="35" spans="1:5" x14ac:dyDescent="0.2">
      <c r="A35" s="283" t="s">
        <v>553</v>
      </c>
      <c r="B35" s="284" t="s">
        <v>554</v>
      </c>
      <c r="C35" s="285">
        <v>0</v>
      </c>
      <c r="D35" s="389">
        <v>0</v>
      </c>
      <c r="E35" s="399"/>
    </row>
    <row r="36" spans="1:5" x14ac:dyDescent="0.2">
      <c r="A36" s="286" t="s">
        <v>555</v>
      </c>
      <c r="B36" s="287" t="s">
        <v>556</v>
      </c>
      <c r="C36" s="288">
        <v>0</v>
      </c>
      <c r="D36" s="390">
        <v>0</v>
      </c>
      <c r="E36" s="399"/>
    </row>
    <row r="37" spans="1:5" x14ac:dyDescent="0.2">
      <c r="A37" s="283" t="s">
        <v>557</v>
      </c>
      <c r="B37" s="284" t="s">
        <v>558</v>
      </c>
      <c r="C37" s="285">
        <v>0</v>
      </c>
      <c r="D37" s="389">
        <v>0</v>
      </c>
      <c r="E37" s="399"/>
    </row>
    <row r="38" spans="1:5" x14ac:dyDescent="0.2">
      <c r="A38" s="283" t="s">
        <v>559</v>
      </c>
      <c r="B38" s="284" t="s">
        <v>560</v>
      </c>
      <c r="C38" s="285">
        <v>0</v>
      </c>
      <c r="D38" s="389">
        <v>0</v>
      </c>
      <c r="E38" s="399"/>
    </row>
    <row r="39" spans="1:5" x14ac:dyDescent="0.2">
      <c r="A39" s="283" t="s">
        <v>561</v>
      </c>
      <c r="B39" s="284" t="s">
        <v>562</v>
      </c>
      <c r="C39" s="285">
        <v>0</v>
      </c>
      <c r="D39" s="389">
        <v>0</v>
      </c>
      <c r="E39" s="399"/>
    </row>
    <row r="40" spans="1:5" x14ac:dyDescent="0.2">
      <c r="A40" s="283" t="s">
        <v>563</v>
      </c>
      <c r="B40" s="284" t="s">
        <v>564</v>
      </c>
      <c r="C40" s="285">
        <v>0</v>
      </c>
      <c r="D40" s="389">
        <v>0</v>
      </c>
      <c r="E40" s="399"/>
    </row>
    <row r="41" spans="1:5" x14ac:dyDescent="0.2">
      <c r="A41" s="283" t="s">
        <v>565</v>
      </c>
      <c r="B41" s="284" t="s">
        <v>566</v>
      </c>
      <c r="C41" s="285">
        <v>0</v>
      </c>
      <c r="D41" s="389">
        <v>0</v>
      </c>
      <c r="E41" s="399"/>
    </row>
    <row r="42" spans="1:5" x14ac:dyDescent="0.2">
      <c r="A42" s="283" t="s">
        <v>567</v>
      </c>
      <c r="B42" s="284" t="s">
        <v>568</v>
      </c>
      <c r="C42" s="285">
        <v>0</v>
      </c>
      <c r="D42" s="389">
        <v>0</v>
      </c>
      <c r="E42" s="399"/>
    </row>
    <row r="43" spans="1:5" x14ac:dyDescent="0.2">
      <c r="A43" s="283" t="s">
        <v>569</v>
      </c>
      <c r="B43" s="284" t="s">
        <v>570</v>
      </c>
      <c r="C43" s="285">
        <v>0</v>
      </c>
      <c r="D43" s="389">
        <v>0</v>
      </c>
      <c r="E43" s="399"/>
    </row>
    <row r="44" spans="1:5" x14ac:dyDescent="0.2">
      <c r="A44" s="286" t="s">
        <v>571</v>
      </c>
      <c r="B44" s="287" t="s">
        <v>572</v>
      </c>
      <c r="C44" s="288">
        <v>0</v>
      </c>
      <c r="D44" s="390">
        <v>0</v>
      </c>
      <c r="E44" s="399"/>
    </row>
    <row r="45" spans="1:5" x14ac:dyDescent="0.2">
      <c r="A45" s="286" t="s">
        <v>573</v>
      </c>
      <c r="B45" s="287" t="s">
        <v>574</v>
      </c>
      <c r="C45" s="288">
        <v>0</v>
      </c>
      <c r="D45" s="390">
        <v>0</v>
      </c>
      <c r="E45" s="399"/>
    </row>
    <row r="46" spans="1:5" x14ac:dyDescent="0.2">
      <c r="A46" s="283" t="s">
        <v>575</v>
      </c>
      <c r="B46" s="284" t="s">
        <v>576</v>
      </c>
      <c r="C46" s="285">
        <v>0</v>
      </c>
      <c r="D46" s="389">
        <v>0</v>
      </c>
      <c r="E46" s="399"/>
    </row>
    <row r="47" spans="1:5" x14ac:dyDescent="0.2">
      <c r="A47" s="283" t="s">
        <v>577</v>
      </c>
      <c r="B47" s="284" t="s">
        <v>578</v>
      </c>
      <c r="C47" s="285">
        <v>105</v>
      </c>
      <c r="D47" s="389">
        <v>149</v>
      </c>
      <c r="E47" s="399">
        <f>D47/C47</f>
        <v>1.4190476190476191</v>
      </c>
    </row>
    <row r="48" spans="1:5" x14ac:dyDescent="0.2">
      <c r="A48" s="283" t="s">
        <v>579</v>
      </c>
      <c r="B48" s="284" t="s">
        <v>580</v>
      </c>
      <c r="C48" s="285">
        <v>12986</v>
      </c>
      <c r="D48" s="389">
        <v>8632</v>
      </c>
      <c r="E48" s="399">
        <f t="shared" ref="E48:E51" si="5">D48/C48</f>
        <v>0.66471584783613125</v>
      </c>
    </row>
    <row r="49" spans="1:5" x14ac:dyDescent="0.2">
      <c r="A49" s="283" t="s">
        <v>581</v>
      </c>
      <c r="B49" s="284" t="s">
        <v>582</v>
      </c>
      <c r="C49" s="285">
        <v>0</v>
      </c>
      <c r="D49" s="389">
        <v>0</v>
      </c>
      <c r="E49" s="399"/>
    </row>
    <row r="50" spans="1:5" x14ac:dyDescent="0.2">
      <c r="A50" s="283" t="s">
        <v>583</v>
      </c>
      <c r="B50" s="284" t="s">
        <v>584</v>
      </c>
      <c r="C50" s="285">
        <v>0</v>
      </c>
      <c r="D50" s="389">
        <v>0</v>
      </c>
      <c r="E50" s="399"/>
    </row>
    <row r="51" spans="1:5" x14ac:dyDescent="0.2">
      <c r="A51" s="286" t="s">
        <v>585</v>
      </c>
      <c r="B51" s="287" t="s">
        <v>586</v>
      </c>
      <c r="C51" s="288">
        <f>SUM(C46:C50)</f>
        <v>13091</v>
      </c>
      <c r="D51" s="390">
        <f t="shared" ref="D51" si="6">SUM(D46:D50)</f>
        <v>8781</v>
      </c>
      <c r="E51" s="404">
        <f t="shared" si="5"/>
        <v>0.67076617523489424</v>
      </c>
    </row>
    <row r="52" spans="1:5" x14ac:dyDescent="0.2">
      <c r="A52" s="283" t="s">
        <v>587</v>
      </c>
      <c r="B52" s="284" t="s">
        <v>588</v>
      </c>
      <c r="C52" s="285">
        <v>158</v>
      </c>
      <c r="D52" s="389">
        <v>0</v>
      </c>
      <c r="E52" s="399"/>
    </row>
    <row r="53" spans="1:5" ht="22.5" x14ac:dyDescent="0.2">
      <c r="A53" s="283" t="s">
        <v>589</v>
      </c>
      <c r="B53" s="284" t="s">
        <v>590</v>
      </c>
      <c r="C53" s="285">
        <v>0</v>
      </c>
      <c r="D53" s="389">
        <v>0</v>
      </c>
      <c r="E53" s="399"/>
    </row>
    <row r="54" spans="1:5" x14ac:dyDescent="0.2">
      <c r="A54" s="283" t="s">
        <v>591</v>
      </c>
      <c r="B54" s="284" t="s">
        <v>592</v>
      </c>
      <c r="C54" s="285">
        <v>0</v>
      </c>
      <c r="D54" s="389">
        <v>0</v>
      </c>
      <c r="E54" s="399"/>
    </row>
    <row r="55" spans="1:5" ht="22.5" x14ac:dyDescent="0.2">
      <c r="A55" s="283" t="s">
        <v>593</v>
      </c>
      <c r="B55" s="284" t="s">
        <v>594</v>
      </c>
      <c r="C55" s="285">
        <v>0</v>
      </c>
      <c r="D55" s="389">
        <v>0</v>
      </c>
      <c r="E55" s="399"/>
    </row>
    <row r="56" spans="1:5" x14ac:dyDescent="0.2">
      <c r="A56" s="283" t="s">
        <v>595</v>
      </c>
      <c r="B56" s="284" t="s">
        <v>596</v>
      </c>
      <c r="C56" s="285">
        <v>2697</v>
      </c>
      <c r="D56" s="389">
        <v>1471</v>
      </c>
      <c r="E56" s="399">
        <f>D56/C56</f>
        <v>0.54542083796811269</v>
      </c>
    </row>
    <row r="57" spans="1:5" x14ac:dyDescent="0.2">
      <c r="A57" s="283" t="s">
        <v>597</v>
      </c>
      <c r="B57" s="284" t="s">
        <v>598</v>
      </c>
      <c r="C57" s="285">
        <v>0</v>
      </c>
      <c r="D57" s="389">
        <v>518</v>
      </c>
      <c r="E57" s="399"/>
    </row>
    <row r="58" spans="1:5" x14ac:dyDescent="0.2">
      <c r="A58" s="283" t="s">
        <v>599</v>
      </c>
      <c r="B58" s="284" t="s">
        <v>600</v>
      </c>
      <c r="C58" s="285">
        <v>0</v>
      </c>
      <c r="D58" s="389">
        <v>0</v>
      </c>
      <c r="E58" s="399"/>
    </row>
    <row r="59" spans="1:5" x14ac:dyDescent="0.2">
      <c r="A59" s="283" t="s">
        <v>601</v>
      </c>
      <c r="B59" s="284" t="s">
        <v>602</v>
      </c>
      <c r="C59" s="285">
        <v>0</v>
      </c>
      <c r="D59" s="389">
        <v>0</v>
      </c>
      <c r="E59" s="399"/>
    </row>
    <row r="60" spans="1:5" ht="22.5" x14ac:dyDescent="0.2">
      <c r="A60" s="283" t="s">
        <v>603</v>
      </c>
      <c r="B60" s="284" t="s">
        <v>604</v>
      </c>
      <c r="C60" s="285">
        <v>0</v>
      </c>
      <c r="D60" s="389">
        <v>0</v>
      </c>
      <c r="E60" s="399"/>
    </row>
    <row r="61" spans="1:5" x14ac:dyDescent="0.2">
      <c r="A61" s="283" t="s">
        <v>605</v>
      </c>
      <c r="B61" s="284" t="s">
        <v>606</v>
      </c>
      <c r="C61" s="285">
        <v>0</v>
      </c>
      <c r="D61" s="389">
        <v>0</v>
      </c>
      <c r="E61" s="399"/>
    </row>
    <row r="62" spans="1:5" ht="22.5" x14ac:dyDescent="0.2">
      <c r="A62" s="283" t="s">
        <v>607</v>
      </c>
      <c r="B62" s="284" t="s">
        <v>608</v>
      </c>
      <c r="C62" s="285">
        <v>0</v>
      </c>
      <c r="D62" s="389">
        <v>0</v>
      </c>
      <c r="E62" s="399"/>
    </row>
    <row r="63" spans="1:5" x14ac:dyDescent="0.2">
      <c r="A63" s="283" t="s">
        <v>609</v>
      </c>
      <c r="B63" s="284" t="s">
        <v>610</v>
      </c>
      <c r="C63" s="285">
        <v>0</v>
      </c>
      <c r="D63" s="389">
        <v>0</v>
      </c>
      <c r="E63" s="399"/>
    </row>
    <row r="64" spans="1:5" x14ac:dyDescent="0.2">
      <c r="A64" s="283" t="s">
        <v>611</v>
      </c>
      <c r="B64" s="284" t="s">
        <v>612</v>
      </c>
      <c r="C64" s="285">
        <v>0</v>
      </c>
      <c r="D64" s="389">
        <v>0</v>
      </c>
      <c r="E64" s="399"/>
    </row>
    <row r="65" spans="1:5" x14ac:dyDescent="0.2">
      <c r="A65" s="286" t="s">
        <v>613</v>
      </c>
      <c r="B65" s="287" t="s">
        <v>614</v>
      </c>
      <c r="C65" s="288">
        <f>SUM(C56:C64)</f>
        <v>2697</v>
      </c>
      <c r="D65" s="390">
        <f t="shared" ref="D65" si="7">SUM(D56:D64)</f>
        <v>1989</v>
      </c>
      <c r="E65" s="404">
        <f>D65/C65</f>
        <v>0.73748609566184653</v>
      </c>
    </row>
    <row r="66" spans="1:5" x14ac:dyDescent="0.2">
      <c r="A66" s="283" t="s">
        <v>615</v>
      </c>
      <c r="B66" s="284" t="s">
        <v>616</v>
      </c>
      <c r="C66" s="285">
        <v>0</v>
      </c>
      <c r="D66" s="389">
        <v>0</v>
      </c>
      <c r="E66" s="399"/>
    </row>
    <row r="67" spans="1:5" ht="22.5" x14ac:dyDescent="0.2">
      <c r="A67" s="283" t="s">
        <v>617</v>
      </c>
      <c r="B67" s="284" t="s">
        <v>618</v>
      </c>
      <c r="C67" s="285">
        <v>0</v>
      </c>
      <c r="D67" s="389">
        <v>0</v>
      </c>
      <c r="E67" s="399"/>
    </row>
    <row r="68" spans="1:5" x14ac:dyDescent="0.2">
      <c r="A68" s="283" t="s">
        <v>619</v>
      </c>
      <c r="B68" s="284" t="s">
        <v>620</v>
      </c>
      <c r="C68" s="285">
        <v>0</v>
      </c>
      <c r="D68" s="389">
        <v>0</v>
      </c>
      <c r="E68" s="399"/>
    </row>
    <row r="69" spans="1:5" ht="22.5" x14ac:dyDescent="0.2">
      <c r="A69" s="283" t="s">
        <v>621</v>
      </c>
      <c r="B69" s="284" t="s">
        <v>622</v>
      </c>
      <c r="C69" s="285">
        <v>0</v>
      </c>
      <c r="D69" s="389">
        <v>0</v>
      </c>
      <c r="E69" s="399"/>
    </row>
    <row r="70" spans="1:5" x14ac:dyDescent="0.2">
      <c r="A70" s="283" t="s">
        <v>623</v>
      </c>
      <c r="B70" s="284" t="s">
        <v>624</v>
      </c>
      <c r="C70" s="285">
        <v>0</v>
      </c>
      <c r="D70" s="389">
        <v>0</v>
      </c>
      <c r="E70" s="399"/>
    </row>
    <row r="71" spans="1:5" x14ac:dyDescent="0.2">
      <c r="A71" s="283" t="s">
        <v>625</v>
      </c>
      <c r="B71" s="284" t="s">
        <v>626</v>
      </c>
      <c r="C71" s="285">
        <v>0</v>
      </c>
      <c r="D71" s="389">
        <v>0</v>
      </c>
      <c r="E71" s="399"/>
    </row>
    <row r="72" spans="1:5" x14ac:dyDescent="0.2">
      <c r="A72" s="283" t="s">
        <v>627</v>
      </c>
      <c r="B72" s="284" t="s">
        <v>628</v>
      </c>
      <c r="C72" s="285">
        <v>0</v>
      </c>
      <c r="D72" s="389">
        <v>0</v>
      </c>
      <c r="E72" s="399"/>
    </row>
    <row r="73" spans="1:5" x14ac:dyDescent="0.2">
      <c r="A73" s="283" t="s">
        <v>629</v>
      </c>
      <c r="B73" s="284" t="s">
        <v>630</v>
      </c>
      <c r="C73" s="285">
        <v>0</v>
      </c>
      <c r="D73" s="389">
        <v>0</v>
      </c>
      <c r="E73" s="399"/>
    </row>
    <row r="74" spans="1:5" ht="22.5" x14ac:dyDescent="0.2">
      <c r="A74" s="283" t="s">
        <v>631</v>
      </c>
      <c r="B74" s="284" t="s">
        <v>632</v>
      </c>
      <c r="C74" s="285">
        <v>0</v>
      </c>
      <c r="D74" s="389">
        <v>0</v>
      </c>
      <c r="E74" s="399"/>
    </row>
    <row r="75" spans="1:5" x14ac:dyDescent="0.2">
      <c r="A75" s="283" t="s">
        <v>633</v>
      </c>
      <c r="B75" s="284" t="s">
        <v>634</v>
      </c>
      <c r="C75" s="285">
        <v>0</v>
      </c>
      <c r="D75" s="389">
        <v>0</v>
      </c>
      <c r="E75" s="399"/>
    </row>
    <row r="76" spans="1:5" ht="22.5" x14ac:dyDescent="0.2">
      <c r="A76" s="283" t="s">
        <v>635</v>
      </c>
      <c r="B76" s="284" t="s">
        <v>636</v>
      </c>
      <c r="C76" s="285">
        <v>0</v>
      </c>
      <c r="D76" s="389">
        <v>0</v>
      </c>
      <c r="E76" s="399"/>
    </row>
    <row r="77" spans="1:5" x14ac:dyDescent="0.2">
      <c r="A77" s="283" t="s">
        <v>637</v>
      </c>
      <c r="B77" s="284" t="s">
        <v>638</v>
      </c>
      <c r="C77" s="285">
        <v>0</v>
      </c>
      <c r="D77" s="389">
        <v>0</v>
      </c>
      <c r="E77" s="399"/>
    </row>
    <row r="78" spans="1:5" x14ac:dyDescent="0.2">
      <c r="A78" s="283" t="s">
        <v>639</v>
      </c>
      <c r="B78" s="284" t="s">
        <v>640</v>
      </c>
      <c r="C78" s="285">
        <v>0</v>
      </c>
      <c r="D78" s="389">
        <v>0</v>
      </c>
      <c r="E78" s="399"/>
    </row>
    <row r="79" spans="1:5" x14ac:dyDescent="0.2">
      <c r="A79" s="286" t="s">
        <v>641</v>
      </c>
      <c r="B79" s="287" t="s">
        <v>642</v>
      </c>
      <c r="C79" s="288">
        <f>SUM(C66:C78)</f>
        <v>0</v>
      </c>
      <c r="D79" s="390"/>
      <c r="E79" s="399"/>
    </row>
    <row r="80" spans="1:5" x14ac:dyDescent="0.2">
      <c r="A80" s="283" t="s">
        <v>643</v>
      </c>
      <c r="B80" s="284" t="s">
        <v>644</v>
      </c>
      <c r="C80" s="285">
        <v>0</v>
      </c>
      <c r="D80" s="389">
        <v>0</v>
      </c>
      <c r="E80" s="399"/>
    </row>
    <row r="81" spans="1:5" x14ac:dyDescent="0.2">
      <c r="A81" s="283" t="s">
        <v>645</v>
      </c>
      <c r="B81" s="284" t="s">
        <v>646</v>
      </c>
      <c r="C81" s="285">
        <v>0</v>
      </c>
      <c r="D81" s="389">
        <v>0</v>
      </c>
      <c r="E81" s="399"/>
    </row>
    <row r="82" spans="1:5" x14ac:dyDescent="0.2">
      <c r="A82" s="283" t="s">
        <v>647</v>
      </c>
      <c r="B82" s="284" t="s">
        <v>648</v>
      </c>
      <c r="C82" s="285">
        <v>0</v>
      </c>
      <c r="D82" s="389">
        <v>0</v>
      </c>
      <c r="E82" s="399"/>
    </row>
    <row r="83" spans="1:5" x14ac:dyDescent="0.2">
      <c r="A83" s="283" t="s">
        <v>649</v>
      </c>
      <c r="B83" s="284" t="s">
        <v>650</v>
      </c>
      <c r="C83" s="285">
        <v>0</v>
      </c>
      <c r="D83" s="389">
        <v>0</v>
      </c>
      <c r="E83" s="399"/>
    </row>
    <row r="84" spans="1:5" x14ac:dyDescent="0.2">
      <c r="A84" s="283" t="s">
        <v>651</v>
      </c>
      <c r="B84" s="284" t="s">
        <v>652</v>
      </c>
      <c r="C84" s="285">
        <v>4</v>
      </c>
      <c r="D84" s="389">
        <v>0</v>
      </c>
      <c r="E84" s="399"/>
    </row>
    <row r="85" spans="1:5" x14ac:dyDescent="0.2">
      <c r="A85" s="283" t="s">
        <v>653</v>
      </c>
      <c r="B85" s="284" t="s">
        <v>654</v>
      </c>
      <c r="C85" s="285">
        <v>0</v>
      </c>
      <c r="D85" s="389">
        <v>0</v>
      </c>
      <c r="E85" s="399"/>
    </row>
    <row r="86" spans="1:5" x14ac:dyDescent="0.2">
      <c r="A86" s="283" t="s">
        <v>655</v>
      </c>
      <c r="B86" s="284" t="s">
        <v>656</v>
      </c>
      <c r="C86" s="285">
        <v>0</v>
      </c>
      <c r="D86" s="389">
        <v>0</v>
      </c>
      <c r="E86" s="399"/>
    </row>
    <row r="87" spans="1:5" x14ac:dyDescent="0.2">
      <c r="A87" s="283" t="s">
        <v>657</v>
      </c>
      <c r="B87" s="284" t="s">
        <v>658</v>
      </c>
      <c r="C87" s="285">
        <v>0</v>
      </c>
      <c r="D87" s="389">
        <v>0</v>
      </c>
      <c r="E87" s="399"/>
    </row>
    <row r="88" spans="1:5" x14ac:dyDescent="0.2">
      <c r="A88" s="283" t="s">
        <v>659</v>
      </c>
      <c r="B88" s="284" t="s">
        <v>660</v>
      </c>
      <c r="C88" s="285">
        <v>0</v>
      </c>
      <c r="D88" s="389">
        <v>87</v>
      </c>
      <c r="E88" s="399"/>
    </row>
    <row r="89" spans="1:5" x14ac:dyDescent="0.2">
      <c r="A89" s="283" t="s">
        <v>661</v>
      </c>
      <c r="B89" s="284" t="s">
        <v>662</v>
      </c>
      <c r="C89" s="285">
        <v>0</v>
      </c>
      <c r="D89" s="389">
        <v>0</v>
      </c>
      <c r="E89" s="399"/>
    </row>
    <row r="90" spans="1:5" x14ac:dyDescent="0.2">
      <c r="A90" s="283" t="s">
        <v>663</v>
      </c>
      <c r="B90" s="284" t="s">
        <v>664</v>
      </c>
      <c r="C90" s="285">
        <v>0</v>
      </c>
      <c r="D90" s="389">
        <v>0</v>
      </c>
      <c r="E90" s="399"/>
    </row>
    <row r="91" spans="1:5" x14ac:dyDescent="0.2">
      <c r="A91" s="283" t="s">
        <v>665</v>
      </c>
      <c r="B91" s="284" t="s">
        <v>666</v>
      </c>
      <c r="C91" s="285">
        <v>0</v>
      </c>
      <c r="D91" s="389">
        <v>0</v>
      </c>
      <c r="E91" s="399"/>
    </row>
    <row r="92" spans="1:5" x14ac:dyDescent="0.2">
      <c r="A92" s="286" t="s">
        <v>667</v>
      </c>
      <c r="B92" s="287" t="s">
        <v>668</v>
      </c>
      <c r="C92" s="288">
        <f>SUM(C80:C91)</f>
        <v>4</v>
      </c>
      <c r="D92" s="390">
        <f t="shared" ref="D92" si="8">SUM(D80:D91)</f>
        <v>87</v>
      </c>
      <c r="E92" s="404">
        <f>D92/C92</f>
        <v>21.75</v>
      </c>
    </row>
    <row r="93" spans="1:5" x14ac:dyDescent="0.2">
      <c r="A93" s="286" t="s">
        <v>669</v>
      </c>
      <c r="B93" s="287" t="s">
        <v>670</v>
      </c>
      <c r="C93" s="288">
        <f>C92+C79+C65</f>
        <v>2701</v>
      </c>
      <c r="D93" s="390">
        <f t="shared" ref="D93" si="9">D92+D79+D65</f>
        <v>2076</v>
      </c>
      <c r="E93" s="404">
        <f t="shared" ref="E93:E99" si="10">D93/C93</f>
        <v>0.76860422065901512</v>
      </c>
    </row>
    <row r="94" spans="1:5" x14ac:dyDescent="0.2">
      <c r="A94" s="286" t="s">
        <v>671</v>
      </c>
      <c r="B94" s="287" t="s">
        <v>672</v>
      </c>
      <c r="C94" s="288">
        <v>2766</v>
      </c>
      <c r="D94" s="390">
        <v>424</v>
      </c>
      <c r="E94" s="404">
        <f t="shared" si="10"/>
        <v>0.15328994938539406</v>
      </c>
    </row>
    <row r="95" spans="1:5" x14ac:dyDescent="0.2">
      <c r="A95" s="283" t="s">
        <v>673</v>
      </c>
      <c r="B95" s="461" t="s">
        <v>674</v>
      </c>
      <c r="C95" s="285">
        <v>0</v>
      </c>
      <c r="D95" s="389">
        <v>0</v>
      </c>
      <c r="E95" s="399"/>
    </row>
    <row r="96" spans="1:5" x14ac:dyDescent="0.2">
      <c r="A96" s="283" t="s">
        <v>675</v>
      </c>
      <c r="B96" s="461" t="s">
        <v>676</v>
      </c>
      <c r="C96" s="285">
        <v>0</v>
      </c>
      <c r="D96" s="389">
        <v>0</v>
      </c>
      <c r="E96" s="399"/>
    </row>
    <row r="97" spans="1:5" x14ac:dyDescent="0.2">
      <c r="A97" s="283" t="s">
        <v>677</v>
      </c>
      <c r="B97" s="461" t="s">
        <v>678</v>
      </c>
      <c r="C97" s="285">
        <v>0</v>
      </c>
      <c r="D97" s="389">
        <v>0</v>
      </c>
      <c r="E97" s="399"/>
    </row>
    <row r="98" spans="1:5" x14ac:dyDescent="0.2">
      <c r="A98" s="286" t="s">
        <v>679</v>
      </c>
      <c r="B98" s="287" t="s">
        <v>680</v>
      </c>
      <c r="C98" s="288">
        <v>0</v>
      </c>
      <c r="D98" s="390">
        <v>0</v>
      </c>
      <c r="E98" s="399"/>
    </row>
    <row r="99" spans="1:5" ht="12" thickBot="1" x14ac:dyDescent="0.25">
      <c r="A99" s="406" t="s">
        <v>681</v>
      </c>
      <c r="B99" s="407" t="s">
        <v>682</v>
      </c>
      <c r="C99" s="408">
        <f>C94+C93+C51+C30</f>
        <v>532115</v>
      </c>
      <c r="D99" s="409">
        <f t="shared" ref="D99" si="11">D94+D93+D51+D30</f>
        <v>514230</v>
      </c>
      <c r="E99" s="410">
        <f t="shared" si="10"/>
        <v>0.96638884451669282</v>
      </c>
    </row>
    <row r="100" spans="1:5" x14ac:dyDescent="0.2">
      <c r="A100" s="280" t="s">
        <v>502</v>
      </c>
      <c r="B100" s="281" t="s">
        <v>683</v>
      </c>
      <c r="C100" s="282"/>
      <c r="D100" s="388"/>
      <c r="E100" s="411"/>
    </row>
    <row r="101" spans="1:5" x14ac:dyDescent="0.2">
      <c r="A101" s="283" t="s">
        <v>684</v>
      </c>
      <c r="B101" s="284" t="s">
        <v>685</v>
      </c>
      <c r="C101" s="285">
        <v>525132</v>
      </c>
      <c r="D101" s="389">
        <v>525132</v>
      </c>
      <c r="E101" s="399">
        <f>D101/C101</f>
        <v>1</v>
      </c>
    </row>
    <row r="102" spans="1:5" x14ac:dyDescent="0.2">
      <c r="A102" s="283" t="s">
        <v>686</v>
      </c>
      <c r="B102" s="284" t="s">
        <v>687</v>
      </c>
      <c r="C102" s="285">
        <v>-10658</v>
      </c>
      <c r="D102" s="389">
        <v>-10658</v>
      </c>
      <c r="E102" s="399">
        <f t="shared" ref="E102:E107" si="12">D102/C102</f>
        <v>1</v>
      </c>
    </row>
    <row r="103" spans="1:5" x14ac:dyDescent="0.2">
      <c r="A103" s="283" t="s">
        <v>688</v>
      </c>
      <c r="B103" s="284" t="s">
        <v>689</v>
      </c>
      <c r="C103" s="285">
        <v>10297</v>
      </c>
      <c r="D103" s="389">
        <v>10297</v>
      </c>
      <c r="E103" s="399">
        <f t="shared" si="12"/>
        <v>1</v>
      </c>
    </row>
    <row r="104" spans="1:5" x14ac:dyDescent="0.2">
      <c r="A104" s="283" t="s">
        <v>690</v>
      </c>
      <c r="B104" s="284" t="s">
        <v>691</v>
      </c>
      <c r="C104" s="285">
        <v>0</v>
      </c>
      <c r="D104" s="389">
        <v>0</v>
      </c>
      <c r="E104" s="399"/>
    </row>
    <row r="105" spans="1:5" x14ac:dyDescent="0.2">
      <c r="A105" s="283" t="s">
        <v>692</v>
      </c>
      <c r="B105" s="284" t="s">
        <v>693</v>
      </c>
      <c r="C105" s="285">
        <v>0</v>
      </c>
      <c r="D105" s="389">
        <v>0</v>
      </c>
      <c r="E105" s="399"/>
    </row>
    <row r="106" spans="1:5" x14ac:dyDescent="0.2">
      <c r="A106" s="283" t="s">
        <v>694</v>
      </c>
      <c r="B106" s="284" t="s">
        <v>695</v>
      </c>
      <c r="C106" s="285">
        <v>618</v>
      </c>
      <c r="D106" s="389">
        <v>-18816</v>
      </c>
      <c r="E106" s="399">
        <f t="shared" si="12"/>
        <v>-30.446601941747574</v>
      </c>
    </row>
    <row r="107" spans="1:5" x14ac:dyDescent="0.2">
      <c r="A107" s="286" t="s">
        <v>696</v>
      </c>
      <c r="B107" s="287" t="s">
        <v>697</v>
      </c>
      <c r="C107" s="288">
        <f>SUM(C101:C106)</f>
        <v>525389</v>
      </c>
      <c r="D107" s="390">
        <f t="shared" ref="D107" si="13">SUM(D101:D106)</f>
        <v>505955</v>
      </c>
      <c r="E107" s="404">
        <f t="shared" si="12"/>
        <v>0.96301026477524276</v>
      </c>
    </row>
    <row r="108" spans="1:5" x14ac:dyDescent="0.2">
      <c r="A108" s="283" t="s">
        <v>698</v>
      </c>
      <c r="B108" s="284" t="s">
        <v>699</v>
      </c>
      <c r="C108" s="285">
        <v>0</v>
      </c>
      <c r="D108" s="389">
        <v>0</v>
      </c>
      <c r="E108" s="399"/>
    </row>
    <row r="109" spans="1:5" x14ac:dyDescent="0.2">
      <c r="A109" s="283" t="s">
        <v>700</v>
      </c>
      <c r="B109" s="284" t="s">
        <v>701</v>
      </c>
      <c r="C109" s="285">
        <v>0</v>
      </c>
      <c r="D109" s="389">
        <v>0</v>
      </c>
      <c r="E109" s="399"/>
    </row>
    <row r="110" spans="1:5" x14ac:dyDescent="0.2">
      <c r="A110" s="283" t="s">
        <v>702</v>
      </c>
      <c r="B110" s="284" t="s">
        <v>703</v>
      </c>
      <c r="C110" s="285">
        <v>0</v>
      </c>
      <c r="D110" s="389">
        <v>0</v>
      </c>
      <c r="E110" s="399"/>
    </row>
    <row r="111" spans="1:5" x14ac:dyDescent="0.2">
      <c r="A111" s="283" t="s">
        <v>704</v>
      </c>
      <c r="B111" s="284" t="s">
        <v>705</v>
      </c>
      <c r="C111" s="285">
        <v>0</v>
      </c>
      <c r="D111" s="389">
        <v>0</v>
      </c>
      <c r="E111" s="399"/>
    </row>
    <row r="112" spans="1:5" x14ac:dyDescent="0.2">
      <c r="A112" s="283" t="s">
        <v>706</v>
      </c>
      <c r="B112" s="284" t="s">
        <v>707</v>
      </c>
      <c r="C112" s="285">
        <v>0</v>
      </c>
      <c r="D112" s="389">
        <v>3</v>
      </c>
      <c r="E112" s="399"/>
    </row>
    <row r="113" spans="1:5" ht="22.5" x14ac:dyDescent="0.2">
      <c r="A113" s="283" t="s">
        <v>708</v>
      </c>
      <c r="B113" s="284" t="s">
        <v>709</v>
      </c>
      <c r="C113" s="285">
        <v>0</v>
      </c>
      <c r="D113" s="389">
        <v>0</v>
      </c>
      <c r="E113" s="399"/>
    </row>
    <row r="114" spans="1:5" x14ac:dyDescent="0.2">
      <c r="A114" s="283" t="s">
        <v>710</v>
      </c>
      <c r="B114" s="284" t="s">
        <v>711</v>
      </c>
      <c r="C114" s="285">
        <v>0</v>
      </c>
      <c r="D114" s="389">
        <v>0</v>
      </c>
      <c r="E114" s="399"/>
    </row>
    <row r="115" spans="1:5" x14ac:dyDescent="0.2">
      <c r="A115" s="283" t="s">
        <v>712</v>
      </c>
      <c r="B115" s="284" t="s">
        <v>713</v>
      </c>
      <c r="C115" s="285">
        <v>0</v>
      </c>
      <c r="D115" s="389">
        <v>0</v>
      </c>
      <c r="E115" s="399"/>
    </row>
    <row r="116" spans="1:5" x14ac:dyDescent="0.2">
      <c r="A116" s="283" t="s">
        <v>714</v>
      </c>
      <c r="B116" s="284" t="s">
        <v>715</v>
      </c>
      <c r="C116" s="285">
        <v>0</v>
      </c>
      <c r="D116" s="389">
        <v>0</v>
      </c>
      <c r="E116" s="399"/>
    </row>
    <row r="117" spans="1:5" ht="22.5" x14ac:dyDescent="0.2">
      <c r="A117" s="283" t="s">
        <v>716</v>
      </c>
      <c r="B117" s="284" t="s">
        <v>717</v>
      </c>
      <c r="C117" s="285">
        <v>0</v>
      </c>
      <c r="D117" s="389">
        <v>0</v>
      </c>
      <c r="E117" s="399"/>
    </row>
    <row r="118" spans="1:5" x14ac:dyDescent="0.2">
      <c r="A118" s="283" t="s">
        <v>718</v>
      </c>
      <c r="B118" s="284" t="s">
        <v>719</v>
      </c>
      <c r="C118" s="285">
        <v>1807</v>
      </c>
      <c r="D118" s="389">
        <v>0</v>
      </c>
      <c r="E118" s="399"/>
    </row>
    <row r="119" spans="1:5" x14ac:dyDescent="0.2">
      <c r="A119" s="283" t="s">
        <v>720</v>
      </c>
      <c r="B119" s="284" t="s">
        <v>721</v>
      </c>
      <c r="C119" s="285">
        <v>0</v>
      </c>
      <c r="D119" s="389">
        <v>0</v>
      </c>
      <c r="E119" s="399"/>
    </row>
    <row r="120" spans="1:5" x14ac:dyDescent="0.2">
      <c r="A120" s="283" t="s">
        <v>722</v>
      </c>
      <c r="B120" s="284" t="s">
        <v>723</v>
      </c>
      <c r="C120" s="285">
        <v>0</v>
      </c>
      <c r="D120" s="389">
        <v>0</v>
      </c>
      <c r="E120" s="399"/>
    </row>
    <row r="121" spans="1:5" x14ac:dyDescent="0.2">
      <c r="A121" s="283" t="s">
        <v>724</v>
      </c>
      <c r="B121" s="284" t="s">
        <v>725</v>
      </c>
      <c r="C121" s="285">
        <v>0</v>
      </c>
      <c r="D121" s="389">
        <v>0</v>
      </c>
      <c r="E121" s="399"/>
    </row>
    <row r="122" spans="1:5" x14ac:dyDescent="0.2">
      <c r="A122" s="283" t="s">
        <v>726</v>
      </c>
      <c r="B122" s="284" t="s">
        <v>727</v>
      </c>
      <c r="C122" s="285">
        <v>0</v>
      </c>
      <c r="D122" s="389">
        <v>0</v>
      </c>
      <c r="E122" s="399"/>
    </row>
    <row r="123" spans="1:5" x14ac:dyDescent="0.2">
      <c r="A123" s="283" t="s">
        <v>728</v>
      </c>
      <c r="B123" s="284" t="s">
        <v>729</v>
      </c>
      <c r="C123" s="285">
        <v>0</v>
      </c>
      <c r="D123" s="389">
        <v>0</v>
      </c>
      <c r="E123" s="399"/>
    </row>
    <row r="124" spans="1:5" x14ac:dyDescent="0.2">
      <c r="A124" s="283" t="s">
        <v>730</v>
      </c>
      <c r="B124" s="284" t="s">
        <v>731</v>
      </c>
      <c r="C124" s="285">
        <v>0</v>
      </c>
      <c r="D124" s="389">
        <v>0</v>
      </c>
      <c r="E124" s="399"/>
    </row>
    <row r="125" spans="1:5" x14ac:dyDescent="0.2">
      <c r="A125" s="283" t="s">
        <v>732</v>
      </c>
      <c r="B125" s="284" t="s">
        <v>733</v>
      </c>
      <c r="C125" s="285">
        <v>0</v>
      </c>
      <c r="D125" s="389">
        <v>0</v>
      </c>
      <c r="E125" s="399"/>
    </row>
    <row r="126" spans="1:5" x14ac:dyDescent="0.2">
      <c r="A126" s="283" t="s">
        <v>734</v>
      </c>
      <c r="B126" s="284" t="s">
        <v>735</v>
      </c>
      <c r="C126" s="285">
        <v>0</v>
      </c>
      <c r="D126" s="389">
        <v>0</v>
      </c>
      <c r="E126" s="399"/>
    </row>
    <row r="127" spans="1:5" x14ac:dyDescent="0.2">
      <c r="A127" s="286" t="s">
        <v>736</v>
      </c>
      <c r="B127" s="287" t="s">
        <v>737</v>
      </c>
      <c r="C127" s="288">
        <f>SUM(C108:C126)</f>
        <v>1807</v>
      </c>
      <c r="D127" s="390">
        <f t="shared" ref="D127" si="14">SUM(D108:D126)</f>
        <v>3</v>
      </c>
      <c r="E127" s="404"/>
    </row>
    <row r="128" spans="1:5" x14ac:dyDescent="0.2">
      <c r="A128" s="283" t="s">
        <v>738</v>
      </c>
      <c r="B128" s="284" t="s">
        <v>739</v>
      </c>
      <c r="C128" s="285">
        <v>0</v>
      </c>
      <c r="D128" s="389">
        <v>0</v>
      </c>
      <c r="E128" s="399"/>
    </row>
    <row r="129" spans="1:5" x14ac:dyDescent="0.2">
      <c r="A129" s="283" t="s">
        <v>740</v>
      </c>
      <c r="B129" s="284" t="s">
        <v>741</v>
      </c>
      <c r="C129" s="285">
        <v>0</v>
      </c>
      <c r="D129" s="389">
        <v>0</v>
      </c>
      <c r="E129" s="399"/>
    </row>
    <row r="130" spans="1:5" x14ac:dyDescent="0.2">
      <c r="A130" s="283" t="s">
        <v>742</v>
      </c>
      <c r="B130" s="284" t="s">
        <v>743</v>
      </c>
      <c r="C130" s="285">
        <v>0</v>
      </c>
      <c r="D130" s="389">
        <v>0</v>
      </c>
      <c r="E130" s="399"/>
    </row>
    <row r="131" spans="1:5" x14ac:dyDescent="0.2">
      <c r="A131" s="283" t="s">
        <v>744</v>
      </c>
      <c r="B131" s="284" t="s">
        <v>745</v>
      </c>
      <c r="C131" s="285">
        <v>0</v>
      </c>
      <c r="D131" s="389">
        <v>0</v>
      </c>
      <c r="E131" s="399"/>
    </row>
    <row r="132" spans="1:5" x14ac:dyDescent="0.2">
      <c r="A132" s="283" t="s">
        <v>746</v>
      </c>
      <c r="B132" s="284" t="s">
        <v>747</v>
      </c>
      <c r="C132" s="285">
        <v>0</v>
      </c>
      <c r="D132" s="389">
        <v>0</v>
      </c>
      <c r="E132" s="399"/>
    </row>
    <row r="133" spans="1:5" ht="22.5" x14ac:dyDescent="0.2">
      <c r="A133" s="283" t="s">
        <v>748</v>
      </c>
      <c r="B133" s="284" t="s">
        <v>749</v>
      </c>
      <c r="C133" s="285">
        <v>0</v>
      </c>
      <c r="D133" s="389">
        <v>0</v>
      </c>
      <c r="E133" s="399"/>
    </row>
    <row r="134" spans="1:5" x14ac:dyDescent="0.2">
      <c r="A134" s="283" t="s">
        <v>750</v>
      </c>
      <c r="B134" s="284" t="s">
        <v>751</v>
      </c>
      <c r="C134" s="285">
        <v>0</v>
      </c>
      <c r="D134" s="389">
        <v>0</v>
      </c>
      <c r="E134" s="399"/>
    </row>
    <row r="135" spans="1:5" x14ac:dyDescent="0.2">
      <c r="A135" s="283" t="s">
        <v>752</v>
      </c>
      <c r="B135" s="284" t="s">
        <v>753</v>
      </c>
      <c r="C135" s="285">
        <v>0</v>
      </c>
      <c r="D135" s="389">
        <v>0</v>
      </c>
      <c r="E135" s="399"/>
    </row>
    <row r="136" spans="1:5" x14ac:dyDescent="0.2">
      <c r="A136" s="283" t="s">
        <v>754</v>
      </c>
      <c r="B136" s="284" t="s">
        <v>755</v>
      </c>
      <c r="C136" s="285">
        <v>0</v>
      </c>
      <c r="D136" s="389">
        <v>0</v>
      </c>
      <c r="E136" s="399"/>
    </row>
    <row r="137" spans="1:5" ht="22.5" x14ac:dyDescent="0.2">
      <c r="A137" s="283" t="s">
        <v>756</v>
      </c>
      <c r="B137" s="284" t="s">
        <v>757</v>
      </c>
      <c r="C137" s="285">
        <v>0</v>
      </c>
      <c r="D137" s="389">
        <v>0</v>
      </c>
      <c r="E137" s="399"/>
    </row>
    <row r="138" spans="1:5" x14ac:dyDescent="0.2">
      <c r="A138" s="283" t="s">
        <v>758</v>
      </c>
      <c r="B138" s="284" t="s">
        <v>759</v>
      </c>
      <c r="C138" s="285">
        <v>0</v>
      </c>
      <c r="D138" s="389">
        <v>2439</v>
      </c>
      <c r="E138" s="399"/>
    </row>
    <row r="139" spans="1:5" x14ac:dyDescent="0.2">
      <c r="A139" s="283" t="s">
        <v>760</v>
      </c>
      <c r="B139" s="284" t="s">
        <v>761</v>
      </c>
      <c r="C139" s="285">
        <v>0</v>
      </c>
      <c r="D139" s="389">
        <v>0</v>
      </c>
      <c r="E139" s="399"/>
    </row>
    <row r="140" spans="1:5" x14ac:dyDescent="0.2">
      <c r="A140" s="283" t="s">
        <v>762</v>
      </c>
      <c r="B140" s="284" t="s">
        <v>763</v>
      </c>
      <c r="C140" s="285">
        <v>0</v>
      </c>
      <c r="D140" s="389">
        <v>0</v>
      </c>
      <c r="E140" s="399"/>
    </row>
    <row r="141" spans="1:5" ht="22.5" x14ac:dyDescent="0.2">
      <c r="A141" s="283" t="s">
        <v>764</v>
      </c>
      <c r="B141" s="284" t="s">
        <v>765</v>
      </c>
      <c r="C141" s="285">
        <v>0</v>
      </c>
      <c r="D141" s="389">
        <v>0</v>
      </c>
      <c r="E141" s="399"/>
    </row>
    <row r="142" spans="1:5" x14ac:dyDescent="0.2">
      <c r="A142" s="283" t="s">
        <v>766</v>
      </c>
      <c r="B142" s="284" t="s">
        <v>767</v>
      </c>
      <c r="C142" s="285">
        <v>0</v>
      </c>
      <c r="D142" s="389">
        <v>0</v>
      </c>
      <c r="E142" s="399"/>
    </row>
    <row r="143" spans="1:5" x14ac:dyDescent="0.2">
      <c r="A143" s="283" t="s">
        <v>768</v>
      </c>
      <c r="B143" s="284" t="s">
        <v>769</v>
      </c>
      <c r="C143" s="285">
        <v>0</v>
      </c>
      <c r="D143" s="389">
        <v>0</v>
      </c>
      <c r="E143" s="399"/>
    </row>
    <row r="144" spans="1:5" x14ac:dyDescent="0.2">
      <c r="A144" s="283" t="s">
        <v>770</v>
      </c>
      <c r="B144" s="284" t="s">
        <v>771</v>
      </c>
      <c r="C144" s="285">
        <v>0</v>
      </c>
      <c r="D144" s="389">
        <v>0</v>
      </c>
      <c r="E144" s="399"/>
    </row>
    <row r="145" spans="1:5" x14ac:dyDescent="0.2">
      <c r="A145" s="283" t="s">
        <v>772</v>
      </c>
      <c r="B145" s="284" t="s">
        <v>773</v>
      </c>
      <c r="C145" s="285">
        <v>0</v>
      </c>
      <c r="D145" s="389">
        <v>0</v>
      </c>
      <c r="E145" s="399"/>
    </row>
    <row r="146" spans="1:5" x14ac:dyDescent="0.2">
      <c r="A146" s="283" t="s">
        <v>774</v>
      </c>
      <c r="B146" s="284" t="s">
        <v>775</v>
      </c>
      <c r="C146" s="285">
        <v>0</v>
      </c>
      <c r="D146" s="389">
        <v>0</v>
      </c>
      <c r="E146" s="399"/>
    </row>
    <row r="147" spans="1:5" x14ac:dyDescent="0.2">
      <c r="A147" s="286" t="s">
        <v>776</v>
      </c>
      <c r="B147" s="287" t="s">
        <v>777</v>
      </c>
      <c r="C147" s="288">
        <f>SUM(C128:C146)</f>
        <v>0</v>
      </c>
      <c r="D147" s="390">
        <f t="shared" ref="D147" si="15">SUM(D128:D146)</f>
        <v>2439</v>
      </c>
      <c r="E147" s="399"/>
    </row>
    <row r="148" spans="1:5" x14ac:dyDescent="0.2">
      <c r="A148" s="283" t="s">
        <v>778</v>
      </c>
      <c r="B148" s="284" t="s">
        <v>779</v>
      </c>
      <c r="C148" s="285">
        <v>1022</v>
      </c>
      <c r="D148" s="389">
        <v>1000</v>
      </c>
      <c r="E148" s="399">
        <f>D148/C148</f>
        <v>0.97847358121330719</v>
      </c>
    </row>
    <row r="149" spans="1:5" x14ac:dyDescent="0.2">
      <c r="A149" s="283" t="s">
        <v>780</v>
      </c>
      <c r="B149" s="284" t="s">
        <v>781</v>
      </c>
      <c r="C149" s="285">
        <v>0</v>
      </c>
      <c r="D149" s="389">
        <v>0</v>
      </c>
      <c r="E149" s="399"/>
    </row>
    <row r="150" spans="1:5" x14ac:dyDescent="0.2">
      <c r="A150" s="283" t="s">
        <v>782</v>
      </c>
      <c r="B150" s="284" t="s">
        <v>783</v>
      </c>
      <c r="C150" s="285">
        <v>9</v>
      </c>
      <c r="D150" s="389">
        <v>136</v>
      </c>
      <c r="E150" s="399"/>
    </row>
    <row r="151" spans="1:5" x14ac:dyDescent="0.2">
      <c r="A151" s="283" t="s">
        <v>784</v>
      </c>
      <c r="B151" s="284" t="s">
        <v>785</v>
      </c>
      <c r="C151" s="285">
        <v>0</v>
      </c>
      <c r="D151" s="389">
        <v>0</v>
      </c>
      <c r="E151" s="399"/>
    </row>
    <row r="152" spans="1:5" x14ac:dyDescent="0.2">
      <c r="A152" s="283" t="s">
        <v>786</v>
      </c>
      <c r="B152" s="284" t="s">
        <v>787</v>
      </c>
      <c r="C152" s="285">
        <v>0</v>
      </c>
      <c r="D152" s="389">
        <v>0</v>
      </c>
      <c r="E152" s="399"/>
    </row>
    <row r="153" spans="1:5" x14ac:dyDescent="0.2">
      <c r="A153" s="283" t="s">
        <v>788</v>
      </c>
      <c r="B153" s="284" t="s">
        <v>789</v>
      </c>
      <c r="C153" s="285">
        <v>0</v>
      </c>
      <c r="D153" s="389">
        <v>0</v>
      </c>
      <c r="E153" s="399"/>
    </row>
    <row r="154" spans="1:5" x14ac:dyDescent="0.2">
      <c r="A154" s="283" t="s">
        <v>790</v>
      </c>
      <c r="B154" s="284" t="s">
        <v>791</v>
      </c>
      <c r="C154" s="285">
        <v>0</v>
      </c>
      <c r="D154" s="389">
        <v>0</v>
      </c>
      <c r="E154" s="399"/>
    </row>
    <row r="155" spans="1:5" x14ac:dyDescent="0.2">
      <c r="A155" s="283" t="s">
        <v>792</v>
      </c>
      <c r="B155" s="284" t="s">
        <v>793</v>
      </c>
      <c r="C155" s="285">
        <f>SUM(C148:C154)</f>
        <v>1031</v>
      </c>
      <c r="D155" s="389">
        <f t="shared" ref="D155" si="16">SUM(D148:D154)</f>
        <v>1136</v>
      </c>
      <c r="E155" s="399">
        <f>D155/C155</f>
        <v>1.10184287099903</v>
      </c>
    </row>
    <row r="156" spans="1:5" x14ac:dyDescent="0.2">
      <c r="A156" s="286" t="s">
        <v>794</v>
      </c>
      <c r="B156" s="287" t="s">
        <v>795</v>
      </c>
      <c r="C156" s="288">
        <f>C155+C127+C147</f>
        <v>2838</v>
      </c>
      <c r="D156" s="390">
        <f>D155+D127+D147</f>
        <v>3578</v>
      </c>
      <c r="E156" s="404">
        <f>D156/C156</f>
        <v>1.2607470049330514</v>
      </c>
    </row>
    <row r="157" spans="1:5" x14ac:dyDescent="0.2">
      <c r="A157" s="286" t="s">
        <v>796</v>
      </c>
      <c r="B157" s="287" t="s">
        <v>797</v>
      </c>
      <c r="C157" s="288">
        <v>0</v>
      </c>
      <c r="D157" s="390">
        <v>0</v>
      </c>
      <c r="E157" s="399"/>
    </row>
    <row r="158" spans="1:5" x14ac:dyDescent="0.2">
      <c r="A158" s="286" t="s">
        <v>798</v>
      </c>
      <c r="B158" s="287" t="s">
        <v>799</v>
      </c>
      <c r="C158" s="288">
        <v>0</v>
      </c>
      <c r="D158" s="390">
        <v>0</v>
      </c>
      <c r="E158" s="399"/>
    </row>
    <row r="159" spans="1:5" x14ac:dyDescent="0.2">
      <c r="A159" s="283" t="s">
        <v>800</v>
      </c>
      <c r="B159" s="284" t="s">
        <v>801</v>
      </c>
      <c r="C159" s="285">
        <v>0</v>
      </c>
      <c r="D159" s="389">
        <v>0</v>
      </c>
      <c r="E159" s="399"/>
    </row>
    <row r="160" spans="1:5" x14ac:dyDescent="0.2">
      <c r="A160" s="283" t="s">
        <v>802</v>
      </c>
      <c r="B160" s="284" t="s">
        <v>803</v>
      </c>
      <c r="C160" s="285">
        <v>3888</v>
      </c>
      <c r="D160" s="389">
        <v>4697</v>
      </c>
      <c r="E160" s="399">
        <f>D160/C160</f>
        <v>1.2080761316872428</v>
      </c>
    </row>
    <row r="161" spans="1:5" x14ac:dyDescent="0.2">
      <c r="A161" s="283" t="s">
        <v>804</v>
      </c>
      <c r="B161" s="284" t="s">
        <v>805</v>
      </c>
      <c r="C161" s="285">
        <v>0</v>
      </c>
      <c r="D161" s="389">
        <v>0</v>
      </c>
      <c r="E161" s="399"/>
    </row>
    <row r="162" spans="1:5" x14ac:dyDescent="0.2">
      <c r="A162" s="286" t="s">
        <v>806</v>
      </c>
      <c r="B162" s="287" t="s">
        <v>807</v>
      </c>
      <c r="C162" s="288">
        <f>SUM(C157:C161)</f>
        <v>3888</v>
      </c>
      <c r="D162" s="390">
        <f t="shared" ref="D162" si="17">SUM(D157:D161)</f>
        <v>4697</v>
      </c>
      <c r="E162" s="404">
        <f>D162/C162</f>
        <v>1.2080761316872428</v>
      </c>
    </row>
    <row r="163" spans="1:5" ht="12" thickBot="1" x14ac:dyDescent="0.25">
      <c r="A163" s="289" t="s">
        <v>808</v>
      </c>
      <c r="B163" s="290" t="s">
        <v>809</v>
      </c>
      <c r="C163" s="291">
        <f>C162+C156+C107</f>
        <v>532115</v>
      </c>
      <c r="D163" s="391">
        <f t="shared" ref="D163" si="18">D162+D156+D107</f>
        <v>514230</v>
      </c>
      <c r="E163" s="405">
        <f>D163/C163</f>
        <v>0.96638884451669282</v>
      </c>
    </row>
  </sheetData>
  <mergeCells count="3">
    <mergeCell ref="A5:D5"/>
    <mergeCell ref="E5:E6"/>
    <mergeCell ref="A2:E2"/>
  </mergeCells>
  <pageMargins left="0.31496062992125984" right="0.11811023622047245" top="0.19685039370078741" bottom="0.15748031496062992" header="0.31496062992125984" footer="0.31496062992125984"/>
  <pageSetup paperSize="9" scale="65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55"/>
  <sheetViews>
    <sheetView zoomScaleNormal="100" workbookViewId="0">
      <selection activeCell="J26" sqref="J26"/>
    </sheetView>
  </sheetViews>
  <sheetFormatPr defaultRowHeight="11.25" x14ac:dyDescent="0.2"/>
  <cols>
    <col min="1" max="1" width="4.6640625" style="277" customWidth="1"/>
    <col min="2" max="2" width="78.5" style="277" bestFit="1" customWidth="1"/>
    <col min="3" max="3" width="7.83203125" style="277" bestFit="1" customWidth="1"/>
    <col min="4" max="4" width="8" style="277" bestFit="1" customWidth="1"/>
    <col min="5" max="5" width="7.83203125" style="277" bestFit="1" customWidth="1"/>
    <col min="6" max="256" width="9.33203125" style="277"/>
    <col min="257" max="257" width="4.6640625" style="277" customWidth="1"/>
    <col min="258" max="258" width="79" style="277" bestFit="1" customWidth="1"/>
    <col min="259" max="259" width="11.83203125" style="277" bestFit="1" customWidth="1"/>
    <col min="260" max="260" width="12" style="277" customWidth="1"/>
    <col min="261" max="261" width="12.5" style="277" bestFit="1" customWidth="1"/>
    <col min="262" max="512" width="9.33203125" style="277"/>
    <col min="513" max="513" width="4.6640625" style="277" customWidth="1"/>
    <col min="514" max="514" width="79" style="277" bestFit="1" customWidth="1"/>
    <col min="515" max="515" width="11.83203125" style="277" bestFit="1" customWidth="1"/>
    <col min="516" max="516" width="12" style="277" customWidth="1"/>
    <col min="517" max="517" width="12.5" style="277" bestFit="1" customWidth="1"/>
    <col min="518" max="768" width="9.33203125" style="277"/>
    <col min="769" max="769" width="4.6640625" style="277" customWidth="1"/>
    <col min="770" max="770" width="79" style="277" bestFit="1" customWidth="1"/>
    <col min="771" max="771" width="11.83203125" style="277" bestFit="1" customWidth="1"/>
    <col min="772" max="772" width="12" style="277" customWidth="1"/>
    <col min="773" max="773" width="12.5" style="277" bestFit="1" customWidth="1"/>
    <col min="774" max="1024" width="9.33203125" style="277"/>
    <col min="1025" max="1025" width="4.6640625" style="277" customWidth="1"/>
    <col min="1026" max="1026" width="79" style="277" bestFit="1" customWidth="1"/>
    <col min="1027" max="1027" width="11.83203125" style="277" bestFit="1" customWidth="1"/>
    <col min="1028" max="1028" width="12" style="277" customWidth="1"/>
    <col min="1029" max="1029" width="12.5" style="277" bestFit="1" customWidth="1"/>
    <col min="1030" max="1280" width="9.33203125" style="277"/>
    <col min="1281" max="1281" width="4.6640625" style="277" customWidth="1"/>
    <col min="1282" max="1282" width="79" style="277" bestFit="1" customWidth="1"/>
    <col min="1283" max="1283" width="11.83203125" style="277" bestFit="1" customWidth="1"/>
    <col min="1284" max="1284" width="12" style="277" customWidth="1"/>
    <col min="1285" max="1285" width="12.5" style="277" bestFit="1" customWidth="1"/>
    <col min="1286" max="1536" width="9.33203125" style="277"/>
    <col min="1537" max="1537" width="4.6640625" style="277" customWidth="1"/>
    <col min="1538" max="1538" width="79" style="277" bestFit="1" customWidth="1"/>
    <col min="1539" max="1539" width="11.83203125" style="277" bestFit="1" customWidth="1"/>
    <col min="1540" max="1540" width="12" style="277" customWidth="1"/>
    <col min="1541" max="1541" width="12.5" style="277" bestFit="1" customWidth="1"/>
    <col min="1542" max="1792" width="9.33203125" style="277"/>
    <col min="1793" max="1793" width="4.6640625" style="277" customWidth="1"/>
    <col min="1794" max="1794" width="79" style="277" bestFit="1" customWidth="1"/>
    <col min="1795" max="1795" width="11.83203125" style="277" bestFit="1" customWidth="1"/>
    <col min="1796" max="1796" width="12" style="277" customWidth="1"/>
    <col min="1797" max="1797" width="12.5" style="277" bestFit="1" customWidth="1"/>
    <col min="1798" max="2048" width="9.33203125" style="277"/>
    <col min="2049" max="2049" width="4.6640625" style="277" customWidth="1"/>
    <col min="2050" max="2050" width="79" style="277" bestFit="1" customWidth="1"/>
    <col min="2051" max="2051" width="11.83203125" style="277" bestFit="1" customWidth="1"/>
    <col min="2052" max="2052" width="12" style="277" customWidth="1"/>
    <col min="2053" max="2053" width="12.5" style="277" bestFit="1" customWidth="1"/>
    <col min="2054" max="2304" width="9.33203125" style="277"/>
    <col min="2305" max="2305" width="4.6640625" style="277" customWidth="1"/>
    <col min="2306" max="2306" width="79" style="277" bestFit="1" customWidth="1"/>
    <col min="2307" max="2307" width="11.83203125" style="277" bestFit="1" customWidth="1"/>
    <col min="2308" max="2308" width="12" style="277" customWidth="1"/>
    <col min="2309" max="2309" width="12.5" style="277" bestFit="1" customWidth="1"/>
    <col min="2310" max="2560" width="9.33203125" style="277"/>
    <col min="2561" max="2561" width="4.6640625" style="277" customWidth="1"/>
    <col min="2562" max="2562" width="79" style="277" bestFit="1" customWidth="1"/>
    <col min="2563" max="2563" width="11.83203125" style="277" bestFit="1" customWidth="1"/>
    <col min="2564" max="2564" width="12" style="277" customWidth="1"/>
    <col min="2565" max="2565" width="12.5" style="277" bestFit="1" customWidth="1"/>
    <col min="2566" max="2816" width="9.33203125" style="277"/>
    <col min="2817" max="2817" width="4.6640625" style="277" customWidth="1"/>
    <col min="2818" max="2818" width="79" style="277" bestFit="1" customWidth="1"/>
    <col min="2819" max="2819" width="11.83203125" style="277" bestFit="1" customWidth="1"/>
    <col min="2820" max="2820" width="12" style="277" customWidth="1"/>
    <col min="2821" max="2821" width="12.5" style="277" bestFit="1" customWidth="1"/>
    <col min="2822" max="3072" width="9.33203125" style="277"/>
    <col min="3073" max="3073" width="4.6640625" style="277" customWidth="1"/>
    <col min="3074" max="3074" width="79" style="277" bestFit="1" customWidth="1"/>
    <col min="3075" max="3075" width="11.83203125" style="277" bestFit="1" customWidth="1"/>
    <col min="3076" max="3076" width="12" style="277" customWidth="1"/>
    <col min="3077" max="3077" width="12.5" style="277" bestFit="1" customWidth="1"/>
    <col min="3078" max="3328" width="9.33203125" style="277"/>
    <col min="3329" max="3329" width="4.6640625" style="277" customWidth="1"/>
    <col min="3330" max="3330" width="79" style="277" bestFit="1" customWidth="1"/>
    <col min="3331" max="3331" width="11.83203125" style="277" bestFit="1" customWidth="1"/>
    <col min="3332" max="3332" width="12" style="277" customWidth="1"/>
    <col min="3333" max="3333" width="12.5" style="277" bestFit="1" customWidth="1"/>
    <col min="3334" max="3584" width="9.33203125" style="277"/>
    <col min="3585" max="3585" width="4.6640625" style="277" customWidth="1"/>
    <col min="3586" max="3586" width="79" style="277" bestFit="1" customWidth="1"/>
    <col min="3587" max="3587" width="11.83203125" style="277" bestFit="1" customWidth="1"/>
    <col min="3588" max="3588" width="12" style="277" customWidth="1"/>
    <col min="3589" max="3589" width="12.5" style="277" bestFit="1" customWidth="1"/>
    <col min="3590" max="3840" width="9.33203125" style="277"/>
    <col min="3841" max="3841" width="4.6640625" style="277" customWidth="1"/>
    <col min="3842" max="3842" width="79" style="277" bestFit="1" customWidth="1"/>
    <col min="3843" max="3843" width="11.83203125" style="277" bestFit="1" customWidth="1"/>
    <col min="3844" max="3844" width="12" style="277" customWidth="1"/>
    <col min="3845" max="3845" width="12.5" style="277" bestFit="1" customWidth="1"/>
    <col min="3846" max="4096" width="9.33203125" style="277"/>
    <col min="4097" max="4097" width="4.6640625" style="277" customWidth="1"/>
    <col min="4098" max="4098" width="79" style="277" bestFit="1" customWidth="1"/>
    <col min="4099" max="4099" width="11.83203125" style="277" bestFit="1" customWidth="1"/>
    <col min="4100" max="4100" width="12" style="277" customWidth="1"/>
    <col min="4101" max="4101" width="12.5" style="277" bestFit="1" customWidth="1"/>
    <col min="4102" max="4352" width="9.33203125" style="277"/>
    <col min="4353" max="4353" width="4.6640625" style="277" customWidth="1"/>
    <col min="4354" max="4354" width="79" style="277" bestFit="1" customWidth="1"/>
    <col min="4355" max="4355" width="11.83203125" style="277" bestFit="1" customWidth="1"/>
    <col min="4356" max="4356" width="12" style="277" customWidth="1"/>
    <col min="4357" max="4357" width="12.5" style="277" bestFit="1" customWidth="1"/>
    <col min="4358" max="4608" width="9.33203125" style="277"/>
    <col min="4609" max="4609" width="4.6640625" style="277" customWidth="1"/>
    <col min="4610" max="4610" width="79" style="277" bestFit="1" customWidth="1"/>
    <col min="4611" max="4611" width="11.83203125" style="277" bestFit="1" customWidth="1"/>
    <col min="4612" max="4612" width="12" style="277" customWidth="1"/>
    <col min="4613" max="4613" width="12.5" style="277" bestFit="1" customWidth="1"/>
    <col min="4614" max="4864" width="9.33203125" style="277"/>
    <col min="4865" max="4865" width="4.6640625" style="277" customWidth="1"/>
    <col min="4866" max="4866" width="79" style="277" bestFit="1" customWidth="1"/>
    <col min="4867" max="4867" width="11.83203125" style="277" bestFit="1" customWidth="1"/>
    <col min="4868" max="4868" width="12" style="277" customWidth="1"/>
    <col min="4869" max="4869" width="12.5" style="277" bestFit="1" customWidth="1"/>
    <col min="4870" max="5120" width="9.33203125" style="277"/>
    <col min="5121" max="5121" width="4.6640625" style="277" customWidth="1"/>
    <col min="5122" max="5122" width="79" style="277" bestFit="1" customWidth="1"/>
    <col min="5123" max="5123" width="11.83203125" style="277" bestFit="1" customWidth="1"/>
    <col min="5124" max="5124" width="12" style="277" customWidth="1"/>
    <col min="5125" max="5125" width="12.5" style="277" bestFit="1" customWidth="1"/>
    <col min="5126" max="5376" width="9.33203125" style="277"/>
    <col min="5377" max="5377" width="4.6640625" style="277" customWidth="1"/>
    <col min="5378" max="5378" width="79" style="277" bestFit="1" customWidth="1"/>
    <col min="5379" max="5379" width="11.83203125" style="277" bestFit="1" customWidth="1"/>
    <col min="5380" max="5380" width="12" style="277" customWidth="1"/>
    <col min="5381" max="5381" width="12.5" style="277" bestFit="1" customWidth="1"/>
    <col min="5382" max="5632" width="9.33203125" style="277"/>
    <col min="5633" max="5633" width="4.6640625" style="277" customWidth="1"/>
    <col min="5634" max="5634" width="79" style="277" bestFit="1" customWidth="1"/>
    <col min="5635" max="5635" width="11.83203125" style="277" bestFit="1" customWidth="1"/>
    <col min="5636" max="5636" width="12" style="277" customWidth="1"/>
    <col min="5637" max="5637" width="12.5" style="277" bestFit="1" customWidth="1"/>
    <col min="5638" max="5888" width="9.33203125" style="277"/>
    <col min="5889" max="5889" width="4.6640625" style="277" customWidth="1"/>
    <col min="5890" max="5890" width="79" style="277" bestFit="1" customWidth="1"/>
    <col min="5891" max="5891" width="11.83203125" style="277" bestFit="1" customWidth="1"/>
    <col min="5892" max="5892" width="12" style="277" customWidth="1"/>
    <col min="5893" max="5893" width="12.5" style="277" bestFit="1" customWidth="1"/>
    <col min="5894" max="6144" width="9.33203125" style="277"/>
    <col min="6145" max="6145" width="4.6640625" style="277" customWidth="1"/>
    <col min="6146" max="6146" width="79" style="277" bestFit="1" customWidth="1"/>
    <col min="6147" max="6147" width="11.83203125" style="277" bestFit="1" customWidth="1"/>
    <col min="6148" max="6148" width="12" style="277" customWidth="1"/>
    <col min="6149" max="6149" width="12.5" style="277" bestFit="1" customWidth="1"/>
    <col min="6150" max="6400" width="9.33203125" style="277"/>
    <col min="6401" max="6401" width="4.6640625" style="277" customWidth="1"/>
    <col min="6402" max="6402" width="79" style="277" bestFit="1" customWidth="1"/>
    <col min="6403" max="6403" width="11.83203125" style="277" bestFit="1" customWidth="1"/>
    <col min="6404" max="6404" width="12" style="277" customWidth="1"/>
    <col min="6405" max="6405" width="12.5" style="277" bestFit="1" customWidth="1"/>
    <col min="6406" max="6656" width="9.33203125" style="277"/>
    <col min="6657" max="6657" width="4.6640625" style="277" customWidth="1"/>
    <col min="6658" max="6658" width="79" style="277" bestFit="1" customWidth="1"/>
    <col min="6659" max="6659" width="11.83203125" style="277" bestFit="1" customWidth="1"/>
    <col min="6660" max="6660" width="12" style="277" customWidth="1"/>
    <col min="6661" max="6661" width="12.5" style="277" bestFit="1" customWidth="1"/>
    <col min="6662" max="6912" width="9.33203125" style="277"/>
    <col min="6913" max="6913" width="4.6640625" style="277" customWidth="1"/>
    <col min="6914" max="6914" width="79" style="277" bestFit="1" customWidth="1"/>
    <col min="6915" max="6915" width="11.83203125" style="277" bestFit="1" customWidth="1"/>
    <col min="6916" max="6916" width="12" style="277" customWidth="1"/>
    <col min="6917" max="6917" width="12.5" style="277" bestFit="1" customWidth="1"/>
    <col min="6918" max="7168" width="9.33203125" style="277"/>
    <col min="7169" max="7169" width="4.6640625" style="277" customWidth="1"/>
    <col min="7170" max="7170" width="79" style="277" bestFit="1" customWidth="1"/>
    <col min="7171" max="7171" width="11.83203125" style="277" bestFit="1" customWidth="1"/>
    <col min="7172" max="7172" width="12" style="277" customWidth="1"/>
    <col min="7173" max="7173" width="12.5" style="277" bestFit="1" customWidth="1"/>
    <col min="7174" max="7424" width="9.33203125" style="277"/>
    <col min="7425" max="7425" width="4.6640625" style="277" customWidth="1"/>
    <col min="7426" max="7426" width="79" style="277" bestFit="1" customWidth="1"/>
    <col min="7427" max="7427" width="11.83203125" style="277" bestFit="1" customWidth="1"/>
    <col min="7428" max="7428" width="12" style="277" customWidth="1"/>
    <col min="7429" max="7429" width="12.5" style="277" bestFit="1" customWidth="1"/>
    <col min="7430" max="7680" width="9.33203125" style="277"/>
    <col min="7681" max="7681" width="4.6640625" style="277" customWidth="1"/>
    <col min="7682" max="7682" width="79" style="277" bestFit="1" customWidth="1"/>
    <col min="7683" max="7683" width="11.83203125" style="277" bestFit="1" customWidth="1"/>
    <col min="7684" max="7684" width="12" style="277" customWidth="1"/>
    <col min="7685" max="7685" width="12.5" style="277" bestFit="1" customWidth="1"/>
    <col min="7686" max="7936" width="9.33203125" style="277"/>
    <col min="7937" max="7937" width="4.6640625" style="277" customWidth="1"/>
    <col min="7938" max="7938" width="79" style="277" bestFit="1" customWidth="1"/>
    <col min="7939" max="7939" width="11.83203125" style="277" bestFit="1" customWidth="1"/>
    <col min="7940" max="7940" width="12" style="277" customWidth="1"/>
    <col min="7941" max="7941" width="12.5" style="277" bestFit="1" customWidth="1"/>
    <col min="7942" max="8192" width="9.33203125" style="277"/>
    <col min="8193" max="8193" width="4.6640625" style="277" customWidth="1"/>
    <col min="8194" max="8194" width="79" style="277" bestFit="1" customWidth="1"/>
    <col min="8195" max="8195" width="11.83203125" style="277" bestFit="1" customWidth="1"/>
    <col min="8196" max="8196" width="12" style="277" customWidth="1"/>
    <col min="8197" max="8197" width="12.5" style="277" bestFit="1" customWidth="1"/>
    <col min="8198" max="8448" width="9.33203125" style="277"/>
    <col min="8449" max="8449" width="4.6640625" style="277" customWidth="1"/>
    <col min="8450" max="8450" width="79" style="277" bestFit="1" customWidth="1"/>
    <col min="8451" max="8451" width="11.83203125" style="277" bestFit="1" customWidth="1"/>
    <col min="8452" max="8452" width="12" style="277" customWidth="1"/>
    <col min="8453" max="8453" width="12.5" style="277" bestFit="1" customWidth="1"/>
    <col min="8454" max="8704" width="9.33203125" style="277"/>
    <col min="8705" max="8705" width="4.6640625" style="277" customWidth="1"/>
    <col min="8706" max="8706" width="79" style="277" bestFit="1" customWidth="1"/>
    <col min="8707" max="8707" width="11.83203125" style="277" bestFit="1" customWidth="1"/>
    <col min="8708" max="8708" width="12" style="277" customWidth="1"/>
    <col min="8709" max="8709" width="12.5" style="277" bestFit="1" customWidth="1"/>
    <col min="8710" max="8960" width="9.33203125" style="277"/>
    <col min="8961" max="8961" width="4.6640625" style="277" customWidth="1"/>
    <col min="8962" max="8962" width="79" style="277" bestFit="1" customWidth="1"/>
    <col min="8963" max="8963" width="11.83203125" style="277" bestFit="1" customWidth="1"/>
    <col min="8964" max="8964" width="12" style="277" customWidth="1"/>
    <col min="8965" max="8965" width="12.5" style="277" bestFit="1" customWidth="1"/>
    <col min="8966" max="9216" width="9.33203125" style="277"/>
    <col min="9217" max="9217" width="4.6640625" style="277" customWidth="1"/>
    <col min="9218" max="9218" width="79" style="277" bestFit="1" customWidth="1"/>
    <col min="9219" max="9219" width="11.83203125" style="277" bestFit="1" customWidth="1"/>
    <col min="9220" max="9220" width="12" style="277" customWidth="1"/>
    <col min="9221" max="9221" width="12.5" style="277" bestFit="1" customWidth="1"/>
    <col min="9222" max="9472" width="9.33203125" style="277"/>
    <col min="9473" max="9473" width="4.6640625" style="277" customWidth="1"/>
    <col min="9474" max="9474" width="79" style="277" bestFit="1" customWidth="1"/>
    <col min="9475" max="9475" width="11.83203125" style="277" bestFit="1" customWidth="1"/>
    <col min="9476" max="9476" width="12" style="277" customWidth="1"/>
    <col min="9477" max="9477" width="12.5" style="277" bestFit="1" customWidth="1"/>
    <col min="9478" max="9728" width="9.33203125" style="277"/>
    <col min="9729" max="9729" width="4.6640625" style="277" customWidth="1"/>
    <col min="9730" max="9730" width="79" style="277" bestFit="1" customWidth="1"/>
    <col min="9731" max="9731" width="11.83203125" style="277" bestFit="1" customWidth="1"/>
    <col min="9732" max="9732" width="12" style="277" customWidth="1"/>
    <col min="9733" max="9733" width="12.5" style="277" bestFit="1" customWidth="1"/>
    <col min="9734" max="9984" width="9.33203125" style="277"/>
    <col min="9985" max="9985" width="4.6640625" style="277" customWidth="1"/>
    <col min="9986" max="9986" width="79" style="277" bestFit="1" customWidth="1"/>
    <col min="9987" max="9987" width="11.83203125" style="277" bestFit="1" customWidth="1"/>
    <col min="9988" max="9988" width="12" style="277" customWidth="1"/>
    <col min="9989" max="9989" width="12.5" style="277" bestFit="1" customWidth="1"/>
    <col min="9990" max="10240" width="9.33203125" style="277"/>
    <col min="10241" max="10241" width="4.6640625" style="277" customWidth="1"/>
    <col min="10242" max="10242" width="79" style="277" bestFit="1" customWidth="1"/>
    <col min="10243" max="10243" width="11.83203125" style="277" bestFit="1" customWidth="1"/>
    <col min="10244" max="10244" width="12" style="277" customWidth="1"/>
    <col min="10245" max="10245" width="12.5" style="277" bestFit="1" customWidth="1"/>
    <col min="10246" max="10496" width="9.33203125" style="277"/>
    <col min="10497" max="10497" width="4.6640625" style="277" customWidth="1"/>
    <col min="10498" max="10498" width="79" style="277" bestFit="1" customWidth="1"/>
    <col min="10499" max="10499" width="11.83203125" style="277" bestFit="1" customWidth="1"/>
    <col min="10500" max="10500" width="12" style="277" customWidth="1"/>
    <col min="10501" max="10501" width="12.5" style="277" bestFit="1" customWidth="1"/>
    <col min="10502" max="10752" width="9.33203125" style="277"/>
    <col min="10753" max="10753" width="4.6640625" style="277" customWidth="1"/>
    <col min="10754" max="10754" width="79" style="277" bestFit="1" customWidth="1"/>
    <col min="10755" max="10755" width="11.83203125" style="277" bestFit="1" customWidth="1"/>
    <col min="10756" max="10756" width="12" style="277" customWidth="1"/>
    <col min="10757" max="10757" width="12.5" style="277" bestFit="1" customWidth="1"/>
    <col min="10758" max="11008" width="9.33203125" style="277"/>
    <col min="11009" max="11009" width="4.6640625" style="277" customWidth="1"/>
    <col min="11010" max="11010" width="79" style="277" bestFit="1" customWidth="1"/>
    <col min="11011" max="11011" width="11.83203125" style="277" bestFit="1" customWidth="1"/>
    <col min="11012" max="11012" width="12" style="277" customWidth="1"/>
    <col min="11013" max="11013" width="12.5" style="277" bestFit="1" customWidth="1"/>
    <col min="11014" max="11264" width="9.33203125" style="277"/>
    <col min="11265" max="11265" width="4.6640625" style="277" customWidth="1"/>
    <col min="11266" max="11266" width="79" style="277" bestFit="1" customWidth="1"/>
    <col min="11267" max="11267" width="11.83203125" style="277" bestFit="1" customWidth="1"/>
    <col min="11268" max="11268" width="12" style="277" customWidth="1"/>
    <col min="11269" max="11269" width="12.5" style="277" bestFit="1" customWidth="1"/>
    <col min="11270" max="11520" width="9.33203125" style="277"/>
    <col min="11521" max="11521" width="4.6640625" style="277" customWidth="1"/>
    <col min="11522" max="11522" width="79" style="277" bestFit="1" customWidth="1"/>
    <col min="11523" max="11523" width="11.83203125" style="277" bestFit="1" customWidth="1"/>
    <col min="11524" max="11524" width="12" style="277" customWidth="1"/>
    <col min="11525" max="11525" width="12.5" style="277" bestFit="1" customWidth="1"/>
    <col min="11526" max="11776" width="9.33203125" style="277"/>
    <col min="11777" max="11777" width="4.6640625" style="277" customWidth="1"/>
    <col min="11778" max="11778" width="79" style="277" bestFit="1" customWidth="1"/>
    <col min="11779" max="11779" width="11.83203125" style="277" bestFit="1" customWidth="1"/>
    <col min="11780" max="11780" width="12" style="277" customWidth="1"/>
    <col min="11781" max="11781" width="12.5" style="277" bestFit="1" customWidth="1"/>
    <col min="11782" max="12032" width="9.33203125" style="277"/>
    <col min="12033" max="12033" width="4.6640625" style="277" customWidth="1"/>
    <col min="12034" max="12034" width="79" style="277" bestFit="1" customWidth="1"/>
    <col min="12035" max="12035" width="11.83203125" style="277" bestFit="1" customWidth="1"/>
    <col min="12036" max="12036" width="12" style="277" customWidth="1"/>
    <col min="12037" max="12037" width="12.5" style="277" bestFit="1" customWidth="1"/>
    <col min="12038" max="12288" width="9.33203125" style="277"/>
    <col min="12289" max="12289" width="4.6640625" style="277" customWidth="1"/>
    <col min="12290" max="12290" width="79" style="277" bestFit="1" customWidth="1"/>
    <col min="12291" max="12291" width="11.83203125" style="277" bestFit="1" customWidth="1"/>
    <col min="12292" max="12292" width="12" style="277" customWidth="1"/>
    <col min="12293" max="12293" width="12.5" style="277" bestFit="1" customWidth="1"/>
    <col min="12294" max="12544" width="9.33203125" style="277"/>
    <col min="12545" max="12545" width="4.6640625" style="277" customWidth="1"/>
    <col min="12546" max="12546" width="79" style="277" bestFit="1" customWidth="1"/>
    <col min="12547" max="12547" width="11.83203125" style="277" bestFit="1" customWidth="1"/>
    <col min="12548" max="12548" width="12" style="277" customWidth="1"/>
    <col min="12549" max="12549" width="12.5" style="277" bestFit="1" customWidth="1"/>
    <col min="12550" max="12800" width="9.33203125" style="277"/>
    <col min="12801" max="12801" width="4.6640625" style="277" customWidth="1"/>
    <col min="12802" max="12802" width="79" style="277" bestFit="1" customWidth="1"/>
    <col min="12803" max="12803" width="11.83203125" style="277" bestFit="1" customWidth="1"/>
    <col min="12804" max="12804" width="12" style="277" customWidth="1"/>
    <col min="12805" max="12805" width="12.5" style="277" bestFit="1" customWidth="1"/>
    <col min="12806" max="13056" width="9.33203125" style="277"/>
    <col min="13057" max="13057" width="4.6640625" style="277" customWidth="1"/>
    <col min="13058" max="13058" width="79" style="277" bestFit="1" customWidth="1"/>
    <col min="13059" max="13059" width="11.83203125" style="277" bestFit="1" customWidth="1"/>
    <col min="13060" max="13060" width="12" style="277" customWidth="1"/>
    <col min="13061" max="13061" width="12.5" style="277" bestFit="1" customWidth="1"/>
    <col min="13062" max="13312" width="9.33203125" style="277"/>
    <col min="13313" max="13313" width="4.6640625" style="277" customWidth="1"/>
    <col min="13314" max="13314" width="79" style="277" bestFit="1" customWidth="1"/>
    <col min="13315" max="13315" width="11.83203125" style="277" bestFit="1" customWidth="1"/>
    <col min="13316" max="13316" width="12" style="277" customWidth="1"/>
    <col min="13317" max="13317" width="12.5" style="277" bestFit="1" customWidth="1"/>
    <col min="13318" max="13568" width="9.33203125" style="277"/>
    <col min="13569" max="13569" width="4.6640625" style="277" customWidth="1"/>
    <col min="13570" max="13570" width="79" style="277" bestFit="1" customWidth="1"/>
    <col min="13571" max="13571" width="11.83203125" style="277" bestFit="1" customWidth="1"/>
    <col min="13572" max="13572" width="12" style="277" customWidth="1"/>
    <col min="13573" max="13573" width="12.5" style="277" bestFit="1" customWidth="1"/>
    <col min="13574" max="13824" width="9.33203125" style="277"/>
    <col min="13825" max="13825" width="4.6640625" style="277" customWidth="1"/>
    <col min="13826" max="13826" width="79" style="277" bestFit="1" customWidth="1"/>
    <col min="13827" max="13827" width="11.83203125" style="277" bestFit="1" customWidth="1"/>
    <col min="13828" max="13828" width="12" style="277" customWidth="1"/>
    <col min="13829" max="13829" width="12.5" style="277" bestFit="1" customWidth="1"/>
    <col min="13830" max="14080" width="9.33203125" style="277"/>
    <col min="14081" max="14081" width="4.6640625" style="277" customWidth="1"/>
    <col min="14082" max="14082" width="79" style="277" bestFit="1" customWidth="1"/>
    <col min="14083" max="14083" width="11.83203125" style="277" bestFit="1" customWidth="1"/>
    <col min="14084" max="14084" width="12" style="277" customWidth="1"/>
    <col min="14085" max="14085" width="12.5" style="277" bestFit="1" customWidth="1"/>
    <col min="14086" max="14336" width="9.33203125" style="277"/>
    <col min="14337" max="14337" width="4.6640625" style="277" customWidth="1"/>
    <col min="14338" max="14338" width="79" style="277" bestFit="1" customWidth="1"/>
    <col min="14339" max="14339" width="11.83203125" style="277" bestFit="1" customWidth="1"/>
    <col min="14340" max="14340" width="12" style="277" customWidth="1"/>
    <col min="14341" max="14341" width="12.5" style="277" bestFit="1" customWidth="1"/>
    <col min="14342" max="14592" width="9.33203125" style="277"/>
    <col min="14593" max="14593" width="4.6640625" style="277" customWidth="1"/>
    <col min="14594" max="14594" width="79" style="277" bestFit="1" customWidth="1"/>
    <col min="14595" max="14595" width="11.83203125" style="277" bestFit="1" customWidth="1"/>
    <col min="14596" max="14596" width="12" style="277" customWidth="1"/>
    <col min="14597" max="14597" width="12.5" style="277" bestFit="1" customWidth="1"/>
    <col min="14598" max="14848" width="9.33203125" style="277"/>
    <col min="14849" max="14849" width="4.6640625" style="277" customWidth="1"/>
    <col min="14850" max="14850" width="79" style="277" bestFit="1" customWidth="1"/>
    <col min="14851" max="14851" width="11.83203125" style="277" bestFit="1" customWidth="1"/>
    <col min="14852" max="14852" width="12" style="277" customWidth="1"/>
    <col min="14853" max="14853" width="12.5" style="277" bestFit="1" customWidth="1"/>
    <col min="14854" max="15104" width="9.33203125" style="277"/>
    <col min="15105" max="15105" width="4.6640625" style="277" customWidth="1"/>
    <col min="15106" max="15106" width="79" style="277" bestFit="1" customWidth="1"/>
    <col min="15107" max="15107" width="11.83203125" style="277" bestFit="1" customWidth="1"/>
    <col min="15108" max="15108" width="12" style="277" customWidth="1"/>
    <col min="15109" max="15109" width="12.5" style="277" bestFit="1" customWidth="1"/>
    <col min="15110" max="15360" width="9.33203125" style="277"/>
    <col min="15361" max="15361" width="4.6640625" style="277" customWidth="1"/>
    <col min="15362" max="15362" width="79" style="277" bestFit="1" customWidth="1"/>
    <col min="15363" max="15363" width="11.83203125" style="277" bestFit="1" customWidth="1"/>
    <col min="15364" max="15364" width="12" style="277" customWidth="1"/>
    <col min="15365" max="15365" width="12.5" style="277" bestFit="1" customWidth="1"/>
    <col min="15366" max="15616" width="9.33203125" style="277"/>
    <col min="15617" max="15617" width="4.6640625" style="277" customWidth="1"/>
    <col min="15618" max="15618" width="79" style="277" bestFit="1" customWidth="1"/>
    <col min="15619" max="15619" width="11.83203125" style="277" bestFit="1" customWidth="1"/>
    <col min="15620" max="15620" width="12" style="277" customWidth="1"/>
    <col min="15621" max="15621" width="12.5" style="277" bestFit="1" customWidth="1"/>
    <col min="15622" max="15872" width="9.33203125" style="277"/>
    <col min="15873" max="15873" width="4.6640625" style="277" customWidth="1"/>
    <col min="15874" max="15874" width="79" style="277" bestFit="1" customWidth="1"/>
    <col min="15875" max="15875" width="11.83203125" style="277" bestFit="1" customWidth="1"/>
    <col min="15876" max="15876" width="12" style="277" customWidth="1"/>
    <col min="15877" max="15877" width="12.5" style="277" bestFit="1" customWidth="1"/>
    <col min="15878" max="16128" width="9.33203125" style="277"/>
    <col min="16129" max="16129" width="4.6640625" style="277" customWidth="1"/>
    <col min="16130" max="16130" width="79" style="277" bestFit="1" customWidth="1"/>
    <col min="16131" max="16131" width="11.83203125" style="277" bestFit="1" customWidth="1"/>
    <col min="16132" max="16132" width="12" style="277" customWidth="1"/>
    <col min="16133" max="16133" width="12.5" style="277" bestFit="1" customWidth="1"/>
    <col min="16134" max="16384" width="9.33203125" style="277"/>
  </cols>
  <sheetData>
    <row r="4" spans="1:5" ht="15.75" x14ac:dyDescent="0.25">
      <c r="A4" s="620" t="s">
        <v>962</v>
      </c>
      <c r="B4" s="621"/>
      <c r="C4" s="621"/>
      <c r="D4" s="621"/>
      <c r="E4" s="621"/>
    </row>
    <row r="5" spans="1:5" x14ac:dyDescent="0.2">
      <c r="A5" s="278"/>
      <c r="B5" s="279"/>
      <c r="C5" s="279"/>
      <c r="D5" s="279"/>
      <c r="E5" s="279"/>
    </row>
    <row r="6" spans="1:5" x14ac:dyDescent="0.2">
      <c r="A6" s="278"/>
      <c r="B6" s="279"/>
      <c r="C6" s="279"/>
      <c r="D6" s="279"/>
      <c r="E6" s="279"/>
    </row>
    <row r="7" spans="1:5" x14ac:dyDescent="0.2">
      <c r="A7" s="278"/>
      <c r="B7" s="279"/>
      <c r="C7" s="279"/>
      <c r="D7" s="279"/>
      <c r="E7" s="279"/>
    </row>
    <row r="8" spans="1:5" x14ac:dyDescent="0.2">
      <c r="A8" s="278"/>
      <c r="B8" s="279"/>
      <c r="C8" s="279"/>
      <c r="D8" s="279"/>
      <c r="E8" s="279"/>
    </row>
    <row r="9" spans="1:5" x14ac:dyDescent="0.2">
      <c r="A9" s="278"/>
      <c r="B9" s="279"/>
      <c r="C9" s="279"/>
      <c r="D9" s="279"/>
      <c r="E9" s="279"/>
    </row>
    <row r="10" spans="1:5" x14ac:dyDescent="0.2">
      <c r="A10" s="278"/>
      <c r="B10" s="279"/>
      <c r="C10" s="279"/>
      <c r="D10" s="279"/>
      <c r="E10" s="279"/>
    </row>
    <row r="11" spans="1:5" x14ac:dyDescent="0.2">
      <c r="A11" s="278"/>
      <c r="B11" s="279"/>
      <c r="C11" s="279"/>
      <c r="D11" s="279"/>
      <c r="E11" s="279"/>
    </row>
    <row r="12" spans="1:5" s="292" customFormat="1" ht="14.25" x14ac:dyDescent="0.2">
      <c r="A12" s="622" t="s">
        <v>810</v>
      </c>
      <c r="B12" s="623"/>
      <c r="C12" s="623"/>
      <c r="D12" s="623"/>
      <c r="E12" s="623"/>
    </row>
    <row r="13" spans="1:5" s="292" customFormat="1" ht="21" x14ac:dyDescent="0.15">
      <c r="A13" s="293"/>
      <c r="B13" s="293" t="s">
        <v>288</v>
      </c>
      <c r="C13" s="293" t="s">
        <v>500</v>
      </c>
      <c r="D13" s="293" t="s">
        <v>880</v>
      </c>
      <c r="E13" s="293" t="s">
        <v>501</v>
      </c>
    </row>
    <row r="14" spans="1:5" s="292" customFormat="1" ht="10.5" x14ac:dyDescent="0.15">
      <c r="A14" s="293">
        <v>1</v>
      </c>
      <c r="B14" s="293">
        <v>2</v>
      </c>
      <c r="C14" s="293">
        <v>3</v>
      </c>
      <c r="D14" s="293">
        <v>4</v>
      </c>
      <c r="E14" s="293">
        <v>5</v>
      </c>
    </row>
    <row r="15" spans="1:5" x14ac:dyDescent="0.2">
      <c r="A15" s="294" t="s">
        <v>406</v>
      </c>
      <c r="B15" s="284" t="s">
        <v>811</v>
      </c>
      <c r="C15" s="285">
        <v>11871</v>
      </c>
      <c r="D15" s="285">
        <v>0</v>
      </c>
      <c r="E15" s="285">
        <v>47491</v>
      </c>
    </row>
    <row r="16" spans="1:5" x14ac:dyDescent="0.2">
      <c r="A16" s="294" t="s">
        <v>430</v>
      </c>
      <c r="B16" s="284" t="s">
        <v>812</v>
      </c>
      <c r="C16" s="285">
        <v>2344</v>
      </c>
      <c r="D16" s="285">
        <v>0</v>
      </c>
      <c r="E16" s="285">
        <v>4280</v>
      </c>
    </row>
    <row r="17" spans="1:5" x14ac:dyDescent="0.2">
      <c r="A17" s="294" t="s">
        <v>436</v>
      </c>
      <c r="B17" s="284" t="s">
        <v>813</v>
      </c>
      <c r="C17" s="285">
        <v>5</v>
      </c>
      <c r="D17" s="285">
        <v>0</v>
      </c>
      <c r="E17" s="285">
        <v>193</v>
      </c>
    </row>
    <row r="18" spans="1:5" x14ac:dyDescent="0.2">
      <c r="A18" s="295" t="s">
        <v>507</v>
      </c>
      <c r="B18" s="287" t="s">
        <v>814</v>
      </c>
      <c r="C18" s="288">
        <f>SUM(C15:C17)</f>
        <v>14220</v>
      </c>
      <c r="D18" s="288">
        <v>0</v>
      </c>
      <c r="E18" s="288">
        <f>SUM(E15:E17)</f>
        <v>51964</v>
      </c>
    </row>
    <row r="19" spans="1:5" x14ac:dyDescent="0.2">
      <c r="A19" s="294" t="s">
        <v>509</v>
      </c>
      <c r="B19" s="284" t="s">
        <v>815</v>
      </c>
      <c r="C19" s="285">
        <v>0</v>
      </c>
      <c r="D19" s="285">
        <v>0</v>
      </c>
      <c r="E19" s="285">
        <v>0</v>
      </c>
    </row>
    <row r="20" spans="1:5" x14ac:dyDescent="0.2">
      <c r="A20" s="294" t="s">
        <v>511</v>
      </c>
      <c r="B20" s="284" t="s">
        <v>816</v>
      </c>
      <c r="C20" s="285">
        <v>0</v>
      </c>
      <c r="D20" s="285">
        <v>0</v>
      </c>
      <c r="E20" s="285">
        <v>0</v>
      </c>
    </row>
    <row r="21" spans="1:5" x14ac:dyDescent="0.2">
      <c r="A21" s="295" t="s">
        <v>513</v>
      </c>
      <c r="B21" s="287" t="s">
        <v>817</v>
      </c>
      <c r="C21" s="288">
        <v>0</v>
      </c>
      <c r="D21" s="288">
        <v>0</v>
      </c>
      <c r="E21" s="288">
        <v>0</v>
      </c>
    </row>
    <row r="22" spans="1:5" x14ac:dyDescent="0.2">
      <c r="A22" s="294" t="s">
        <v>515</v>
      </c>
      <c r="B22" s="284" t="s">
        <v>818</v>
      </c>
      <c r="C22" s="285">
        <v>123258</v>
      </c>
      <c r="D22" s="285">
        <v>0</v>
      </c>
      <c r="E22" s="285">
        <v>105410</v>
      </c>
    </row>
    <row r="23" spans="1:5" x14ac:dyDescent="0.2">
      <c r="A23" s="294" t="s">
        <v>517</v>
      </c>
      <c r="B23" s="284" t="s">
        <v>819</v>
      </c>
      <c r="C23" s="285">
        <v>21113</v>
      </c>
      <c r="D23" s="285">
        <v>0</v>
      </c>
      <c r="E23" s="285">
        <v>28207</v>
      </c>
    </row>
    <row r="24" spans="1:5" x14ac:dyDescent="0.2">
      <c r="A24" s="294" t="s">
        <v>519</v>
      </c>
      <c r="B24" s="284" t="s">
        <v>820</v>
      </c>
      <c r="C24" s="285">
        <v>7613</v>
      </c>
      <c r="D24" s="285">
        <v>0</v>
      </c>
      <c r="E24" s="285">
        <v>1035</v>
      </c>
    </row>
    <row r="25" spans="1:5" x14ac:dyDescent="0.2">
      <c r="A25" s="295" t="s">
        <v>521</v>
      </c>
      <c r="B25" s="287" t="s">
        <v>821</v>
      </c>
      <c r="C25" s="288">
        <f>SUM(C22:C24)</f>
        <v>151984</v>
      </c>
      <c r="D25" s="288">
        <v>0</v>
      </c>
      <c r="E25" s="288">
        <f>SUM(E22:E24)</f>
        <v>134652</v>
      </c>
    </row>
    <row r="26" spans="1:5" x14ac:dyDescent="0.2">
      <c r="A26" s="294" t="s">
        <v>523</v>
      </c>
      <c r="B26" s="284" t="s">
        <v>822</v>
      </c>
      <c r="C26" s="285">
        <v>4683</v>
      </c>
      <c r="D26" s="285">
        <v>0</v>
      </c>
      <c r="E26" s="285">
        <v>3865</v>
      </c>
    </row>
    <row r="27" spans="1:5" x14ac:dyDescent="0.2">
      <c r="A27" s="294" t="s">
        <v>525</v>
      </c>
      <c r="B27" s="284" t="s">
        <v>823</v>
      </c>
      <c r="C27" s="285">
        <v>47680</v>
      </c>
      <c r="D27" s="285">
        <v>0</v>
      </c>
      <c r="E27" s="285">
        <v>41261</v>
      </c>
    </row>
    <row r="28" spans="1:5" x14ac:dyDescent="0.2">
      <c r="A28" s="294" t="s">
        <v>527</v>
      </c>
      <c r="B28" s="284" t="s">
        <v>824</v>
      </c>
      <c r="C28" s="285">
        <v>0</v>
      </c>
      <c r="D28" s="285">
        <v>0</v>
      </c>
      <c r="E28" s="285">
        <v>0</v>
      </c>
    </row>
    <row r="29" spans="1:5" x14ac:dyDescent="0.2">
      <c r="A29" s="294" t="s">
        <v>529</v>
      </c>
      <c r="B29" s="284" t="s">
        <v>825</v>
      </c>
      <c r="C29" s="285">
        <v>0</v>
      </c>
      <c r="D29" s="285">
        <v>0</v>
      </c>
      <c r="E29" s="285">
        <v>101</v>
      </c>
    </row>
    <row r="30" spans="1:5" x14ac:dyDescent="0.2">
      <c r="A30" s="295" t="s">
        <v>531</v>
      </c>
      <c r="B30" s="287" t="s">
        <v>826</v>
      </c>
      <c r="C30" s="288">
        <f>SUM(C26:C29)</f>
        <v>52363</v>
      </c>
      <c r="D30" s="288">
        <v>0</v>
      </c>
      <c r="E30" s="288">
        <f>SUM(E26:E29)</f>
        <v>45227</v>
      </c>
    </row>
    <row r="31" spans="1:5" x14ac:dyDescent="0.2">
      <c r="A31" s="294" t="s">
        <v>533</v>
      </c>
      <c r="B31" s="284" t="s">
        <v>827</v>
      </c>
      <c r="C31" s="285">
        <v>43949</v>
      </c>
      <c r="D31" s="285">
        <v>0</v>
      </c>
      <c r="E31" s="285">
        <v>34640</v>
      </c>
    </row>
    <row r="32" spans="1:5" x14ac:dyDescent="0.2">
      <c r="A32" s="294" t="s">
        <v>535</v>
      </c>
      <c r="B32" s="284" t="s">
        <v>828</v>
      </c>
      <c r="C32" s="285">
        <v>4847</v>
      </c>
      <c r="D32" s="285">
        <v>0</v>
      </c>
      <c r="E32" s="285">
        <v>11368</v>
      </c>
    </row>
    <row r="33" spans="1:5" x14ac:dyDescent="0.2">
      <c r="A33" s="294" t="s">
        <v>537</v>
      </c>
      <c r="B33" s="284" t="s">
        <v>829</v>
      </c>
      <c r="C33" s="285">
        <v>10472</v>
      </c>
      <c r="D33" s="285">
        <v>0</v>
      </c>
      <c r="E33" s="285">
        <v>10858</v>
      </c>
    </row>
    <row r="34" spans="1:5" x14ac:dyDescent="0.2">
      <c r="A34" s="295" t="s">
        <v>539</v>
      </c>
      <c r="B34" s="287" t="s">
        <v>830</v>
      </c>
      <c r="C34" s="288">
        <f>SUM(C31:C33)</f>
        <v>59268</v>
      </c>
      <c r="D34" s="288">
        <f t="shared" ref="D34:E34" si="0">SUM(D31:D33)</f>
        <v>0</v>
      </c>
      <c r="E34" s="288">
        <f t="shared" si="0"/>
        <v>56866</v>
      </c>
    </row>
    <row r="35" spans="1:5" x14ac:dyDescent="0.2">
      <c r="A35" s="295" t="s">
        <v>541</v>
      </c>
      <c r="B35" s="287" t="s">
        <v>831</v>
      </c>
      <c r="C35" s="288">
        <v>18472</v>
      </c>
      <c r="D35" s="288">
        <v>0</v>
      </c>
      <c r="E35" s="288">
        <v>21265</v>
      </c>
    </row>
    <row r="36" spans="1:5" x14ac:dyDescent="0.2">
      <c r="A36" s="295" t="s">
        <v>543</v>
      </c>
      <c r="B36" s="287" t="s">
        <v>832</v>
      </c>
      <c r="C36" s="288">
        <v>55177</v>
      </c>
      <c r="D36" s="288">
        <v>0</v>
      </c>
      <c r="E36" s="288">
        <v>98475</v>
      </c>
    </row>
    <row r="37" spans="1:5" x14ac:dyDescent="0.2">
      <c r="A37" s="295" t="s">
        <v>545</v>
      </c>
      <c r="B37" s="287" t="s">
        <v>833</v>
      </c>
      <c r="C37" s="288">
        <v>-19076</v>
      </c>
      <c r="D37" s="288">
        <v>0</v>
      </c>
      <c r="E37" s="288">
        <v>-35217</v>
      </c>
    </row>
    <row r="38" spans="1:5" x14ac:dyDescent="0.2">
      <c r="A38" s="294" t="s">
        <v>547</v>
      </c>
      <c r="B38" s="284" t="s">
        <v>834</v>
      </c>
      <c r="C38" s="285">
        <v>0</v>
      </c>
      <c r="D38" s="285">
        <v>0</v>
      </c>
      <c r="E38" s="285">
        <v>0</v>
      </c>
    </row>
    <row r="39" spans="1:5" x14ac:dyDescent="0.2">
      <c r="A39" s="294" t="s">
        <v>549</v>
      </c>
      <c r="B39" s="284" t="s">
        <v>835</v>
      </c>
      <c r="C39" s="285">
        <v>0</v>
      </c>
      <c r="D39" s="285">
        <v>0</v>
      </c>
      <c r="E39" s="285">
        <v>1</v>
      </c>
    </row>
    <row r="40" spans="1:5" x14ac:dyDescent="0.2">
      <c r="A40" s="294" t="s">
        <v>551</v>
      </c>
      <c r="B40" s="284" t="s">
        <v>836</v>
      </c>
      <c r="C40" s="285">
        <v>0</v>
      </c>
      <c r="D40" s="285">
        <v>0</v>
      </c>
      <c r="E40" s="285">
        <v>2996</v>
      </c>
    </row>
    <row r="41" spans="1:5" x14ac:dyDescent="0.2">
      <c r="A41" s="294" t="s">
        <v>553</v>
      </c>
      <c r="B41" s="284" t="s">
        <v>837</v>
      </c>
      <c r="C41" s="285">
        <v>0</v>
      </c>
      <c r="D41" s="285">
        <v>0</v>
      </c>
      <c r="E41" s="285">
        <v>0</v>
      </c>
    </row>
    <row r="42" spans="1:5" ht="21" x14ac:dyDescent="0.2">
      <c r="A42" s="295" t="s">
        <v>555</v>
      </c>
      <c r="B42" s="287" t="s">
        <v>838</v>
      </c>
      <c r="C42" s="288">
        <v>0</v>
      </c>
      <c r="D42" s="288">
        <v>0</v>
      </c>
      <c r="E42" s="288">
        <f>SUM(E38:E41)</f>
        <v>2997</v>
      </c>
    </row>
    <row r="43" spans="1:5" x14ac:dyDescent="0.2">
      <c r="A43" s="294" t="s">
        <v>557</v>
      </c>
      <c r="B43" s="284" t="s">
        <v>839</v>
      </c>
      <c r="C43" s="285">
        <v>0</v>
      </c>
      <c r="D43" s="285">
        <v>0</v>
      </c>
      <c r="E43" s="285">
        <v>5</v>
      </c>
    </row>
    <row r="44" spans="1:5" x14ac:dyDescent="0.2">
      <c r="A44" s="294" t="s">
        <v>559</v>
      </c>
      <c r="B44" s="284" t="s">
        <v>840</v>
      </c>
      <c r="C44" s="285">
        <v>0</v>
      </c>
      <c r="D44" s="285">
        <v>0</v>
      </c>
      <c r="E44" s="285">
        <v>0</v>
      </c>
    </row>
    <row r="45" spans="1:5" x14ac:dyDescent="0.2">
      <c r="A45" s="294" t="s">
        <v>561</v>
      </c>
      <c r="B45" s="284" t="s">
        <v>841</v>
      </c>
      <c r="C45" s="285">
        <v>0</v>
      </c>
      <c r="D45" s="285">
        <v>0</v>
      </c>
      <c r="E45" s="285">
        <v>20</v>
      </c>
    </row>
    <row r="46" spans="1:5" x14ac:dyDescent="0.2">
      <c r="A46" s="294" t="s">
        <v>563</v>
      </c>
      <c r="B46" s="284" t="s">
        <v>842</v>
      </c>
      <c r="C46" s="285">
        <v>0</v>
      </c>
      <c r="D46" s="285">
        <v>0</v>
      </c>
      <c r="E46" s="285">
        <v>0</v>
      </c>
    </row>
    <row r="47" spans="1:5" x14ac:dyDescent="0.2">
      <c r="A47" s="295" t="s">
        <v>565</v>
      </c>
      <c r="B47" s="287" t="s">
        <v>843</v>
      </c>
      <c r="C47" s="288">
        <v>0</v>
      </c>
      <c r="D47" s="288">
        <v>0</v>
      </c>
      <c r="E47" s="288">
        <f>SUM(E43:E46)</f>
        <v>25</v>
      </c>
    </row>
    <row r="48" spans="1:5" x14ac:dyDescent="0.2">
      <c r="A48" s="295" t="s">
        <v>567</v>
      </c>
      <c r="B48" s="287" t="s">
        <v>844</v>
      </c>
      <c r="C48" s="288">
        <v>0</v>
      </c>
      <c r="D48" s="288">
        <v>0</v>
      </c>
      <c r="E48" s="288">
        <v>2972</v>
      </c>
    </row>
    <row r="49" spans="1:5" x14ac:dyDescent="0.2">
      <c r="A49" s="295" t="s">
        <v>569</v>
      </c>
      <c r="B49" s="287" t="s">
        <v>845</v>
      </c>
      <c r="C49" s="288">
        <v>-19076</v>
      </c>
      <c r="D49" s="288">
        <v>0</v>
      </c>
      <c r="E49" s="288">
        <v>-32245</v>
      </c>
    </row>
    <row r="50" spans="1:5" x14ac:dyDescent="0.2">
      <c r="A50" s="294" t="s">
        <v>571</v>
      </c>
      <c r="B50" s="284" t="s">
        <v>846</v>
      </c>
      <c r="C50" s="285">
        <v>19694</v>
      </c>
      <c r="D50" s="285">
        <v>0</v>
      </c>
      <c r="E50" s="285">
        <v>15980</v>
      </c>
    </row>
    <row r="51" spans="1:5" x14ac:dyDescent="0.2">
      <c r="A51" s="294" t="s">
        <v>573</v>
      </c>
      <c r="B51" s="284" t="s">
        <v>847</v>
      </c>
      <c r="C51" s="285">
        <v>0</v>
      </c>
      <c r="D51" s="285">
        <v>0</v>
      </c>
      <c r="E51" s="285">
        <v>0</v>
      </c>
    </row>
    <row r="52" spans="1:5" x14ac:dyDescent="0.2">
      <c r="A52" s="295" t="s">
        <v>575</v>
      </c>
      <c r="B52" s="287" t="s">
        <v>848</v>
      </c>
      <c r="C52" s="288">
        <f>SUM(C50:C51)</f>
        <v>19694</v>
      </c>
      <c r="D52" s="288">
        <f t="shared" ref="D52:E52" si="1">SUM(D50:D51)</f>
        <v>0</v>
      </c>
      <c r="E52" s="288">
        <f t="shared" si="1"/>
        <v>15980</v>
      </c>
    </row>
    <row r="53" spans="1:5" x14ac:dyDescent="0.2">
      <c r="A53" s="295" t="s">
        <v>577</v>
      </c>
      <c r="B53" s="287" t="s">
        <v>849</v>
      </c>
      <c r="C53" s="288">
        <v>0</v>
      </c>
      <c r="D53" s="288">
        <v>0</v>
      </c>
      <c r="E53" s="288">
        <v>2551</v>
      </c>
    </row>
    <row r="54" spans="1:5" x14ac:dyDescent="0.2">
      <c r="A54" s="295" t="s">
        <v>579</v>
      </c>
      <c r="B54" s="287" t="s">
        <v>850</v>
      </c>
      <c r="C54" s="288">
        <v>19694</v>
      </c>
      <c r="D54" s="288">
        <v>0</v>
      </c>
      <c r="E54" s="288">
        <v>13429</v>
      </c>
    </row>
    <row r="55" spans="1:5" x14ac:dyDescent="0.2">
      <c r="A55" s="295" t="s">
        <v>581</v>
      </c>
      <c r="B55" s="287" t="s">
        <v>851</v>
      </c>
      <c r="C55" s="288">
        <v>618</v>
      </c>
      <c r="D55" s="288">
        <v>0</v>
      </c>
      <c r="E55" s="288">
        <v>-18816</v>
      </c>
    </row>
  </sheetData>
  <mergeCells count="2">
    <mergeCell ref="A4:E4"/>
    <mergeCell ref="A12:E12"/>
  </mergeCells>
  <pageMargins left="0.31496062992125984" right="0.11811023622047245" top="0.74803149606299213" bottom="0.74803149606299213" header="0.31496062992125984" footer="0.31496062992125984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9"/>
  <sheetViews>
    <sheetView workbookViewId="0">
      <selection activeCell="K19" sqref="K19"/>
    </sheetView>
  </sheetViews>
  <sheetFormatPr defaultRowHeight="12.75" x14ac:dyDescent="0.2"/>
  <cols>
    <col min="1" max="1" width="5.5" style="316" customWidth="1"/>
    <col min="2" max="2" width="71.6640625" style="316" bestFit="1" customWidth="1"/>
    <col min="3" max="3" width="16" style="316" customWidth="1"/>
    <col min="4" max="256" width="9.33203125" style="316"/>
    <col min="257" max="257" width="5.5" style="316" customWidth="1"/>
    <col min="258" max="258" width="81.83203125" style="316" bestFit="1" customWidth="1"/>
    <col min="259" max="259" width="16" style="316" customWidth="1"/>
    <col min="260" max="512" width="9.33203125" style="316"/>
    <col min="513" max="513" width="5.5" style="316" customWidth="1"/>
    <col min="514" max="514" width="81.83203125" style="316" bestFit="1" customWidth="1"/>
    <col min="515" max="515" width="16" style="316" customWidth="1"/>
    <col min="516" max="768" width="9.33203125" style="316"/>
    <col min="769" max="769" width="5.5" style="316" customWidth="1"/>
    <col min="770" max="770" width="81.83203125" style="316" bestFit="1" customWidth="1"/>
    <col min="771" max="771" width="16" style="316" customWidth="1"/>
    <col min="772" max="1024" width="9.33203125" style="316"/>
    <col min="1025" max="1025" width="5.5" style="316" customWidth="1"/>
    <col min="1026" max="1026" width="81.83203125" style="316" bestFit="1" customWidth="1"/>
    <col min="1027" max="1027" width="16" style="316" customWidth="1"/>
    <col min="1028" max="1280" width="9.33203125" style="316"/>
    <col min="1281" max="1281" width="5.5" style="316" customWidth="1"/>
    <col min="1282" max="1282" width="81.83203125" style="316" bestFit="1" customWidth="1"/>
    <col min="1283" max="1283" width="16" style="316" customWidth="1"/>
    <col min="1284" max="1536" width="9.33203125" style="316"/>
    <col min="1537" max="1537" width="5.5" style="316" customWidth="1"/>
    <col min="1538" max="1538" width="81.83203125" style="316" bestFit="1" customWidth="1"/>
    <col min="1539" max="1539" width="16" style="316" customWidth="1"/>
    <col min="1540" max="1792" width="9.33203125" style="316"/>
    <col min="1793" max="1793" width="5.5" style="316" customWidth="1"/>
    <col min="1794" max="1794" width="81.83203125" style="316" bestFit="1" customWidth="1"/>
    <col min="1795" max="1795" width="16" style="316" customWidth="1"/>
    <col min="1796" max="2048" width="9.33203125" style="316"/>
    <col min="2049" max="2049" width="5.5" style="316" customWidth="1"/>
    <col min="2050" max="2050" width="81.83203125" style="316" bestFit="1" customWidth="1"/>
    <col min="2051" max="2051" width="16" style="316" customWidth="1"/>
    <col min="2052" max="2304" width="9.33203125" style="316"/>
    <col min="2305" max="2305" width="5.5" style="316" customWidth="1"/>
    <col min="2306" max="2306" width="81.83203125" style="316" bestFit="1" customWidth="1"/>
    <col min="2307" max="2307" width="16" style="316" customWidth="1"/>
    <col min="2308" max="2560" width="9.33203125" style="316"/>
    <col min="2561" max="2561" width="5.5" style="316" customWidth="1"/>
    <col min="2562" max="2562" width="81.83203125" style="316" bestFit="1" customWidth="1"/>
    <col min="2563" max="2563" width="16" style="316" customWidth="1"/>
    <col min="2564" max="2816" width="9.33203125" style="316"/>
    <col min="2817" max="2817" width="5.5" style="316" customWidth="1"/>
    <col min="2818" max="2818" width="81.83203125" style="316" bestFit="1" customWidth="1"/>
    <col min="2819" max="2819" width="16" style="316" customWidth="1"/>
    <col min="2820" max="3072" width="9.33203125" style="316"/>
    <col min="3073" max="3073" width="5.5" style="316" customWidth="1"/>
    <col min="3074" max="3074" width="81.83203125" style="316" bestFit="1" customWidth="1"/>
    <col min="3075" max="3075" width="16" style="316" customWidth="1"/>
    <col min="3076" max="3328" width="9.33203125" style="316"/>
    <col min="3329" max="3329" width="5.5" style="316" customWidth="1"/>
    <col min="3330" max="3330" width="81.83203125" style="316" bestFit="1" customWidth="1"/>
    <col min="3331" max="3331" width="16" style="316" customWidth="1"/>
    <col min="3332" max="3584" width="9.33203125" style="316"/>
    <col min="3585" max="3585" width="5.5" style="316" customWidth="1"/>
    <col min="3586" max="3586" width="81.83203125" style="316" bestFit="1" customWidth="1"/>
    <col min="3587" max="3587" width="16" style="316" customWidth="1"/>
    <col min="3588" max="3840" width="9.33203125" style="316"/>
    <col min="3841" max="3841" width="5.5" style="316" customWidth="1"/>
    <col min="3842" max="3842" width="81.83203125" style="316" bestFit="1" customWidth="1"/>
    <col min="3843" max="3843" width="16" style="316" customWidth="1"/>
    <col min="3844" max="4096" width="9.33203125" style="316"/>
    <col min="4097" max="4097" width="5.5" style="316" customWidth="1"/>
    <col min="4098" max="4098" width="81.83203125" style="316" bestFit="1" customWidth="1"/>
    <col min="4099" max="4099" width="16" style="316" customWidth="1"/>
    <col min="4100" max="4352" width="9.33203125" style="316"/>
    <col min="4353" max="4353" width="5.5" style="316" customWidth="1"/>
    <col min="4354" max="4354" width="81.83203125" style="316" bestFit="1" customWidth="1"/>
    <col min="4355" max="4355" width="16" style="316" customWidth="1"/>
    <col min="4356" max="4608" width="9.33203125" style="316"/>
    <col min="4609" max="4609" width="5.5" style="316" customWidth="1"/>
    <col min="4610" max="4610" width="81.83203125" style="316" bestFit="1" customWidth="1"/>
    <col min="4611" max="4611" width="16" style="316" customWidth="1"/>
    <col min="4612" max="4864" width="9.33203125" style="316"/>
    <col min="4865" max="4865" width="5.5" style="316" customWidth="1"/>
    <col min="4866" max="4866" width="81.83203125" style="316" bestFit="1" customWidth="1"/>
    <col min="4867" max="4867" width="16" style="316" customWidth="1"/>
    <col min="4868" max="5120" width="9.33203125" style="316"/>
    <col min="5121" max="5121" width="5.5" style="316" customWidth="1"/>
    <col min="5122" max="5122" width="81.83203125" style="316" bestFit="1" customWidth="1"/>
    <col min="5123" max="5123" width="16" style="316" customWidth="1"/>
    <col min="5124" max="5376" width="9.33203125" style="316"/>
    <col min="5377" max="5377" width="5.5" style="316" customWidth="1"/>
    <col min="5378" max="5378" width="81.83203125" style="316" bestFit="1" customWidth="1"/>
    <col min="5379" max="5379" width="16" style="316" customWidth="1"/>
    <col min="5380" max="5632" width="9.33203125" style="316"/>
    <col min="5633" max="5633" width="5.5" style="316" customWidth="1"/>
    <col min="5634" max="5634" width="81.83203125" style="316" bestFit="1" customWidth="1"/>
    <col min="5635" max="5635" width="16" style="316" customWidth="1"/>
    <col min="5636" max="5888" width="9.33203125" style="316"/>
    <col min="5889" max="5889" width="5.5" style="316" customWidth="1"/>
    <col min="5890" max="5890" width="81.83203125" style="316" bestFit="1" customWidth="1"/>
    <col min="5891" max="5891" width="16" style="316" customWidth="1"/>
    <col min="5892" max="6144" width="9.33203125" style="316"/>
    <col min="6145" max="6145" width="5.5" style="316" customWidth="1"/>
    <col min="6146" max="6146" width="81.83203125" style="316" bestFit="1" customWidth="1"/>
    <col min="6147" max="6147" width="16" style="316" customWidth="1"/>
    <col min="6148" max="6400" width="9.33203125" style="316"/>
    <col min="6401" max="6401" width="5.5" style="316" customWidth="1"/>
    <col min="6402" max="6402" width="81.83203125" style="316" bestFit="1" customWidth="1"/>
    <col min="6403" max="6403" width="16" style="316" customWidth="1"/>
    <col min="6404" max="6656" width="9.33203125" style="316"/>
    <col min="6657" max="6657" width="5.5" style="316" customWidth="1"/>
    <col min="6658" max="6658" width="81.83203125" style="316" bestFit="1" customWidth="1"/>
    <col min="6659" max="6659" width="16" style="316" customWidth="1"/>
    <col min="6660" max="6912" width="9.33203125" style="316"/>
    <col min="6913" max="6913" width="5.5" style="316" customWidth="1"/>
    <col min="6914" max="6914" width="81.83203125" style="316" bestFit="1" customWidth="1"/>
    <col min="6915" max="6915" width="16" style="316" customWidth="1"/>
    <col min="6916" max="7168" width="9.33203125" style="316"/>
    <col min="7169" max="7169" width="5.5" style="316" customWidth="1"/>
    <col min="7170" max="7170" width="81.83203125" style="316" bestFit="1" customWidth="1"/>
    <col min="7171" max="7171" width="16" style="316" customWidth="1"/>
    <col min="7172" max="7424" width="9.33203125" style="316"/>
    <col min="7425" max="7425" width="5.5" style="316" customWidth="1"/>
    <col min="7426" max="7426" width="81.83203125" style="316" bestFit="1" customWidth="1"/>
    <col min="7427" max="7427" width="16" style="316" customWidth="1"/>
    <col min="7428" max="7680" width="9.33203125" style="316"/>
    <col min="7681" max="7681" width="5.5" style="316" customWidth="1"/>
    <col min="7682" max="7682" width="81.83203125" style="316" bestFit="1" customWidth="1"/>
    <col min="7683" max="7683" width="16" style="316" customWidth="1"/>
    <col min="7684" max="7936" width="9.33203125" style="316"/>
    <col min="7937" max="7937" width="5.5" style="316" customWidth="1"/>
    <col min="7938" max="7938" width="81.83203125" style="316" bestFit="1" customWidth="1"/>
    <col min="7939" max="7939" width="16" style="316" customWidth="1"/>
    <col min="7940" max="8192" width="9.33203125" style="316"/>
    <col min="8193" max="8193" width="5.5" style="316" customWidth="1"/>
    <col min="8194" max="8194" width="81.83203125" style="316" bestFit="1" customWidth="1"/>
    <col min="8195" max="8195" width="16" style="316" customWidth="1"/>
    <col min="8196" max="8448" width="9.33203125" style="316"/>
    <col min="8449" max="8449" width="5.5" style="316" customWidth="1"/>
    <col min="8450" max="8450" width="81.83203125" style="316" bestFit="1" customWidth="1"/>
    <col min="8451" max="8451" width="16" style="316" customWidth="1"/>
    <col min="8452" max="8704" width="9.33203125" style="316"/>
    <col min="8705" max="8705" width="5.5" style="316" customWidth="1"/>
    <col min="8706" max="8706" width="81.83203125" style="316" bestFit="1" customWidth="1"/>
    <col min="8707" max="8707" width="16" style="316" customWidth="1"/>
    <col min="8708" max="8960" width="9.33203125" style="316"/>
    <col min="8961" max="8961" width="5.5" style="316" customWidth="1"/>
    <col min="8962" max="8962" width="81.83203125" style="316" bestFit="1" customWidth="1"/>
    <col min="8963" max="8963" width="16" style="316" customWidth="1"/>
    <col min="8964" max="9216" width="9.33203125" style="316"/>
    <col min="9217" max="9217" width="5.5" style="316" customWidth="1"/>
    <col min="9218" max="9218" width="81.83203125" style="316" bestFit="1" customWidth="1"/>
    <col min="9219" max="9219" width="16" style="316" customWidth="1"/>
    <col min="9220" max="9472" width="9.33203125" style="316"/>
    <col min="9473" max="9473" width="5.5" style="316" customWidth="1"/>
    <col min="9474" max="9474" width="81.83203125" style="316" bestFit="1" customWidth="1"/>
    <col min="9475" max="9475" width="16" style="316" customWidth="1"/>
    <col min="9476" max="9728" width="9.33203125" style="316"/>
    <col min="9729" max="9729" width="5.5" style="316" customWidth="1"/>
    <col min="9730" max="9730" width="81.83203125" style="316" bestFit="1" customWidth="1"/>
    <col min="9731" max="9731" width="16" style="316" customWidth="1"/>
    <col min="9732" max="9984" width="9.33203125" style="316"/>
    <col min="9985" max="9985" width="5.5" style="316" customWidth="1"/>
    <col min="9986" max="9986" width="81.83203125" style="316" bestFit="1" customWidth="1"/>
    <col min="9987" max="9987" width="16" style="316" customWidth="1"/>
    <col min="9988" max="10240" width="9.33203125" style="316"/>
    <col min="10241" max="10241" width="5.5" style="316" customWidth="1"/>
    <col min="10242" max="10242" width="81.83203125" style="316" bestFit="1" customWidth="1"/>
    <col min="10243" max="10243" width="16" style="316" customWidth="1"/>
    <col min="10244" max="10496" width="9.33203125" style="316"/>
    <col min="10497" max="10497" width="5.5" style="316" customWidth="1"/>
    <col min="10498" max="10498" width="81.83203125" style="316" bestFit="1" customWidth="1"/>
    <col min="10499" max="10499" width="16" style="316" customWidth="1"/>
    <col min="10500" max="10752" width="9.33203125" style="316"/>
    <col min="10753" max="10753" width="5.5" style="316" customWidth="1"/>
    <col min="10754" max="10754" width="81.83203125" style="316" bestFit="1" customWidth="1"/>
    <col min="10755" max="10755" width="16" style="316" customWidth="1"/>
    <col min="10756" max="11008" width="9.33203125" style="316"/>
    <col min="11009" max="11009" width="5.5" style="316" customWidth="1"/>
    <col min="11010" max="11010" width="81.83203125" style="316" bestFit="1" customWidth="1"/>
    <col min="11011" max="11011" width="16" style="316" customWidth="1"/>
    <col min="11012" max="11264" width="9.33203125" style="316"/>
    <col min="11265" max="11265" width="5.5" style="316" customWidth="1"/>
    <col min="11266" max="11266" width="81.83203125" style="316" bestFit="1" customWidth="1"/>
    <col min="11267" max="11267" width="16" style="316" customWidth="1"/>
    <col min="11268" max="11520" width="9.33203125" style="316"/>
    <col min="11521" max="11521" width="5.5" style="316" customWidth="1"/>
    <col min="11522" max="11522" width="81.83203125" style="316" bestFit="1" customWidth="1"/>
    <col min="11523" max="11523" width="16" style="316" customWidth="1"/>
    <col min="11524" max="11776" width="9.33203125" style="316"/>
    <col min="11777" max="11777" width="5.5" style="316" customWidth="1"/>
    <col min="11778" max="11778" width="81.83203125" style="316" bestFit="1" customWidth="1"/>
    <col min="11779" max="11779" width="16" style="316" customWidth="1"/>
    <col min="11780" max="12032" width="9.33203125" style="316"/>
    <col min="12033" max="12033" width="5.5" style="316" customWidth="1"/>
    <col min="12034" max="12034" width="81.83203125" style="316" bestFit="1" customWidth="1"/>
    <col min="12035" max="12035" width="16" style="316" customWidth="1"/>
    <col min="12036" max="12288" width="9.33203125" style="316"/>
    <col min="12289" max="12289" width="5.5" style="316" customWidth="1"/>
    <col min="12290" max="12290" width="81.83203125" style="316" bestFit="1" customWidth="1"/>
    <col min="12291" max="12291" width="16" style="316" customWidth="1"/>
    <col min="12292" max="12544" width="9.33203125" style="316"/>
    <col min="12545" max="12545" width="5.5" style="316" customWidth="1"/>
    <col min="12546" max="12546" width="81.83203125" style="316" bestFit="1" customWidth="1"/>
    <col min="12547" max="12547" width="16" style="316" customWidth="1"/>
    <col min="12548" max="12800" width="9.33203125" style="316"/>
    <col min="12801" max="12801" width="5.5" style="316" customWidth="1"/>
    <col min="12802" max="12802" width="81.83203125" style="316" bestFit="1" customWidth="1"/>
    <col min="12803" max="12803" width="16" style="316" customWidth="1"/>
    <col min="12804" max="13056" width="9.33203125" style="316"/>
    <col min="13057" max="13057" width="5.5" style="316" customWidth="1"/>
    <col min="13058" max="13058" width="81.83203125" style="316" bestFit="1" customWidth="1"/>
    <col min="13059" max="13059" width="16" style="316" customWidth="1"/>
    <col min="13060" max="13312" width="9.33203125" style="316"/>
    <col min="13313" max="13313" width="5.5" style="316" customWidth="1"/>
    <col min="13314" max="13314" width="81.83203125" style="316" bestFit="1" customWidth="1"/>
    <col min="13315" max="13315" width="16" style="316" customWidth="1"/>
    <col min="13316" max="13568" width="9.33203125" style="316"/>
    <col min="13569" max="13569" width="5.5" style="316" customWidth="1"/>
    <col min="13570" max="13570" width="81.83203125" style="316" bestFit="1" customWidth="1"/>
    <col min="13571" max="13571" width="16" style="316" customWidth="1"/>
    <col min="13572" max="13824" width="9.33203125" style="316"/>
    <col min="13825" max="13825" width="5.5" style="316" customWidth="1"/>
    <col min="13826" max="13826" width="81.83203125" style="316" bestFit="1" customWidth="1"/>
    <col min="13827" max="13827" width="16" style="316" customWidth="1"/>
    <col min="13828" max="14080" width="9.33203125" style="316"/>
    <col min="14081" max="14081" width="5.5" style="316" customWidth="1"/>
    <col min="14082" max="14082" width="81.83203125" style="316" bestFit="1" customWidth="1"/>
    <col min="14083" max="14083" width="16" style="316" customWidth="1"/>
    <col min="14084" max="14336" width="9.33203125" style="316"/>
    <col min="14337" max="14337" width="5.5" style="316" customWidth="1"/>
    <col min="14338" max="14338" width="81.83203125" style="316" bestFit="1" customWidth="1"/>
    <col min="14339" max="14339" width="16" style="316" customWidth="1"/>
    <col min="14340" max="14592" width="9.33203125" style="316"/>
    <col min="14593" max="14593" width="5.5" style="316" customWidth="1"/>
    <col min="14594" max="14594" width="81.83203125" style="316" bestFit="1" customWidth="1"/>
    <col min="14595" max="14595" width="16" style="316" customWidth="1"/>
    <col min="14596" max="14848" width="9.33203125" style="316"/>
    <col min="14849" max="14849" width="5.5" style="316" customWidth="1"/>
    <col min="14850" max="14850" width="81.83203125" style="316" bestFit="1" customWidth="1"/>
    <col min="14851" max="14851" width="16" style="316" customWidth="1"/>
    <col min="14852" max="15104" width="9.33203125" style="316"/>
    <col min="15105" max="15105" width="5.5" style="316" customWidth="1"/>
    <col min="15106" max="15106" width="81.83203125" style="316" bestFit="1" customWidth="1"/>
    <col min="15107" max="15107" width="16" style="316" customWidth="1"/>
    <col min="15108" max="15360" width="9.33203125" style="316"/>
    <col min="15361" max="15361" width="5.5" style="316" customWidth="1"/>
    <col min="15362" max="15362" width="81.83203125" style="316" bestFit="1" customWidth="1"/>
    <col min="15363" max="15363" width="16" style="316" customWidth="1"/>
    <col min="15364" max="15616" width="9.33203125" style="316"/>
    <col min="15617" max="15617" width="5.5" style="316" customWidth="1"/>
    <col min="15618" max="15618" width="81.83203125" style="316" bestFit="1" customWidth="1"/>
    <col min="15619" max="15619" width="16" style="316" customWidth="1"/>
    <col min="15620" max="15872" width="9.33203125" style="316"/>
    <col min="15873" max="15873" width="5.5" style="316" customWidth="1"/>
    <col min="15874" max="15874" width="81.83203125" style="316" bestFit="1" customWidth="1"/>
    <col min="15875" max="15875" width="16" style="316" customWidth="1"/>
    <col min="15876" max="16128" width="9.33203125" style="316"/>
    <col min="16129" max="16129" width="5.5" style="316" customWidth="1"/>
    <col min="16130" max="16130" width="81.83203125" style="316" bestFit="1" customWidth="1"/>
    <col min="16131" max="16131" width="16" style="316" customWidth="1"/>
    <col min="16132" max="16384" width="9.33203125" style="316"/>
  </cols>
  <sheetData>
    <row r="3" spans="1:5" x14ac:dyDescent="0.2">
      <c r="A3" s="624" t="s">
        <v>963</v>
      </c>
      <c r="B3" s="625"/>
      <c r="C3" s="625"/>
      <c r="D3" s="315"/>
      <c r="E3" s="315"/>
    </row>
    <row r="4" spans="1:5" x14ac:dyDescent="0.2">
      <c r="A4" s="317"/>
      <c r="B4" s="315"/>
      <c r="C4" s="315"/>
      <c r="D4" s="315"/>
      <c r="E4" s="315"/>
    </row>
    <row r="5" spans="1:5" x14ac:dyDescent="0.2">
      <c r="A5" s="317"/>
      <c r="B5" s="315"/>
      <c r="C5" s="315"/>
      <c r="D5" s="315"/>
      <c r="E5" s="315"/>
    </row>
    <row r="6" spans="1:5" x14ac:dyDescent="0.2">
      <c r="A6" s="317"/>
      <c r="B6" s="315"/>
      <c r="C6" s="315"/>
      <c r="D6" s="315"/>
      <c r="E6" s="315"/>
    </row>
    <row r="7" spans="1:5" ht="13.5" thickBot="1" x14ac:dyDescent="0.25">
      <c r="A7" s="317"/>
      <c r="B7" s="315"/>
      <c r="C7" s="315"/>
      <c r="D7" s="315"/>
      <c r="E7" s="315"/>
    </row>
    <row r="8" spans="1:5" ht="24" customHeight="1" x14ac:dyDescent="0.2">
      <c r="A8" s="626" t="s">
        <v>859</v>
      </c>
      <c r="B8" s="627"/>
      <c r="C8" s="628"/>
    </row>
    <row r="9" spans="1:5" ht="32.25" thickBot="1" x14ac:dyDescent="0.25">
      <c r="A9" s="414"/>
      <c r="B9" s="415" t="s">
        <v>288</v>
      </c>
      <c r="C9" s="416" t="s">
        <v>860</v>
      </c>
    </row>
    <row r="10" spans="1:5" ht="16.5" thickBot="1" x14ac:dyDescent="0.25">
      <c r="A10" s="417">
        <v>1</v>
      </c>
      <c r="B10" s="417">
        <v>2</v>
      </c>
      <c r="C10" s="418">
        <v>3</v>
      </c>
    </row>
    <row r="11" spans="1:5" ht="20.100000000000001" customHeight="1" x14ac:dyDescent="0.2">
      <c r="A11" s="318" t="s">
        <v>406</v>
      </c>
      <c r="B11" s="319" t="s">
        <v>861</v>
      </c>
      <c r="C11" s="320">
        <v>143394</v>
      </c>
    </row>
    <row r="12" spans="1:5" ht="20.100000000000001" customHeight="1" x14ac:dyDescent="0.2">
      <c r="A12" s="321" t="s">
        <v>430</v>
      </c>
      <c r="B12" s="322" t="s">
        <v>862</v>
      </c>
      <c r="C12" s="323">
        <v>146838</v>
      </c>
    </row>
    <row r="13" spans="1:5" ht="20.100000000000001" customHeight="1" x14ac:dyDescent="0.2">
      <c r="A13" s="324" t="s">
        <v>436</v>
      </c>
      <c r="B13" s="325" t="s">
        <v>863</v>
      </c>
      <c r="C13" s="326">
        <f>C11-C12</f>
        <v>-3444</v>
      </c>
    </row>
    <row r="14" spans="1:5" ht="20.100000000000001" customHeight="1" x14ac:dyDescent="0.2">
      <c r="A14" s="321" t="s">
        <v>507</v>
      </c>
      <c r="B14" s="322" t="s">
        <v>864</v>
      </c>
      <c r="C14" s="323">
        <v>46974</v>
      </c>
    </row>
    <row r="15" spans="1:5" ht="20.100000000000001" customHeight="1" x14ac:dyDescent="0.2">
      <c r="A15" s="321" t="s">
        <v>509</v>
      </c>
      <c r="B15" s="322" t="s">
        <v>865</v>
      </c>
      <c r="C15" s="323">
        <v>32866</v>
      </c>
    </row>
    <row r="16" spans="1:5" ht="20.100000000000001" customHeight="1" x14ac:dyDescent="0.2">
      <c r="A16" s="324" t="s">
        <v>511</v>
      </c>
      <c r="B16" s="325" t="s">
        <v>866</v>
      </c>
      <c r="C16" s="326">
        <f>C14-C15</f>
        <v>14108</v>
      </c>
    </row>
    <row r="17" spans="1:3" ht="20.100000000000001" customHeight="1" x14ac:dyDescent="0.2">
      <c r="A17" s="324" t="s">
        <v>513</v>
      </c>
      <c r="B17" s="325" t="s">
        <v>867</v>
      </c>
      <c r="C17" s="326">
        <f>C13+C16</f>
        <v>10664</v>
      </c>
    </row>
    <row r="18" spans="1:3" ht="20.100000000000001" customHeight="1" x14ac:dyDescent="0.2">
      <c r="A18" s="321" t="s">
        <v>515</v>
      </c>
      <c r="B18" s="322" t="s">
        <v>868</v>
      </c>
      <c r="C18" s="323">
        <v>0</v>
      </c>
    </row>
    <row r="19" spans="1:3" ht="20.100000000000001" customHeight="1" x14ac:dyDescent="0.2">
      <c r="A19" s="321" t="s">
        <v>517</v>
      </c>
      <c r="B19" s="322" t="s">
        <v>869</v>
      </c>
      <c r="C19" s="323">
        <v>0</v>
      </c>
    </row>
    <row r="20" spans="1:3" ht="20.100000000000001" customHeight="1" x14ac:dyDescent="0.2">
      <c r="A20" s="324" t="s">
        <v>519</v>
      </c>
      <c r="B20" s="325" t="s">
        <v>870</v>
      </c>
      <c r="C20" s="326">
        <v>0</v>
      </c>
    </row>
    <row r="21" spans="1:3" ht="20.100000000000001" customHeight="1" x14ac:dyDescent="0.2">
      <c r="A21" s="321" t="s">
        <v>521</v>
      </c>
      <c r="B21" s="322" t="s">
        <v>871</v>
      </c>
      <c r="C21" s="323">
        <v>0</v>
      </c>
    </row>
    <row r="22" spans="1:3" ht="20.100000000000001" customHeight="1" x14ac:dyDescent="0.2">
      <c r="A22" s="321" t="s">
        <v>523</v>
      </c>
      <c r="B22" s="322" t="s">
        <v>872</v>
      </c>
      <c r="C22" s="323">
        <v>0</v>
      </c>
    </row>
    <row r="23" spans="1:3" ht="20.100000000000001" customHeight="1" x14ac:dyDescent="0.2">
      <c r="A23" s="324" t="s">
        <v>525</v>
      </c>
      <c r="B23" s="325" t="s">
        <v>873</v>
      </c>
      <c r="C23" s="326">
        <v>0</v>
      </c>
    </row>
    <row r="24" spans="1:3" ht="20.100000000000001" customHeight="1" x14ac:dyDescent="0.2">
      <c r="A24" s="324" t="s">
        <v>527</v>
      </c>
      <c r="B24" s="325" t="s">
        <v>874</v>
      </c>
      <c r="C24" s="326">
        <v>0</v>
      </c>
    </row>
    <row r="25" spans="1:3" ht="20.100000000000001" customHeight="1" x14ac:dyDescent="0.2">
      <c r="A25" s="324" t="s">
        <v>529</v>
      </c>
      <c r="B25" s="325" t="s">
        <v>875</v>
      </c>
      <c r="C25" s="326">
        <f>C17</f>
        <v>10664</v>
      </c>
    </row>
    <row r="26" spans="1:3" ht="20.100000000000001" customHeight="1" x14ac:dyDescent="0.2">
      <c r="A26" s="324" t="s">
        <v>531</v>
      </c>
      <c r="B26" s="325" t="s">
        <v>876</v>
      </c>
      <c r="C26" s="326">
        <v>0</v>
      </c>
    </row>
    <row r="27" spans="1:3" ht="20.100000000000001" customHeight="1" x14ac:dyDescent="0.2">
      <c r="A27" s="324" t="s">
        <v>533</v>
      </c>
      <c r="B27" s="325" t="s">
        <v>877</v>
      </c>
      <c r="C27" s="326">
        <v>10664</v>
      </c>
    </row>
    <row r="28" spans="1:3" ht="20.100000000000001" customHeight="1" x14ac:dyDescent="0.2">
      <c r="A28" s="324" t="s">
        <v>535</v>
      </c>
      <c r="B28" s="325" t="s">
        <v>878</v>
      </c>
      <c r="C28" s="326">
        <v>0</v>
      </c>
    </row>
    <row r="29" spans="1:3" ht="20.100000000000001" customHeight="1" thickBot="1" x14ac:dyDescent="0.25">
      <c r="A29" s="327" t="s">
        <v>537</v>
      </c>
      <c r="B29" s="328" t="s">
        <v>879</v>
      </c>
      <c r="C29" s="329">
        <v>0</v>
      </c>
    </row>
  </sheetData>
  <mergeCells count="2">
    <mergeCell ref="A3:C3"/>
    <mergeCell ref="A8:C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1"/>
  <sheetViews>
    <sheetView topLeftCell="A145" workbookViewId="0">
      <selection activeCell="B172" sqref="B172"/>
    </sheetView>
  </sheetViews>
  <sheetFormatPr defaultRowHeight="15.75" x14ac:dyDescent="0.25"/>
  <cols>
    <col min="1" max="1" width="9.5" style="3" customWidth="1"/>
    <col min="2" max="2" width="73.6640625" style="3" customWidth="1"/>
    <col min="3" max="3" width="14.83203125" style="4" customWidth="1"/>
    <col min="4" max="4" width="12.83203125" style="5" customWidth="1"/>
    <col min="5" max="5" width="10.1640625" style="5" bestFit="1" customWidth="1"/>
    <col min="6" max="16384" width="9.33203125" style="5"/>
  </cols>
  <sheetData>
    <row r="1" spans="1:5" ht="12.75" customHeight="1" x14ac:dyDescent="0.25">
      <c r="A1" s="542" t="s">
        <v>952</v>
      </c>
      <c r="B1" s="542"/>
      <c r="C1" s="542"/>
      <c r="D1" s="542"/>
      <c r="E1" s="542"/>
    </row>
    <row r="2" spans="1:5" x14ac:dyDescent="0.25">
      <c r="A2" s="546" t="s">
        <v>1</v>
      </c>
      <c r="B2" s="546"/>
      <c r="C2" s="546"/>
      <c r="D2" s="546"/>
      <c r="E2" s="546"/>
    </row>
    <row r="3" spans="1:5" x14ac:dyDescent="0.25">
      <c r="A3" s="546" t="str">
        <f>'1.1 összesítő'!A3</f>
        <v>2015. évi költségvetési beszámoló</v>
      </c>
      <c r="B3" s="546"/>
      <c r="C3" s="546"/>
      <c r="D3" s="546"/>
      <c r="E3" s="546"/>
    </row>
    <row r="4" spans="1:5" x14ac:dyDescent="0.25">
      <c r="A4" s="546" t="s">
        <v>271</v>
      </c>
      <c r="B4" s="546"/>
      <c r="C4" s="546"/>
      <c r="D4" s="546"/>
      <c r="E4" s="546"/>
    </row>
    <row r="5" spans="1:5" ht="15.95" customHeight="1" x14ac:dyDescent="0.25">
      <c r="A5" s="547" t="s">
        <v>3</v>
      </c>
      <c r="B5" s="547"/>
      <c r="C5" s="547"/>
      <c r="D5" s="547"/>
      <c r="E5" s="547"/>
    </row>
    <row r="6" spans="1:5" ht="15.95" customHeight="1" x14ac:dyDescent="0.25">
      <c r="A6" s="548" t="s">
        <v>4</v>
      </c>
      <c r="B6" s="548"/>
      <c r="C6" s="545" t="s">
        <v>5</v>
      </c>
      <c r="D6" s="545"/>
      <c r="E6" s="545"/>
    </row>
    <row r="7" spans="1:5" x14ac:dyDescent="0.25">
      <c r="A7" s="8" t="s">
        <v>272</v>
      </c>
      <c r="B7" s="8" t="s">
        <v>7</v>
      </c>
      <c r="C7" s="29" t="s">
        <v>8</v>
      </c>
      <c r="D7" s="30" t="s">
        <v>9</v>
      </c>
      <c r="E7" s="30" t="s">
        <v>10</v>
      </c>
    </row>
    <row r="8" spans="1:5" s="12" customFormat="1" ht="12" customHeight="1" x14ac:dyDescent="0.2">
      <c r="A8" s="11"/>
      <c r="B8" s="11"/>
      <c r="C8" s="29" t="s">
        <v>13</v>
      </c>
      <c r="D8" s="29" t="s">
        <v>13</v>
      </c>
      <c r="E8" s="29"/>
    </row>
    <row r="9" spans="1:5" s="14" customFormat="1" ht="12" customHeight="1" x14ac:dyDescent="0.2">
      <c r="A9" s="13" t="s">
        <v>14</v>
      </c>
      <c r="B9" s="13" t="s">
        <v>15</v>
      </c>
      <c r="C9" s="38">
        <f>+C10+C11+C12+C13+C14+C15</f>
        <v>70354</v>
      </c>
      <c r="D9" s="38">
        <f>+D10+D11+D12+D13+D14+D15</f>
        <v>68378</v>
      </c>
      <c r="E9" s="38">
        <f>+E10+E11+E12+E13+E14+E15</f>
        <v>68378</v>
      </c>
    </row>
    <row r="10" spans="1:5" s="14" customFormat="1" ht="12" customHeight="1" x14ac:dyDescent="0.2">
      <c r="A10" s="15" t="s">
        <v>16</v>
      </c>
      <c r="B10" s="16" t="s">
        <v>17</v>
      </c>
      <c r="C10" s="39">
        <f>'9.1.1. sz. mell  Önk. kötelező'!C10</f>
        <v>18412</v>
      </c>
      <c r="D10" s="39">
        <f>'9.1.1. sz. mell  Önk. kötelező'!D10</f>
        <v>18465</v>
      </c>
      <c r="E10" s="39">
        <f>'9.1.1. sz. mell  Önk. kötelező'!E10</f>
        <v>18465</v>
      </c>
    </row>
    <row r="11" spans="1:5" s="14" customFormat="1" ht="12" customHeight="1" x14ac:dyDescent="0.2">
      <c r="A11" s="15" t="s">
        <v>18</v>
      </c>
      <c r="B11" s="16" t="s">
        <v>19</v>
      </c>
      <c r="C11" s="39">
        <f>'9.1.1. sz. mell  Önk. kötelező'!C11</f>
        <v>20911</v>
      </c>
      <c r="D11" s="39">
        <f>'9.1.1. sz. mell  Önk. kötelező'!D11</f>
        <v>21996</v>
      </c>
      <c r="E11" s="39">
        <f>'9.1.1. sz. mell  Önk. kötelező'!E11</f>
        <v>21996</v>
      </c>
    </row>
    <row r="12" spans="1:5" s="14" customFormat="1" ht="12" customHeight="1" x14ac:dyDescent="0.2">
      <c r="A12" s="15" t="s">
        <v>20</v>
      </c>
      <c r="B12" s="16" t="s">
        <v>21</v>
      </c>
      <c r="C12" s="39">
        <f>'9.1.1. sz. mell  Önk. kötelező'!C12</f>
        <v>13563</v>
      </c>
      <c r="D12" s="39">
        <f>'9.1.1. sz. mell  Önk. kötelező'!D12</f>
        <v>19724</v>
      </c>
      <c r="E12" s="39">
        <f>'9.1.1. sz. mell  Önk. kötelező'!E12</f>
        <v>19724</v>
      </c>
    </row>
    <row r="13" spans="1:5" s="14" customFormat="1" ht="12" customHeight="1" x14ac:dyDescent="0.2">
      <c r="A13" s="15" t="s">
        <v>22</v>
      </c>
      <c r="B13" s="16" t="s">
        <v>23</v>
      </c>
      <c r="C13" s="39">
        <f>'9.1.1. sz. mell  Önk. kötelező'!C13</f>
        <v>1794</v>
      </c>
      <c r="D13" s="39">
        <f>'9.1.1. sz. mell  Önk. kötelező'!D13</f>
        <v>1794</v>
      </c>
      <c r="E13" s="39">
        <f>'9.1.1. sz. mell  Önk. kötelező'!E13</f>
        <v>1794</v>
      </c>
    </row>
    <row r="14" spans="1:5" s="14" customFormat="1" ht="12" customHeight="1" x14ac:dyDescent="0.2">
      <c r="A14" s="15" t="s">
        <v>24</v>
      </c>
      <c r="B14" s="17" t="s">
        <v>25</v>
      </c>
      <c r="C14" s="39">
        <f>'9.1.1. sz. mell  Önk. kötelező'!C14</f>
        <v>15674</v>
      </c>
      <c r="D14" s="39">
        <f>'9.1.1. sz. mell  Önk. kötelező'!D14</f>
        <v>6399</v>
      </c>
      <c r="E14" s="39">
        <f>'9.1.1. sz. mell  Önk. kötelező'!E14</f>
        <v>6399</v>
      </c>
    </row>
    <row r="15" spans="1:5" s="14" customFormat="1" ht="12" customHeight="1" x14ac:dyDescent="0.2">
      <c r="A15" s="15" t="s">
        <v>26</v>
      </c>
      <c r="B15" s="17" t="s">
        <v>27</v>
      </c>
      <c r="C15" s="39">
        <f>'9.1.1. sz. mell  Önk. kötelező'!C15</f>
        <v>0</v>
      </c>
      <c r="D15" s="40"/>
      <c r="E15" s="40"/>
    </row>
    <row r="16" spans="1:5" s="14" customFormat="1" ht="12" customHeight="1" x14ac:dyDescent="0.2">
      <c r="A16" s="13" t="s">
        <v>28</v>
      </c>
      <c r="B16" s="19" t="s">
        <v>29</v>
      </c>
      <c r="C16" s="41">
        <f>SUM(C17:C22)</f>
        <v>0</v>
      </c>
      <c r="D16" s="41">
        <f>SUM(D17:D22)</f>
        <v>14900</v>
      </c>
      <c r="E16" s="41">
        <f>SUM(E17:E22)</f>
        <v>16647</v>
      </c>
    </row>
    <row r="17" spans="1:5" s="14" customFormat="1" ht="12" customHeight="1" x14ac:dyDescent="0.2">
      <c r="A17" s="15" t="s">
        <v>30</v>
      </c>
      <c r="B17" s="16" t="s">
        <v>31</v>
      </c>
      <c r="C17" s="39"/>
      <c r="D17" s="40"/>
      <c r="E17" s="40"/>
    </row>
    <row r="18" spans="1:5" s="14" customFormat="1" ht="12" customHeight="1" x14ac:dyDescent="0.2">
      <c r="A18" s="15" t="s">
        <v>32</v>
      </c>
      <c r="B18" s="16" t="s">
        <v>33</v>
      </c>
      <c r="C18" s="39"/>
      <c r="D18" s="40"/>
      <c r="E18" s="40"/>
    </row>
    <row r="19" spans="1:5" s="14" customFormat="1" ht="12" customHeight="1" x14ac:dyDescent="0.2">
      <c r="A19" s="15" t="s">
        <v>34</v>
      </c>
      <c r="B19" s="16" t="s">
        <v>35</v>
      </c>
      <c r="C19" s="39"/>
      <c r="D19" s="40"/>
      <c r="E19" s="40"/>
    </row>
    <row r="20" spans="1:5" s="14" customFormat="1" ht="12" customHeight="1" x14ac:dyDescent="0.2">
      <c r="A20" s="15" t="s">
        <v>36</v>
      </c>
      <c r="B20" s="16" t="s">
        <v>37</v>
      </c>
      <c r="C20" s="39"/>
      <c r="D20" s="40"/>
      <c r="E20" s="40"/>
    </row>
    <row r="21" spans="1:5" s="14" customFormat="1" ht="12" customHeight="1" x14ac:dyDescent="0.2">
      <c r="A21" s="15" t="s">
        <v>38</v>
      </c>
      <c r="B21" s="16" t="s">
        <v>39</v>
      </c>
      <c r="C21" s="39"/>
      <c r="D21" s="40">
        <f>'9.1. sz. mell Önkormányzat'!D21</f>
        <v>14900</v>
      </c>
      <c r="E21" s="40">
        <f>'9.1. sz. mell Önkormányzat'!E21</f>
        <v>16647</v>
      </c>
    </row>
    <row r="22" spans="1:5" s="14" customFormat="1" ht="12" customHeight="1" x14ac:dyDescent="0.2">
      <c r="A22" s="15" t="s">
        <v>40</v>
      </c>
      <c r="B22" s="17" t="s">
        <v>41</v>
      </c>
      <c r="C22" s="39"/>
      <c r="D22" s="40"/>
      <c r="E22" s="40"/>
    </row>
    <row r="23" spans="1:5" s="14" customFormat="1" ht="12" customHeight="1" x14ac:dyDescent="0.2">
      <c r="A23" s="13" t="s">
        <v>42</v>
      </c>
      <c r="B23" s="13" t="s">
        <v>43</v>
      </c>
      <c r="C23" s="42">
        <f>SUM(C24:C29)</f>
        <v>0</v>
      </c>
      <c r="D23" s="42">
        <f>SUM(D24:D29)</f>
        <v>35311</v>
      </c>
      <c r="E23" s="42">
        <f>SUM(E24:E29)</f>
        <v>35311</v>
      </c>
    </row>
    <row r="24" spans="1:5" s="14" customFormat="1" ht="12" customHeight="1" x14ac:dyDescent="0.2">
      <c r="A24" s="15" t="s">
        <v>44</v>
      </c>
      <c r="B24" s="16" t="s">
        <v>45</v>
      </c>
      <c r="C24" s="39"/>
      <c r="D24" s="40">
        <f>'9.1. sz. mell Önkormányzat'!D24</f>
        <v>27321</v>
      </c>
      <c r="E24" s="40">
        <f>'9.1. sz. mell Önkormányzat'!E24</f>
        <v>27321</v>
      </c>
    </row>
    <row r="25" spans="1:5" s="14" customFormat="1" ht="12" customHeight="1" x14ac:dyDescent="0.2">
      <c r="A25" s="15" t="s">
        <v>46</v>
      </c>
      <c r="B25" s="16" t="s">
        <v>47</v>
      </c>
      <c r="C25" s="39"/>
      <c r="D25" s="40"/>
      <c r="E25" s="40"/>
    </row>
    <row r="26" spans="1:5" s="14" customFormat="1" ht="12" customHeight="1" x14ac:dyDescent="0.2">
      <c r="A26" s="15" t="s">
        <v>48</v>
      </c>
      <c r="B26" s="16" t="s">
        <v>49</v>
      </c>
      <c r="C26" s="39"/>
      <c r="D26" s="40"/>
      <c r="E26" s="40"/>
    </row>
    <row r="27" spans="1:5" s="14" customFormat="1" ht="12" customHeight="1" x14ac:dyDescent="0.2">
      <c r="A27" s="15" t="s">
        <v>50</v>
      </c>
      <c r="B27" s="16" t="s">
        <v>51</v>
      </c>
      <c r="C27" s="39"/>
      <c r="D27" s="40"/>
      <c r="E27" s="40"/>
    </row>
    <row r="28" spans="1:5" s="14" customFormat="1" ht="12" customHeight="1" x14ac:dyDescent="0.2">
      <c r="A28" s="15" t="s">
        <v>52</v>
      </c>
      <c r="B28" s="16" t="s">
        <v>53</v>
      </c>
      <c r="C28" s="39"/>
      <c r="D28" s="40">
        <f>'9.1.1. sz. mell  Önk. kötelező'!D28</f>
        <v>7990</v>
      </c>
      <c r="E28" s="40">
        <f>'9.1.1. sz. mell  Önk. kötelező'!E28</f>
        <v>7990</v>
      </c>
    </row>
    <row r="29" spans="1:5" s="14" customFormat="1" ht="12" customHeight="1" x14ac:dyDescent="0.2">
      <c r="A29" s="15" t="s">
        <v>54</v>
      </c>
      <c r="B29" s="16" t="s">
        <v>55</v>
      </c>
      <c r="C29" s="39"/>
      <c r="D29" s="40"/>
      <c r="E29" s="40"/>
    </row>
    <row r="30" spans="1:5" s="14" customFormat="1" ht="12" customHeight="1" x14ac:dyDescent="0.2">
      <c r="A30" s="13" t="s">
        <v>56</v>
      </c>
      <c r="B30" s="13" t="s">
        <v>57</v>
      </c>
      <c r="C30" s="42">
        <f>C31+C35+C36+C37</f>
        <v>13194</v>
      </c>
      <c r="D30" s="42">
        <f>D31+D35+D36+D37</f>
        <v>13201</v>
      </c>
      <c r="E30" s="42">
        <f>E31+E35+E36+E37</f>
        <v>12890</v>
      </c>
    </row>
    <row r="31" spans="1:5" s="14" customFormat="1" ht="12" customHeight="1" x14ac:dyDescent="0.2">
      <c r="A31" s="15" t="s">
        <v>58</v>
      </c>
      <c r="B31" s="16" t="s">
        <v>59</v>
      </c>
      <c r="C31" s="39">
        <f>SUM(C32:C34)</f>
        <v>9040</v>
      </c>
      <c r="D31" s="39">
        <f>SUM(D32:D34)</f>
        <v>9040</v>
      </c>
      <c r="E31" s="39">
        <f>SUM(E32:E34)</f>
        <v>9993</v>
      </c>
    </row>
    <row r="32" spans="1:5" s="14" customFormat="1" ht="12" customHeight="1" x14ac:dyDescent="0.2">
      <c r="A32" s="15" t="s">
        <v>60</v>
      </c>
      <c r="B32" s="16" t="s">
        <v>61</v>
      </c>
      <c r="C32" s="39">
        <f>'9.1.1. sz. mell  Önk. kötelező'!C32</f>
        <v>1496</v>
      </c>
      <c r="D32" s="39">
        <f>'9.1.1. sz. mell  Önk. kötelező'!D32</f>
        <v>1496</v>
      </c>
      <c r="E32" s="39">
        <f>'9.1.1. sz. mell  Önk. kötelező'!E32</f>
        <v>1778</v>
      </c>
    </row>
    <row r="33" spans="1:5" s="14" customFormat="1" ht="12" customHeight="1" x14ac:dyDescent="0.2">
      <c r="A33" s="15" t="s">
        <v>62</v>
      </c>
      <c r="B33" s="16" t="s">
        <v>63</v>
      </c>
      <c r="C33" s="39">
        <f>'9.1.1. sz. mell  Önk. kötelező'!C33</f>
        <v>0</v>
      </c>
      <c r="D33" s="40"/>
      <c r="E33" s="40"/>
    </row>
    <row r="34" spans="1:5" s="14" customFormat="1" ht="12" customHeight="1" x14ac:dyDescent="0.2">
      <c r="A34" s="15" t="s">
        <v>64</v>
      </c>
      <c r="B34" s="16" t="s">
        <v>65</v>
      </c>
      <c r="C34" s="39">
        <f>'9.1.1. sz. mell  Önk. kötelező'!C34</f>
        <v>7544</v>
      </c>
      <c r="D34" s="39">
        <f>'9.1.1. sz. mell  Önk. kötelező'!D34</f>
        <v>7544</v>
      </c>
      <c r="E34" s="39">
        <f>'9.1.1. sz. mell  Önk. kötelező'!E34</f>
        <v>8215</v>
      </c>
    </row>
    <row r="35" spans="1:5" s="14" customFormat="1" ht="12" customHeight="1" x14ac:dyDescent="0.2">
      <c r="A35" s="15" t="s">
        <v>66</v>
      </c>
      <c r="B35" s="16" t="s">
        <v>67</v>
      </c>
      <c r="C35" s="39">
        <f>'9.1.1. sz. mell  Önk. kötelező'!C35</f>
        <v>2239</v>
      </c>
      <c r="D35" s="39">
        <f>'9.1.1. sz. mell  Önk. kötelező'!D35</f>
        <v>2239</v>
      </c>
      <c r="E35" s="39">
        <f>'9.1.1. sz. mell  Önk. kötelező'!E35</f>
        <v>2443</v>
      </c>
    </row>
    <row r="36" spans="1:5" s="14" customFormat="1" ht="12" customHeight="1" x14ac:dyDescent="0.2">
      <c r="A36" s="15" t="s">
        <v>68</v>
      </c>
      <c r="B36" s="16" t="s">
        <v>69</v>
      </c>
      <c r="C36" s="39">
        <f>'9.1.1. sz. mell  Önk. kötelező'!C36</f>
        <v>222</v>
      </c>
      <c r="D36" s="39">
        <f>'9.1.1. sz. mell  Önk. kötelező'!D36</f>
        <v>222</v>
      </c>
      <c r="E36" s="39">
        <f>'9.1.1. sz. mell  Önk. kötelező'!E36</f>
        <v>34</v>
      </c>
    </row>
    <row r="37" spans="1:5" s="14" customFormat="1" ht="12" customHeight="1" x14ac:dyDescent="0.2">
      <c r="A37" s="15" t="s">
        <v>70</v>
      </c>
      <c r="B37" s="16" t="s">
        <v>71</v>
      </c>
      <c r="C37" s="39">
        <f>'9.1.1. sz. mell  Önk. kötelező'!C37</f>
        <v>1693</v>
      </c>
      <c r="D37" s="39">
        <f>'9.1.1. sz. mell  Önk. kötelező'!D37</f>
        <v>1700</v>
      </c>
      <c r="E37" s="39">
        <f>'9.1.1. sz. mell  Önk. kötelező'!E37</f>
        <v>420</v>
      </c>
    </row>
    <row r="38" spans="1:5" s="14" customFormat="1" ht="12" customHeight="1" x14ac:dyDescent="0.2">
      <c r="A38" s="13" t="s">
        <v>72</v>
      </c>
      <c r="B38" s="13" t="s">
        <v>73</v>
      </c>
      <c r="C38" s="42">
        <f>SUM(C39:C49)</f>
        <v>2632.52</v>
      </c>
      <c r="D38" s="42">
        <f>SUM(D39:D49)</f>
        <v>6857</v>
      </c>
      <c r="E38" s="42">
        <f>SUM(E39:E49)</f>
        <v>9366</v>
      </c>
    </row>
    <row r="39" spans="1:5" s="14" customFormat="1" ht="12" customHeight="1" x14ac:dyDescent="0.2">
      <c r="A39" s="15" t="s">
        <v>74</v>
      </c>
      <c r="B39" s="16" t="s">
        <v>75</v>
      </c>
      <c r="C39" s="39">
        <f>'9.1.1. sz. mell  Önk. kötelező'!C39</f>
        <v>0</v>
      </c>
      <c r="D39" s="40"/>
      <c r="E39" s="40"/>
    </row>
    <row r="40" spans="1:5" s="14" customFormat="1" ht="12" customHeight="1" x14ac:dyDescent="0.2">
      <c r="A40" s="15" t="s">
        <v>76</v>
      </c>
      <c r="B40" s="16" t="s">
        <v>77</v>
      </c>
      <c r="C40" s="39">
        <f>'9.1.1. sz. mell  Önk. kötelező'!C40</f>
        <v>1647</v>
      </c>
      <c r="D40" s="39">
        <f>'9.1.1. sz. mell  Önk. kötelező'!D40</f>
        <v>1647</v>
      </c>
      <c r="E40" s="39">
        <f>'9.1.1. sz. mell  Önk. kötelező'!E40</f>
        <v>3534</v>
      </c>
    </row>
    <row r="41" spans="1:5" s="14" customFormat="1" ht="12" customHeight="1" x14ac:dyDescent="0.2">
      <c r="A41" s="15" t="s">
        <v>78</v>
      </c>
      <c r="B41" s="16" t="s">
        <v>79</v>
      </c>
      <c r="C41" s="39">
        <f>'9.1.1. sz. mell  Önk. kötelező'!C41</f>
        <v>0</v>
      </c>
      <c r="D41" s="40">
        <f>'Óvoda    9.3. sz. mell'!D13</f>
        <v>193</v>
      </c>
      <c r="E41" s="40">
        <f>'Óvoda    9.3. sz. mell'!E13</f>
        <v>193</v>
      </c>
    </row>
    <row r="42" spans="1:5" s="14" customFormat="1" ht="12" customHeight="1" x14ac:dyDescent="0.2">
      <c r="A42" s="15" t="s">
        <v>80</v>
      </c>
      <c r="B42" s="16" t="s">
        <v>81</v>
      </c>
      <c r="C42" s="39">
        <f>'9.1.1. sz. mell  Önk. kötelező'!C42</f>
        <v>0</v>
      </c>
      <c r="D42" s="40"/>
      <c r="E42" s="40"/>
    </row>
    <row r="43" spans="1:5" s="14" customFormat="1" ht="12" customHeight="1" x14ac:dyDescent="0.2">
      <c r="A43" s="15" t="s">
        <v>82</v>
      </c>
      <c r="B43" s="16" t="s">
        <v>83</v>
      </c>
      <c r="C43" s="39">
        <f>'9.1.1. sz. mell  Önk. kötelező'!C43</f>
        <v>776</v>
      </c>
      <c r="D43" s="39">
        <f>'9.1.1. sz. mell  Önk. kötelező'!D43</f>
        <v>776</v>
      </c>
      <c r="E43" s="39">
        <f>'9.1.1. sz. mell  Önk. kötelező'!E43</f>
        <v>953</v>
      </c>
    </row>
    <row r="44" spans="1:5" s="14" customFormat="1" ht="12" customHeight="1" x14ac:dyDescent="0.2">
      <c r="A44" s="15" t="s">
        <v>84</v>
      </c>
      <c r="B44" s="16" t="s">
        <v>85</v>
      </c>
      <c r="C44" s="39">
        <f>'9.1.1. sz. mell  Önk. kötelező'!C44</f>
        <v>209.52</v>
      </c>
      <c r="D44" s="39">
        <f>'9.1.1. sz. mell  Önk. kötelező'!D44</f>
        <v>210</v>
      </c>
      <c r="E44" s="39">
        <f>'9.1.1. sz. mell  Önk. kötelező'!E44</f>
        <v>655</v>
      </c>
    </row>
    <row r="45" spans="1:5" s="14" customFormat="1" ht="12" customHeight="1" x14ac:dyDescent="0.2">
      <c r="A45" s="15" t="s">
        <v>86</v>
      </c>
      <c r="B45" s="16" t="s">
        <v>87</v>
      </c>
      <c r="C45" s="39">
        <f>'9.1.1. sz. mell  Önk. kötelező'!C45</f>
        <v>0</v>
      </c>
      <c r="D45" s="40">
        <f>'Óvoda    9.3. sz. mell'!D16</f>
        <v>0</v>
      </c>
      <c r="E45" s="40"/>
    </row>
    <row r="46" spans="1:5" s="14" customFormat="1" ht="12" customHeight="1" x14ac:dyDescent="0.2">
      <c r="A46" s="15" t="s">
        <v>88</v>
      </c>
      <c r="B46" s="16" t="s">
        <v>89</v>
      </c>
      <c r="C46" s="39">
        <f>'9.1.1. sz. mell  Önk. kötelező'!C46</f>
        <v>0</v>
      </c>
      <c r="D46" s="40"/>
      <c r="E46" s="40"/>
    </row>
    <row r="47" spans="1:5" s="14" customFormat="1" ht="12" customHeight="1" x14ac:dyDescent="0.2">
      <c r="A47" s="15" t="s">
        <v>90</v>
      </c>
      <c r="B47" s="16" t="s">
        <v>91</v>
      </c>
      <c r="C47" s="39">
        <f>'9.1.1. sz. mell  Önk. kötelező'!C47</f>
        <v>0</v>
      </c>
      <c r="D47" s="40"/>
      <c r="E47" s="40"/>
    </row>
    <row r="48" spans="1:5" s="14" customFormat="1" ht="12" customHeight="1" x14ac:dyDescent="0.2">
      <c r="A48" s="15" t="s">
        <v>92</v>
      </c>
      <c r="B48" s="16" t="s">
        <v>93</v>
      </c>
      <c r="C48" s="39">
        <f>'9.1.1. sz. mell  Önk. kötelező'!C48</f>
        <v>0</v>
      </c>
      <c r="D48" s="40">
        <v>2996</v>
      </c>
      <c r="E48" s="40">
        <v>2996</v>
      </c>
    </row>
    <row r="49" spans="1:5" s="14" customFormat="1" ht="12" customHeight="1" x14ac:dyDescent="0.2">
      <c r="A49" s="15" t="s">
        <v>94</v>
      </c>
      <c r="B49" s="17" t="s">
        <v>95</v>
      </c>
      <c r="C49" s="39">
        <v>0</v>
      </c>
      <c r="D49" s="256">
        <f>'9.1.1. sz. mell  Önk. kötelező'!D60</f>
        <v>1035</v>
      </c>
      <c r="E49" s="256">
        <f>'9.1.1. sz. mell  Önk. kötelező'!E60</f>
        <v>1035</v>
      </c>
    </row>
    <row r="50" spans="1:5" s="14" customFormat="1" ht="12" customHeight="1" x14ac:dyDescent="0.2">
      <c r="A50" s="13" t="s">
        <v>96</v>
      </c>
      <c r="B50" s="13" t="s">
        <v>97</v>
      </c>
      <c r="C50" s="42">
        <f>SUM(C51:C55)</f>
        <v>0</v>
      </c>
      <c r="D50" s="43"/>
      <c r="E50" s="43"/>
    </row>
    <row r="51" spans="1:5" s="14" customFormat="1" ht="12" customHeight="1" x14ac:dyDescent="0.2">
      <c r="A51" s="15" t="s">
        <v>98</v>
      </c>
      <c r="B51" s="16" t="s">
        <v>99</v>
      </c>
      <c r="C51" s="39"/>
      <c r="D51" s="40"/>
      <c r="E51" s="40"/>
    </row>
    <row r="52" spans="1:5" s="14" customFormat="1" ht="12" customHeight="1" x14ac:dyDescent="0.2">
      <c r="A52" s="15" t="s">
        <v>100</v>
      </c>
      <c r="B52" s="16" t="s">
        <v>101</v>
      </c>
      <c r="C52" s="39">
        <f>'9.1.1. sz. mell  Önk. kötelező'!C52</f>
        <v>0</v>
      </c>
      <c r="D52" s="40"/>
      <c r="E52" s="40"/>
    </row>
    <row r="53" spans="1:5" s="14" customFormat="1" ht="12" customHeight="1" x14ac:dyDescent="0.2">
      <c r="A53" s="15" t="s">
        <v>102</v>
      </c>
      <c r="B53" s="16" t="s">
        <v>103</v>
      </c>
      <c r="C53" s="39"/>
      <c r="D53" s="40"/>
      <c r="E53" s="40"/>
    </row>
    <row r="54" spans="1:5" s="14" customFormat="1" ht="12" customHeight="1" x14ac:dyDescent="0.2">
      <c r="A54" s="15" t="s">
        <v>104</v>
      </c>
      <c r="B54" s="16" t="s">
        <v>105</v>
      </c>
      <c r="C54" s="39"/>
      <c r="D54" s="40"/>
      <c r="E54" s="40"/>
    </row>
    <row r="55" spans="1:5" s="14" customFormat="1" ht="12" customHeight="1" x14ac:dyDescent="0.2">
      <c r="A55" s="15" t="s">
        <v>106</v>
      </c>
      <c r="B55" s="17" t="s">
        <v>107</v>
      </c>
      <c r="C55" s="39"/>
      <c r="D55" s="40"/>
      <c r="E55" s="40"/>
    </row>
    <row r="56" spans="1:5" s="14" customFormat="1" ht="12" customHeight="1" x14ac:dyDescent="0.2">
      <c r="A56" s="35" t="s">
        <v>108</v>
      </c>
      <c r="B56" s="35" t="s">
        <v>109</v>
      </c>
      <c r="C56" s="39">
        <f>C57+C58+C59+C60</f>
        <v>2996</v>
      </c>
      <c r="D56" s="39">
        <f>D57+D58+D59+D60</f>
        <v>2996</v>
      </c>
      <c r="E56" s="39">
        <f>E57+E58+E59+E60</f>
        <v>800</v>
      </c>
    </row>
    <row r="57" spans="1:5" s="14" customFormat="1" ht="12" customHeight="1" x14ac:dyDescent="0.2">
      <c r="A57" s="15" t="s">
        <v>110</v>
      </c>
      <c r="B57" s="16" t="s">
        <v>111</v>
      </c>
      <c r="C57" s="39"/>
      <c r="D57" s="40"/>
      <c r="E57" s="40"/>
    </row>
    <row r="58" spans="1:5" s="14" customFormat="1" ht="12" customHeight="1" x14ac:dyDescent="0.2">
      <c r="A58" s="15" t="s">
        <v>112</v>
      </c>
      <c r="B58" s="16" t="s">
        <v>113</v>
      </c>
      <c r="C58" s="39"/>
      <c r="D58" s="40"/>
      <c r="E58" s="40"/>
    </row>
    <row r="59" spans="1:5" s="14" customFormat="1" ht="12" customHeight="1" x14ac:dyDescent="0.2">
      <c r="A59" s="15" t="s">
        <v>114</v>
      </c>
      <c r="B59" s="16" t="s">
        <v>93</v>
      </c>
      <c r="C59" s="39">
        <f>'9.1. sz. mell Önkormányzat'!C59</f>
        <v>2996</v>
      </c>
      <c r="D59" s="39">
        <f>'9.1. sz. mell Önkormányzat'!D59</f>
        <v>2996</v>
      </c>
      <c r="E59" s="39">
        <f>'9.1. sz. mell Önkormányzat'!E59</f>
        <v>800</v>
      </c>
    </row>
    <row r="60" spans="1:5" s="14" customFormat="1" ht="12" customHeight="1" x14ac:dyDescent="0.2">
      <c r="A60" s="15" t="s">
        <v>116</v>
      </c>
      <c r="B60" s="17" t="s">
        <v>117</v>
      </c>
      <c r="C60" s="39"/>
      <c r="D60" s="40"/>
      <c r="E60" s="40"/>
    </row>
    <row r="61" spans="1:5" s="14" customFormat="1" ht="12" customHeight="1" x14ac:dyDescent="0.2">
      <c r="A61" s="35" t="s">
        <v>118</v>
      </c>
      <c r="B61" s="23" t="s">
        <v>119</v>
      </c>
      <c r="C61" s="44">
        <f>SUM(C62:C65)</f>
        <v>0</v>
      </c>
      <c r="D61" s="40"/>
      <c r="E61" s="40"/>
    </row>
    <row r="62" spans="1:5" s="14" customFormat="1" ht="12" customHeight="1" x14ac:dyDescent="0.2">
      <c r="A62" s="15" t="s">
        <v>120</v>
      </c>
      <c r="B62" s="16" t="s">
        <v>121</v>
      </c>
      <c r="C62" s="39"/>
      <c r="D62" s="40"/>
      <c r="E62" s="40"/>
    </row>
    <row r="63" spans="1:5" s="14" customFormat="1" ht="12" customHeight="1" x14ac:dyDescent="0.2">
      <c r="A63" s="15" t="s">
        <v>122</v>
      </c>
      <c r="B63" s="16" t="s">
        <v>123</v>
      </c>
      <c r="C63" s="39"/>
      <c r="D63" s="40"/>
      <c r="E63" s="40"/>
    </row>
    <row r="64" spans="1:5" s="14" customFormat="1" ht="12" customHeight="1" x14ac:dyDescent="0.2">
      <c r="A64" s="15" t="s">
        <v>124</v>
      </c>
      <c r="B64" s="16" t="s">
        <v>125</v>
      </c>
      <c r="C64" s="39"/>
      <c r="D64" s="40"/>
      <c r="E64" s="40"/>
    </row>
    <row r="65" spans="1:5" s="14" customFormat="1" ht="12" customHeight="1" x14ac:dyDescent="0.2">
      <c r="A65" s="15" t="s">
        <v>126</v>
      </c>
      <c r="B65" s="17" t="s">
        <v>127</v>
      </c>
      <c r="C65" s="39"/>
      <c r="D65" s="40"/>
      <c r="E65" s="40"/>
    </row>
    <row r="66" spans="1:5" s="14" customFormat="1" ht="12" customHeight="1" x14ac:dyDescent="0.2">
      <c r="A66" s="45" t="s">
        <v>128</v>
      </c>
      <c r="B66" s="35" t="s">
        <v>129</v>
      </c>
      <c r="C66" s="39">
        <f>C61+C56+C38+C30+C9</f>
        <v>89176.52</v>
      </c>
      <c r="D66" s="39">
        <f>D61+D56+D38+D30+D9+D16+D23</f>
        <v>141643</v>
      </c>
      <c r="E66" s="39">
        <f t="shared" ref="E66" si="0">E9+E16+E23+E30+E38+E50+E56+E61</f>
        <v>143392</v>
      </c>
    </row>
    <row r="67" spans="1:5" s="14" customFormat="1" ht="12" customHeight="1" x14ac:dyDescent="0.2">
      <c r="A67" s="22" t="s">
        <v>130</v>
      </c>
      <c r="B67" s="23" t="s">
        <v>131</v>
      </c>
      <c r="C67" s="39"/>
      <c r="D67" s="40"/>
      <c r="E67" s="40"/>
    </row>
    <row r="68" spans="1:5" s="14" customFormat="1" ht="12" customHeight="1" x14ac:dyDescent="0.2">
      <c r="A68" s="15" t="s">
        <v>132</v>
      </c>
      <c r="B68" s="16" t="s">
        <v>133</v>
      </c>
      <c r="C68" s="39"/>
      <c r="D68" s="40"/>
      <c r="E68" s="40"/>
    </row>
    <row r="69" spans="1:5" s="14" customFormat="1" ht="12" customHeight="1" x14ac:dyDescent="0.2">
      <c r="A69" s="15" t="s">
        <v>134</v>
      </c>
      <c r="B69" s="16" t="s">
        <v>135</v>
      </c>
      <c r="C69" s="39"/>
      <c r="D69" s="40"/>
      <c r="E69" s="40"/>
    </row>
    <row r="70" spans="1:5" s="14" customFormat="1" ht="12" customHeight="1" x14ac:dyDescent="0.2">
      <c r="A70" s="15" t="s">
        <v>136</v>
      </c>
      <c r="B70" s="20" t="s">
        <v>137</v>
      </c>
      <c r="C70" s="39"/>
      <c r="D70" s="40"/>
      <c r="E70" s="40"/>
    </row>
    <row r="71" spans="1:5" s="14" customFormat="1" ht="12" customHeight="1" x14ac:dyDescent="0.2">
      <c r="A71" s="22" t="s">
        <v>138</v>
      </c>
      <c r="B71" s="23" t="s">
        <v>139</v>
      </c>
      <c r="C71" s="39">
        <f>C72+C73+C74+C75</f>
        <v>0</v>
      </c>
      <c r="D71" s="40"/>
      <c r="E71" s="40"/>
    </row>
    <row r="72" spans="1:5" s="14" customFormat="1" ht="12" customHeight="1" x14ac:dyDescent="0.2">
      <c r="A72" s="15" t="s">
        <v>140</v>
      </c>
      <c r="B72" s="16" t="s">
        <v>141</v>
      </c>
      <c r="C72" s="39"/>
      <c r="D72" s="40"/>
      <c r="E72" s="40"/>
    </row>
    <row r="73" spans="1:5" s="14" customFormat="1" ht="12" customHeight="1" x14ac:dyDescent="0.2">
      <c r="A73" s="15" t="s">
        <v>142</v>
      </c>
      <c r="B73" s="16" t="s">
        <v>143</v>
      </c>
      <c r="C73" s="39"/>
      <c r="D73" s="40"/>
      <c r="E73" s="40"/>
    </row>
    <row r="74" spans="1:5" s="14" customFormat="1" ht="12" customHeight="1" x14ac:dyDescent="0.2">
      <c r="A74" s="15" t="s">
        <v>144</v>
      </c>
      <c r="B74" s="16" t="s">
        <v>145</v>
      </c>
      <c r="C74" s="39"/>
      <c r="D74" s="40"/>
      <c r="E74" s="40"/>
    </row>
    <row r="75" spans="1:5" s="14" customFormat="1" ht="12" customHeight="1" x14ac:dyDescent="0.2">
      <c r="A75" s="15" t="s">
        <v>146</v>
      </c>
      <c r="B75" s="17" t="s">
        <v>147</v>
      </c>
      <c r="C75" s="39"/>
      <c r="D75" s="40"/>
      <c r="E75" s="40"/>
    </row>
    <row r="76" spans="1:5" s="14" customFormat="1" ht="12" customHeight="1" x14ac:dyDescent="0.2">
      <c r="A76" s="22" t="s">
        <v>148</v>
      </c>
      <c r="B76" s="23" t="s">
        <v>149</v>
      </c>
      <c r="C76" s="39">
        <f>C77+C78</f>
        <v>15000</v>
      </c>
      <c r="D76" s="39">
        <f>D77+D78</f>
        <v>14327</v>
      </c>
      <c r="E76" s="39">
        <f>E77+E78</f>
        <v>14327</v>
      </c>
    </row>
    <row r="77" spans="1:5" s="14" customFormat="1" ht="12" customHeight="1" x14ac:dyDescent="0.2">
      <c r="A77" s="15" t="s">
        <v>150</v>
      </c>
      <c r="B77" s="16" t="s">
        <v>151</v>
      </c>
      <c r="C77" s="39">
        <f>'9.1.1. sz. mell  Önk. kötelező'!C77</f>
        <v>15000</v>
      </c>
      <c r="D77" s="39">
        <f>'9.1.1. sz. mell  Önk. kötelező'!D77+'Óvoda    9.3. sz. mell'!D40</f>
        <v>14327</v>
      </c>
      <c r="E77" s="39">
        <f>'9.1.1. sz. mell  Önk. kötelező'!E77+'Óvoda    9.3. sz. mell'!E40</f>
        <v>14327</v>
      </c>
    </row>
    <row r="78" spans="1:5" s="14" customFormat="1" ht="12" customHeight="1" x14ac:dyDescent="0.2">
      <c r="A78" s="15" t="s">
        <v>152</v>
      </c>
      <c r="B78" s="17" t="s">
        <v>153</v>
      </c>
      <c r="C78" s="39"/>
      <c r="D78" s="40"/>
      <c r="E78" s="40"/>
    </row>
    <row r="79" spans="1:5" s="14" customFormat="1" ht="12" customHeight="1" x14ac:dyDescent="0.2">
      <c r="A79" s="22" t="s">
        <v>154</v>
      </c>
      <c r="B79" s="23" t="s">
        <v>155</v>
      </c>
      <c r="C79" s="39">
        <f>C80+C81+C82</f>
        <v>0</v>
      </c>
      <c r="D79" s="39">
        <f>D80+D81+D82</f>
        <v>10430</v>
      </c>
      <c r="E79" s="39">
        <f>E80+E81+E82</f>
        <v>10430</v>
      </c>
    </row>
    <row r="80" spans="1:5" s="14" customFormat="1" ht="12" customHeight="1" x14ac:dyDescent="0.2">
      <c r="A80" s="15" t="s">
        <v>156</v>
      </c>
      <c r="B80" s="16" t="s">
        <v>157</v>
      </c>
      <c r="C80" s="39"/>
      <c r="D80" s="40">
        <f>'9.1.1. sz. mell  Önk. kötelező'!D80</f>
        <v>2440</v>
      </c>
      <c r="E80" s="40">
        <f>'9.1.1. sz. mell  Önk. kötelező'!E80</f>
        <v>2440</v>
      </c>
    </row>
    <row r="81" spans="1:10" s="14" customFormat="1" ht="12" customHeight="1" x14ac:dyDescent="0.2">
      <c r="A81" s="15" t="s">
        <v>158</v>
      </c>
      <c r="B81" s="16" t="s">
        <v>159</v>
      </c>
      <c r="C81" s="39"/>
      <c r="D81" s="40">
        <f>'9.1.1. sz. mell  Önk. kötelező'!D81</f>
        <v>0</v>
      </c>
      <c r="E81" s="40"/>
    </row>
    <row r="82" spans="1:10" s="14" customFormat="1" ht="12" customHeight="1" x14ac:dyDescent="0.2">
      <c r="A82" s="15" t="s">
        <v>160</v>
      </c>
      <c r="B82" s="17" t="s">
        <v>490</v>
      </c>
      <c r="C82" s="39"/>
      <c r="D82" s="40">
        <f>'9.1.1. sz. mell  Önk. kötelező'!D82</f>
        <v>7990</v>
      </c>
      <c r="E82" s="40">
        <f>'9.1.1. sz. mell  Önk. kötelező'!E82</f>
        <v>7990</v>
      </c>
    </row>
    <row r="83" spans="1:10" s="14" customFormat="1" ht="12" customHeight="1" x14ac:dyDescent="0.2">
      <c r="A83" s="22" t="s">
        <v>162</v>
      </c>
      <c r="B83" s="23" t="s">
        <v>163</v>
      </c>
      <c r="C83" s="39">
        <f>C84+C85+C86+C87</f>
        <v>0</v>
      </c>
      <c r="D83" s="40"/>
      <c r="E83" s="40"/>
    </row>
    <row r="84" spans="1:10" s="14" customFormat="1" ht="12" customHeight="1" x14ac:dyDescent="0.2">
      <c r="A84" s="21" t="s">
        <v>164</v>
      </c>
      <c r="B84" s="16" t="s">
        <v>165</v>
      </c>
      <c r="C84" s="39"/>
      <c r="D84" s="40"/>
      <c r="E84" s="40"/>
    </row>
    <row r="85" spans="1:10" s="14" customFormat="1" ht="12" customHeight="1" x14ac:dyDescent="0.2">
      <c r="A85" s="21" t="s">
        <v>166</v>
      </c>
      <c r="B85" s="16" t="s">
        <v>167</v>
      </c>
      <c r="C85" s="39"/>
      <c r="D85" s="40"/>
      <c r="E85" s="40"/>
    </row>
    <row r="86" spans="1:10" s="14" customFormat="1" ht="12" customHeight="1" x14ac:dyDescent="0.2">
      <c r="A86" s="21" t="s">
        <v>168</v>
      </c>
      <c r="B86" s="16" t="s">
        <v>169</v>
      </c>
      <c r="C86" s="39"/>
      <c r="D86" s="40"/>
      <c r="E86" s="40"/>
    </row>
    <row r="87" spans="1:10" s="14" customFormat="1" ht="12" customHeight="1" x14ac:dyDescent="0.2">
      <c r="A87" s="21" t="s">
        <v>170</v>
      </c>
      <c r="B87" s="17" t="s">
        <v>171</v>
      </c>
      <c r="C87" s="39"/>
      <c r="D87" s="40"/>
      <c r="E87" s="40"/>
    </row>
    <row r="88" spans="1:10" s="14" customFormat="1" ht="12" customHeight="1" x14ac:dyDescent="0.2">
      <c r="A88" s="22" t="s">
        <v>172</v>
      </c>
      <c r="B88" s="23" t="s">
        <v>173</v>
      </c>
      <c r="C88" s="39"/>
      <c r="D88" s="40"/>
      <c r="E88" s="40"/>
    </row>
    <row r="89" spans="1:10" s="14" customFormat="1" ht="13.5" customHeight="1" x14ac:dyDescent="0.2">
      <c r="A89" s="22" t="s">
        <v>174</v>
      </c>
      <c r="B89" s="23" t="s">
        <v>175</v>
      </c>
      <c r="C89" s="39"/>
      <c r="D89" s="40"/>
      <c r="E89" s="40"/>
    </row>
    <row r="90" spans="1:10" s="14" customFormat="1" ht="15.75" customHeight="1" x14ac:dyDescent="0.2">
      <c r="A90" s="22" t="s">
        <v>176</v>
      </c>
      <c r="B90" s="46" t="s">
        <v>177</v>
      </c>
      <c r="C90" s="39">
        <f>C67+C71+C76+C79+C83+C88+C89</f>
        <v>15000</v>
      </c>
      <c r="D90" s="39">
        <f>D67+D71+D76+D79+D83+D88+D89</f>
        <v>24757</v>
      </c>
      <c r="E90" s="39">
        <f>E67+E71+E76+E79+E83+E88+E89</f>
        <v>24757</v>
      </c>
    </row>
    <row r="91" spans="1:10" s="14" customFormat="1" ht="16.5" customHeight="1" x14ac:dyDescent="0.2">
      <c r="A91" s="22" t="s">
        <v>178</v>
      </c>
      <c r="B91" s="46" t="s">
        <v>179</v>
      </c>
      <c r="C91" s="44">
        <f>C90+C66</f>
        <v>104176.52</v>
      </c>
      <c r="D91" s="44">
        <f>D90+D66</f>
        <v>166400</v>
      </c>
      <c r="E91" s="44">
        <f>E90+E66</f>
        <v>168149</v>
      </c>
      <c r="J91" s="254"/>
    </row>
    <row r="92" spans="1:10" s="14" customFormat="1" ht="83.25" customHeight="1" x14ac:dyDescent="0.2">
      <c r="A92" s="24"/>
      <c r="B92" s="25"/>
      <c r="C92" s="26"/>
      <c r="E92" s="254"/>
    </row>
    <row r="93" spans="1:10" ht="16.5" customHeight="1" x14ac:dyDescent="0.25">
      <c r="A93" s="544"/>
      <c r="B93" s="544"/>
      <c r="C93" s="544"/>
      <c r="D93" s="544"/>
      <c r="E93" s="544"/>
    </row>
    <row r="94" spans="1:10" ht="16.5" customHeight="1" x14ac:dyDescent="0.25">
      <c r="A94" s="544" t="s">
        <v>180</v>
      </c>
      <c r="B94" s="544"/>
      <c r="C94" s="544"/>
      <c r="D94" s="544"/>
      <c r="E94" s="544"/>
    </row>
    <row r="95" spans="1:10" s="28" customFormat="1" ht="16.5" customHeight="1" x14ac:dyDescent="0.25">
      <c r="A95" s="27" t="s">
        <v>181</v>
      </c>
      <c r="B95" s="27"/>
      <c r="C95" s="545" t="s">
        <v>5</v>
      </c>
      <c r="D95" s="545"/>
      <c r="E95" s="545"/>
    </row>
    <row r="96" spans="1:10" x14ac:dyDescent="0.25">
      <c r="A96" s="8" t="s">
        <v>272</v>
      </c>
      <c r="B96" s="8" t="s">
        <v>182</v>
      </c>
      <c r="C96" s="29" t="s">
        <v>8</v>
      </c>
      <c r="D96" s="30" t="s">
        <v>9</v>
      </c>
      <c r="E96" s="30" t="s">
        <v>10</v>
      </c>
    </row>
    <row r="97" spans="1:5" s="12" customFormat="1" ht="12" customHeight="1" x14ac:dyDescent="0.2">
      <c r="A97" s="11" t="s">
        <v>11</v>
      </c>
      <c r="B97" s="11" t="s">
        <v>12</v>
      </c>
      <c r="C97" s="29" t="s">
        <v>13</v>
      </c>
      <c r="D97" s="29" t="s">
        <v>13</v>
      </c>
      <c r="E97" s="29"/>
    </row>
    <row r="98" spans="1:5" ht="12" customHeight="1" x14ac:dyDescent="0.25">
      <c r="A98" s="35" t="s">
        <v>14</v>
      </c>
      <c r="B98" s="47" t="s">
        <v>183</v>
      </c>
      <c r="C98" s="48">
        <f>C100+C101+C102+C103+C116+C99</f>
        <v>96466</v>
      </c>
      <c r="D98" s="48">
        <f>D100+D101+D102+D103+D116+D99</f>
        <v>140307</v>
      </c>
      <c r="E98" s="48">
        <f>E100+E101+E102+E103+E116+E99</f>
        <v>132086</v>
      </c>
    </row>
    <row r="99" spans="1:5" ht="12" customHeight="1" x14ac:dyDescent="0.25">
      <c r="A99" s="15" t="s">
        <v>16</v>
      </c>
      <c r="B99" s="31" t="s">
        <v>184</v>
      </c>
      <c r="C99" s="39">
        <f>'9.1.1. sz. mell  Önk. kötelező'!C97+'Óvoda    9.3. sz. mell'!C48</f>
        <v>34006</v>
      </c>
      <c r="D99" s="39">
        <f>'9.1.1. sz. mell  Önk. kötelező'!D97+'Óvoda    9.3. sz. mell'!D48</f>
        <v>44424</v>
      </c>
      <c r="E99" s="39">
        <f>'9.1.1. sz. mell  Önk. kötelező'!E97+'Óvoda    9.3. sz. mell'!E48</f>
        <v>43547</v>
      </c>
    </row>
    <row r="100" spans="1:5" ht="12" customHeight="1" x14ac:dyDescent="0.25">
      <c r="A100" s="15" t="s">
        <v>18</v>
      </c>
      <c r="B100" s="31" t="s">
        <v>185</v>
      </c>
      <c r="C100" s="39">
        <f>'9.1.1. sz. mell  Önk. kötelező'!C98+'Óvoda    9.3. sz. mell'!C49</f>
        <v>9015</v>
      </c>
      <c r="D100" s="39">
        <f>'9.1.1. sz. mell  Önk. kötelező'!D98+'Óvoda    9.3. sz. mell'!D49</f>
        <v>10502</v>
      </c>
      <c r="E100" s="39">
        <f>'9.1.1. sz. mell  Önk. kötelező'!E98+'Óvoda    9.3. sz. mell'!E49</f>
        <v>10352</v>
      </c>
    </row>
    <row r="101" spans="1:5" ht="12" customHeight="1" x14ac:dyDescent="0.25">
      <c r="A101" s="15" t="s">
        <v>20</v>
      </c>
      <c r="B101" s="31" t="s">
        <v>186</v>
      </c>
      <c r="C101" s="39">
        <f>'9.1. sz. mell Önkormányzat'!C99+'Óvoda kötelező feladatok 9.3.1.'!C52</f>
        <v>34248</v>
      </c>
      <c r="D101" s="39">
        <f>'9.1. sz. mell Önkormányzat'!D99+'Óvoda kötelező feladatok 9.3.1.'!D52</f>
        <v>68739</v>
      </c>
      <c r="E101" s="39">
        <f>'9.1. sz. mell Önkormányzat'!E99+'Óvoda kötelező feladatok 9.3.1.'!E52</f>
        <v>62219</v>
      </c>
    </row>
    <row r="102" spans="1:5" ht="12" customHeight="1" x14ac:dyDescent="0.25">
      <c r="A102" s="15" t="s">
        <v>22</v>
      </c>
      <c r="B102" s="31" t="s">
        <v>187</v>
      </c>
      <c r="C102" s="39">
        <f>'9.1. sz. mell Önkormányzat'!C100</f>
        <v>6020</v>
      </c>
      <c r="D102" s="39">
        <f>'9.1. sz. mell Önkormányzat'!D100</f>
        <v>8948</v>
      </c>
      <c r="E102" s="39">
        <f>'9.1. sz. mell Önkormányzat'!E100</f>
        <v>8948</v>
      </c>
    </row>
    <row r="103" spans="1:5" ht="12" customHeight="1" x14ac:dyDescent="0.25">
      <c r="A103" s="15" t="s">
        <v>188</v>
      </c>
      <c r="B103" s="31" t="s">
        <v>189</v>
      </c>
      <c r="C103" s="39">
        <f>'9.1.1. sz. mell  Önk. kötelező'!C101</f>
        <v>5507</v>
      </c>
      <c r="D103" s="39">
        <f>'9.1.1. sz. mell  Önk. kötelező'!D101</f>
        <v>7694</v>
      </c>
      <c r="E103" s="39">
        <f>'9.1.1. sz. mell  Önk. kötelező'!E101</f>
        <v>7020</v>
      </c>
    </row>
    <row r="104" spans="1:5" ht="12" customHeight="1" x14ac:dyDescent="0.25">
      <c r="A104" s="15" t="s">
        <v>26</v>
      </c>
      <c r="B104" s="31" t="s">
        <v>190</v>
      </c>
      <c r="C104" s="39"/>
      <c r="D104" s="40">
        <f>'9.1.1. sz. mell  Önk. kötelező'!D102</f>
        <v>2187</v>
      </c>
      <c r="E104" s="40">
        <f>'9.1.1. sz. mell  Önk. kötelező'!E102</f>
        <v>2187</v>
      </c>
    </row>
    <row r="105" spans="1:5" ht="12" customHeight="1" x14ac:dyDescent="0.25">
      <c r="A105" s="15" t="s">
        <v>191</v>
      </c>
      <c r="B105" s="32" t="s">
        <v>192</v>
      </c>
      <c r="C105" s="39"/>
      <c r="D105" s="40"/>
      <c r="E105" s="40"/>
    </row>
    <row r="106" spans="1:5" ht="12" customHeight="1" x14ac:dyDescent="0.25">
      <c r="A106" s="15" t="s">
        <v>193</v>
      </c>
      <c r="B106" s="32" t="s">
        <v>194</v>
      </c>
      <c r="C106" s="39"/>
      <c r="D106" s="40"/>
      <c r="E106" s="40"/>
    </row>
    <row r="107" spans="1:5" ht="12" customHeight="1" x14ac:dyDescent="0.25">
      <c r="A107" s="15" t="s">
        <v>195</v>
      </c>
      <c r="B107" s="33" t="s">
        <v>196</v>
      </c>
      <c r="C107" s="39"/>
      <c r="D107" s="40"/>
      <c r="E107" s="40"/>
    </row>
    <row r="108" spans="1:5" ht="12" customHeight="1" x14ac:dyDescent="0.25">
      <c r="A108" s="15" t="s">
        <v>197</v>
      </c>
      <c r="B108" s="32" t="s">
        <v>198</v>
      </c>
      <c r="C108" s="39"/>
      <c r="D108" s="40"/>
      <c r="E108" s="40"/>
    </row>
    <row r="109" spans="1:5" ht="12" customHeight="1" x14ac:dyDescent="0.25">
      <c r="A109" s="15" t="s">
        <v>199</v>
      </c>
      <c r="B109" s="32" t="s">
        <v>200</v>
      </c>
      <c r="C109" s="39">
        <f>'9.1.1. sz. mell  Önk. kötelező'!C107</f>
        <v>0</v>
      </c>
      <c r="D109" s="40"/>
      <c r="E109" s="40"/>
    </row>
    <row r="110" spans="1:5" ht="12" customHeight="1" x14ac:dyDescent="0.25">
      <c r="A110" s="15" t="s">
        <v>201</v>
      </c>
      <c r="B110" s="33" t="s">
        <v>202</v>
      </c>
      <c r="C110" s="39">
        <f>'9.1.1. sz. mell  Önk. kötelező'!C108</f>
        <v>5407</v>
      </c>
      <c r="D110" s="39">
        <f>'9.1.1. sz. mell  Önk. kötelező'!D108</f>
        <v>5407</v>
      </c>
      <c r="E110" s="39">
        <f>'9.1.1. sz. mell  Önk. kötelező'!E108</f>
        <v>4781</v>
      </c>
    </row>
    <row r="111" spans="1:5" ht="12" customHeight="1" x14ac:dyDescent="0.25">
      <c r="A111" s="15" t="s">
        <v>203</v>
      </c>
      <c r="B111" s="33" t="s">
        <v>204</v>
      </c>
      <c r="C111" s="39"/>
      <c r="D111" s="40"/>
      <c r="E111" s="40"/>
    </row>
    <row r="112" spans="1:5" ht="12" customHeight="1" x14ac:dyDescent="0.25">
      <c r="A112" s="15" t="s">
        <v>205</v>
      </c>
      <c r="B112" s="32" t="s">
        <v>206</v>
      </c>
      <c r="C112" s="39"/>
      <c r="D112" s="40"/>
      <c r="E112" s="40"/>
    </row>
    <row r="113" spans="1:5" ht="12" customHeight="1" x14ac:dyDescent="0.25">
      <c r="A113" s="15" t="s">
        <v>207</v>
      </c>
      <c r="B113" s="32" t="s">
        <v>208</v>
      </c>
      <c r="C113" s="39"/>
      <c r="D113" s="40"/>
      <c r="E113" s="40"/>
    </row>
    <row r="114" spans="1:5" ht="12" customHeight="1" x14ac:dyDescent="0.25">
      <c r="A114" s="15" t="s">
        <v>209</v>
      </c>
      <c r="B114" s="32" t="s">
        <v>210</v>
      </c>
      <c r="C114" s="39"/>
      <c r="D114" s="40"/>
      <c r="E114" s="40"/>
    </row>
    <row r="115" spans="1:5" ht="12" customHeight="1" x14ac:dyDescent="0.25">
      <c r="A115" s="15" t="s">
        <v>211</v>
      </c>
      <c r="B115" s="32" t="s">
        <v>212</v>
      </c>
      <c r="C115" s="39">
        <f>'9.1.1. sz. mell  Önk. kötelező'!C113</f>
        <v>100</v>
      </c>
      <c r="D115" s="39">
        <f>'9.1.1. sz. mell  Önk. kötelező'!D113</f>
        <v>100</v>
      </c>
      <c r="E115" s="39">
        <f>'9.1.1. sz. mell  Önk. kötelező'!E113</f>
        <v>52</v>
      </c>
    </row>
    <row r="116" spans="1:5" ht="12" customHeight="1" x14ac:dyDescent="0.25">
      <c r="A116" s="15" t="s">
        <v>213</v>
      </c>
      <c r="B116" s="31" t="s">
        <v>214</v>
      </c>
      <c r="C116" s="39">
        <f>C117+C118</f>
        <v>7670</v>
      </c>
      <c r="D116" s="39">
        <f>D117+D118</f>
        <v>0</v>
      </c>
      <c r="E116" s="40"/>
    </row>
    <row r="117" spans="1:5" ht="12" customHeight="1" x14ac:dyDescent="0.25">
      <c r="A117" s="15" t="s">
        <v>215</v>
      </c>
      <c r="B117" s="31" t="s">
        <v>216</v>
      </c>
      <c r="C117" s="39">
        <f>'9.1.1. sz. mell  Önk. kötelező'!C115</f>
        <v>1670</v>
      </c>
      <c r="D117" s="39">
        <f>'9.1.1. sz. mell  Önk. kötelező'!D115</f>
        <v>0</v>
      </c>
      <c r="E117" s="40"/>
    </row>
    <row r="118" spans="1:5" ht="12" customHeight="1" x14ac:dyDescent="0.25">
      <c r="A118" s="15" t="s">
        <v>217</v>
      </c>
      <c r="B118" s="32" t="s">
        <v>218</v>
      </c>
      <c r="C118" s="39">
        <f>'9.1.1. sz. mell  Önk. kötelező'!C116</f>
        <v>6000</v>
      </c>
      <c r="D118" s="39">
        <f>'9.1.1. sz. mell  Önk. kötelező'!D116</f>
        <v>0</v>
      </c>
      <c r="E118" s="40"/>
    </row>
    <row r="119" spans="1:5" ht="12" customHeight="1" x14ac:dyDescent="0.25">
      <c r="A119" s="35" t="s">
        <v>28</v>
      </c>
      <c r="B119" s="47" t="s">
        <v>219</v>
      </c>
      <c r="C119" s="48">
        <f>+C120+C122+C124</f>
        <v>6800</v>
      </c>
      <c r="D119" s="48">
        <f>+D120+D122+D124</f>
        <v>14753</v>
      </c>
      <c r="E119" s="48">
        <f>+E120+E122+E124</f>
        <v>14753</v>
      </c>
    </row>
    <row r="120" spans="1:5" ht="12" customHeight="1" x14ac:dyDescent="0.25">
      <c r="A120" s="15" t="s">
        <v>30</v>
      </c>
      <c r="B120" s="31" t="s">
        <v>220</v>
      </c>
      <c r="C120" s="44">
        <f>C121</f>
        <v>1300</v>
      </c>
      <c r="D120" s="44">
        <f>D121</f>
        <v>11843</v>
      </c>
      <c r="E120" s="44">
        <f>E121</f>
        <v>11843</v>
      </c>
    </row>
    <row r="121" spans="1:5" ht="12" customHeight="1" x14ac:dyDescent="0.25">
      <c r="A121" s="15" t="s">
        <v>32</v>
      </c>
      <c r="B121" s="31" t="str">
        <f>'1.1 összesítő'!B135</f>
        <v>2.1.ből föld vásárlás (1.000 e Ft ), laptop 300. e Ft</v>
      </c>
      <c r="C121" s="39">
        <f>'9.1.1. sz. mell  Önk. kötelező'!C118</f>
        <v>1300</v>
      </c>
      <c r="D121" s="39">
        <f>'9.1.1. sz. mell  Önk. kötelező'!D118</f>
        <v>11843</v>
      </c>
      <c r="E121" s="39">
        <f>'9.1.1. sz. mell  Önk. kötelező'!E118</f>
        <v>11843</v>
      </c>
    </row>
    <row r="122" spans="1:5" ht="12" customHeight="1" x14ac:dyDescent="0.25">
      <c r="A122" s="15" t="s">
        <v>34</v>
      </c>
      <c r="B122" s="31" t="s">
        <v>221</v>
      </c>
      <c r="C122" s="39">
        <f>'9.1.1. sz. mell  Önk. kötelező'!C120</f>
        <v>4000</v>
      </c>
      <c r="D122" s="39">
        <f>'9.1.1. sz. mell  Önk. kötelező'!D120</f>
        <v>1410</v>
      </c>
      <c r="E122" s="39">
        <f>'9.1.1. sz. mell  Önk. kötelező'!E120</f>
        <v>1410</v>
      </c>
    </row>
    <row r="123" spans="1:5" ht="12" customHeight="1" x14ac:dyDescent="0.25">
      <c r="A123" s="15" t="s">
        <v>36</v>
      </c>
      <c r="B123" s="31" t="s">
        <v>222</v>
      </c>
      <c r="C123" s="39">
        <f>'9.1.1. sz. mell  Önk. kötelező'!C121</f>
        <v>4000</v>
      </c>
      <c r="D123" s="39">
        <f>'9.1.1. sz. mell  Önk. kötelező'!D121</f>
        <v>1410</v>
      </c>
      <c r="E123" s="39">
        <f>'9.1.1. sz. mell  Önk. kötelező'!E121</f>
        <v>1410</v>
      </c>
    </row>
    <row r="124" spans="1:5" ht="12" customHeight="1" x14ac:dyDescent="0.25">
      <c r="A124" s="15" t="s">
        <v>38</v>
      </c>
      <c r="B124" s="17" t="s">
        <v>223</v>
      </c>
      <c r="C124" s="44">
        <f>'9.1.1. sz. mell  Önk. kötelező'!C122</f>
        <v>1500</v>
      </c>
      <c r="D124" s="44">
        <f>'9.1.1. sz. mell  Önk. kötelező'!D122</f>
        <v>1500</v>
      </c>
      <c r="E124" s="44">
        <f>'9.1.1. sz. mell  Önk. kötelező'!E122</f>
        <v>1500</v>
      </c>
    </row>
    <row r="125" spans="1:5" ht="12" customHeight="1" x14ac:dyDescent="0.25">
      <c r="A125" s="15" t="s">
        <v>40</v>
      </c>
      <c r="B125" s="17" t="s">
        <v>224</v>
      </c>
      <c r="C125" s="39">
        <f>'9.1.1. sz. mell  Önk. kötelező'!C123</f>
        <v>0</v>
      </c>
      <c r="D125" s="40"/>
      <c r="E125" s="40"/>
    </row>
    <row r="126" spans="1:5" ht="12" customHeight="1" x14ac:dyDescent="0.25">
      <c r="A126" s="15" t="s">
        <v>225</v>
      </c>
      <c r="B126" s="32" t="s">
        <v>226</v>
      </c>
      <c r="C126" s="39">
        <f>'9.1.1. sz. mell  Önk. kötelező'!C124</f>
        <v>0</v>
      </c>
      <c r="D126" s="40"/>
      <c r="E126" s="40"/>
    </row>
    <row r="127" spans="1:5" x14ac:dyDescent="0.25">
      <c r="A127" s="15" t="s">
        <v>227</v>
      </c>
      <c r="B127" s="32" t="s">
        <v>200</v>
      </c>
      <c r="C127" s="39">
        <f>'9.1.1. sz. mell  Önk. kötelező'!C125</f>
        <v>1500</v>
      </c>
      <c r="D127" s="39">
        <f>'9.1.1. sz. mell  Önk. kötelező'!D125</f>
        <v>1500</v>
      </c>
      <c r="E127" s="39">
        <f>'9.1.1. sz. mell  Önk. kötelező'!E125</f>
        <v>1500</v>
      </c>
    </row>
    <row r="128" spans="1:5" ht="12" customHeight="1" x14ac:dyDescent="0.25">
      <c r="A128" s="15" t="s">
        <v>229</v>
      </c>
      <c r="B128" s="32" t="s">
        <v>230</v>
      </c>
      <c r="C128" s="39">
        <f>'9.1.1. sz. mell  Önk. kötelező'!C126</f>
        <v>0</v>
      </c>
      <c r="D128" s="40"/>
      <c r="E128" s="40"/>
    </row>
    <row r="129" spans="1:5" ht="12" customHeight="1" x14ac:dyDescent="0.25">
      <c r="A129" s="15" t="s">
        <v>231</v>
      </c>
      <c r="B129" s="32" t="s">
        <v>232</v>
      </c>
      <c r="C129" s="39"/>
      <c r="D129" s="40"/>
      <c r="E129" s="40"/>
    </row>
    <row r="130" spans="1:5" ht="12" customHeight="1" x14ac:dyDescent="0.25">
      <c r="A130" s="15" t="s">
        <v>233</v>
      </c>
      <c r="B130" s="32" t="s">
        <v>206</v>
      </c>
      <c r="C130" s="39"/>
      <c r="D130" s="40"/>
      <c r="E130" s="40"/>
    </row>
    <row r="131" spans="1:5" ht="12" customHeight="1" x14ac:dyDescent="0.25">
      <c r="A131" s="15" t="s">
        <v>234</v>
      </c>
      <c r="B131" s="32" t="s">
        <v>235</v>
      </c>
      <c r="C131" s="39"/>
      <c r="D131" s="40"/>
      <c r="E131" s="40"/>
    </row>
    <row r="132" spans="1:5" x14ac:dyDescent="0.25">
      <c r="A132" s="15" t="s">
        <v>236</v>
      </c>
      <c r="B132" s="32" t="s">
        <v>237</v>
      </c>
      <c r="C132" s="39"/>
      <c r="D132" s="40"/>
      <c r="E132" s="40"/>
    </row>
    <row r="133" spans="1:5" ht="12" customHeight="1" x14ac:dyDescent="0.25">
      <c r="A133" s="35" t="s">
        <v>42</v>
      </c>
      <c r="B133" s="35" t="s">
        <v>238</v>
      </c>
      <c r="C133" s="48">
        <f>+C98+C119</f>
        <v>103266</v>
      </c>
      <c r="D133" s="48">
        <f>+D98+D119</f>
        <v>155060</v>
      </c>
      <c r="E133" s="48">
        <f>+E98+E119</f>
        <v>146839</v>
      </c>
    </row>
    <row r="134" spans="1:5" ht="12" customHeight="1" x14ac:dyDescent="0.25">
      <c r="A134" s="35" t="s">
        <v>239</v>
      </c>
      <c r="B134" s="35" t="s">
        <v>240</v>
      </c>
      <c r="C134" s="48">
        <f>+C135+C136+C137</f>
        <v>911</v>
      </c>
      <c r="D134" s="48">
        <f>+D135+D136+D137</f>
        <v>8901</v>
      </c>
      <c r="E134" s="48">
        <f>+E135+E136+E137</f>
        <v>8901</v>
      </c>
    </row>
    <row r="135" spans="1:5" ht="12" customHeight="1" x14ac:dyDescent="0.25">
      <c r="A135" s="15" t="s">
        <v>58</v>
      </c>
      <c r="B135" s="31" t="s">
        <v>241</v>
      </c>
      <c r="C135" s="39"/>
      <c r="D135" s="40"/>
      <c r="E135" s="40"/>
    </row>
    <row r="136" spans="1:5" ht="12" customHeight="1" x14ac:dyDescent="0.25">
      <c r="A136" s="15" t="s">
        <v>66</v>
      </c>
      <c r="B136" s="31" t="s">
        <v>242</v>
      </c>
      <c r="C136" s="39"/>
      <c r="D136" s="40"/>
      <c r="E136" s="40"/>
    </row>
    <row r="137" spans="1:5" ht="12" customHeight="1" x14ac:dyDescent="0.25">
      <c r="A137" s="15" t="s">
        <v>68</v>
      </c>
      <c r="B137" s="31" t="s">
        <v>243</v>
      </c>
      <c r="C137" s="39">
        <f>'9.1.1. sz. mell  Önk. kötelező'!C135</f>
        <v>911</v>
      </c>
      <c r="D137" s="39">
        <f>'9.1.1. sz. mell  Önk. kötelező'!D135</f>
        <v>8901</v>
      </c>
      <c r="E137" s="39">
        <f>'9.1.1. sz. mell  Önk. kötelező'!E135</f>
        <v>8901</v>
      </c>
    </row>
    <row r="138" spans="1:5" ht="12" customHeight="1" x14ac:dyDescent="0.25">
      <c r="A138" s="35" t="s">
        <v>72</v>
      </c>
      <c r="B138" s="35" t="s">
        <v>244</v>
      </c>
      <c r="C138" s="48">
        <f>SUM(C139:C144)</f>
        <v>0</v>
      </c>
      <c r="D138" s="40"/>
      <c r="E138" s="40"/>
    </row>
    <row r="139" spans="1:5" ht="12" customHeight="1" x14ac:dyDescent="0.25">
      <c r="A139" s="15" t="s">
        <v>74</v>
      </c>
      <c r="B139" s="31" t="s">
        <v>245</v>
      </c>
      <c r="C139" s="39"/>
      <c r="D139" s="40"/>
      <c r="E139" s="40"/>
    </row>
    <row r="140" spans="1:5" ht="12" customHeight="1" x14ac:dyDescent="0.25">
      <c r="A140" s="15" t="s">
        <v>76</v>
      </c>
      <c r="B140" s="31" t="s">
        <v>246</v>
      </c>
      <c r="C140" s="39"/>
      <c r="D140" s="40"/>
      <c r="E140" s="40"/>
    </row>
    <row r="141" spans="1:5" ht="12" customHeight="1" x14ac:dyDescent="0.25">
      <c r="A141" s="15" t="s">
        <v>78</v>
      </c>
      <c r="B141" s="31" t="s">
        <v>247</v>
      </c>
      <c r="C141" s="39"/>
      <c r="D141" s="40"/>
      <c r="E141" s="40"/>
    </row>
    <row r="142" spans="1:5" ht="12" customHeight="1" x14ac:dyDescent="0.25">
      <c r="A142" s="15" t="s">
        <v>80</v>
      </c>
      <c r="B142" s="31" t="s">
        <v>248</v>
      </c>
      <c r="C142" s="39"/>
      <c r="D142" s="40"/>
      <c r="E142" s="40"/>
    </row>
    <row r="143" spans="1:5" ht="12" customHeight="1" x14ac:dyDescent="0.25">
      <c r="A143" s="15" t="s">
        <v>82</v>
      </c>
      <c r="B143" s="31" t="s">
        <v>249</v>
      </c>
      <c r="C143" s="39"/>
      <c r="D143" s="40"/>
      <c r="E143" s="40"/>
    </row>
    <row r="144" spans="1:5" ht="12" customHeight="1" x14ac:dyDescent="0.25">
      <c r="A144" s="15" t="s">
        <v>84</v>
      </c>
      <c r="B144" s="31" t="s">
        <v>250</v>
      </c>
      <c r="C144" s="39"/>
      <c r="D144" s="40"/>
      <c r="E144" s="40"/>
    </row>
    <row r="145" spans="1:9" ht="12" customHeight="1" x14ac:dyDescent="0.25">
      <c r="A145" s="35" t="s">
        <v>96</v>
      </c>
      <c r="B145" s="35" t="s">
        <v>251</v>
      </c>
      <c r="C145" s="48">
        <f>+C146+C147+C148+C149</f>
        <v>0</v>
      </c>
      <c r="D145" s="48">
        <f t="shared" ref="D145:E145" si="1">+D146+D147+D148+D149</f>
        <v>2439</v>
      </c>
      <c r="E145" s="48">
        <f t="shared" si="1"/>
        <v>1747</v>
      </c>
    </row>
    <row r="146" spans="1:9" ht="12" customHeight="1" x14ac:dyDescent="0.25">
      <c r="A146" s="15" t="s">
        <v>98</v>
      </c>
      <c r="B146" s="31" t="s">
        <v>252</v>
      </c>
      <c r="C146" s="39"/>
      <c r="D146" s="40"/>
      <c r="E146" s="40"/>
    </row>
    <row r="147" spans="1:9" ht="12" customHeight="1" x14ac:dyDescent="0.25">
      <c r="A147" s="15" t="s">
        <v>100</v>
      </c>
      <c r="B147" s="31" t="s">
        <v>253</v>
      </c>
      <c r="C147" s="39"/>
      <c r="D147" s="40">
        <f>'9.1.1. sz. mell  Önk. kötelező'!D145</f>
        <v>2439</v>
      </c>
      <c r="E147" s="40">
        <f>'9.1.1. sz. mell  Önk. kötelező'!E145</f>
        <v>1747</v>
      </c>
    </row>
    <row r="148" spans="1:9" ht="12" customHeight="1" x14ac:dyDescent="0.25">
      <c r="A148" s="15" t="s">
        <v>102</v>
      </c>
      <c r="B148" s="31" t="s">
        <v>254</v>
      </c>
      <c r="C148" s="39"/>
      <c r="D148" s="40"/>
      <c r="E148" s="40"/>
    </row>
    <row r="149" spans="1:9" ht="12" customHeight="1" x14ac:dyDescent="0.25">
      <c r="A149" s="15" t="s">
        <v>104</v>
      </c>
      <c r="B149" s="31" t="s">
        <v>255</v>
      </c>
      <c r="C149" s="39"/>
      <c r="D149" s="40"/>
      <c r="E149" s="40"/>
    </row>
    <row r="150" spans="1:9" ht="12" customHeight="1" x14ac:dyDescent="0.25">
      <c r="A150" s="35" t="s">
        <v>256</v>
      </c>
      <c r="B150" s="35" t="s">
        <v>257</v>
      </c>
      <c r="C150" s="49">
        <f>SUM(C151:C155)</f>
        <v>0</v>
      </c>
      <c r="D150" s="40"/>
      <c r="E150" s="40"/>
    </row>
    <row r="151" spans="1:9" ht="12" customHeight="1" x14ac:dyDescent="0.25">
      <c r="A151" s="15" t="s">
        <v>110</v>
      </c>
      <c r="B151" s="31" t="s">
        <v>258</v>
      </c>
      <c r="C151" s="39"/>
      <c r="D151" s="40"/>
      <c r="E151" s="40"/>
    </row>
    <row r="152" spans="1:9" ht="12" customHeight="1" x14ac:dyDescent="0.25">
      <c r="A152" s="15" t="s">
        <v>112</v>
      </c>
      <c r="B152" s="31" t="s">
        <v>259</v>
      </c>
      <c r="C152" s="39"/>
      <c r="D152" s="40"/>
      <c r="E152" s="40"/>
    </row>
    <row r="153" spans="1:9" ht="12" customHeight="1" x14ac:dyDescent="0.25">
      <c r="A153" s="15" t="s">
        <v>114</v>
      </c>
      <c r="B153" s="31" t="s">
        <v>260</v>
      </c>
      <c r="C153" s="39"/>
      <c r="D153" s="40"/>
      <c r="E153" s="40"/>
    </row>
    <row r="154" spans="1:9" ht="12" customHeight="1" x14ac:dyDescent="0.25">
      <c r="A154" s="15" t="s">
        <v>116</v>
      </c>
      <c r="B154" s="31" t="s">
        <v>261</v>
      </c>
      <c r="C154" s="39"/>
      <c r="D154" s="40"/>
      <c r="E154" s="40"/>
    </row>
    <row r="155" spans="1:9" ht="12" customHeight="1" x14ac:dyDescent="0.25">
      <c r="A155" s="15" t="s">
        <v>262</v>
      </c>
      <c r="B155" s="31" t="s">
        <v>263</v>
      </c>
      <c r="C155" s="39"/>
      <c r="D155" s="40"/>
      <c r="E155" s="40"/>
    </row>
    <row r="156" spans="1:9" ht="12" customHeight="1" x14ac:dyDescent="0.25">
      <c r="A156" s="35" t="s">
        <v>118</v>
      </c>
      <c r="B156" s="35" t="s">
        <v>264</v>
      </c>
      <c r="C156" s="50"/>
      <c r="D156" s="40"/>
      <c r="E156" s="40"/>
    </row>
    <row r="157" spans="1:9" ht="12" customHeight="1" x14ac:dyDescent="0.25">
      <c r="A157" s="35" t="s">
        <v>265</v>
      </c>
      <c r="B157" s="35" t="s">
        <v>266</v>
      </c>
      <c r="C157" s="50"/>
      <c r="D157" s="40"/>
      <c r="E157" s="40"/>
      <c r="G157" s="34"/>
    </row>
    <row r="158" spans="1:9" ht="15" customHeight="1" x14ac:dyDescent="0.25">
      <c r="A158" s="35" t="s">
        <v>267</v>
      </c>
      <c r="B158" s="35" t="s">
        <v>268</v>
      </c>
      <c r="C158" s="49">
        <f>+C134+C138+C145+C150+C156+C157</f>
        <v>911</v>
      </c>
      <c r="D158" s="49">
        <f>+D134+D138+D145+D150+D156+D157</f>
        <v>11340</v>
      </c>
      <c r="E158" s="49">
        <f>+E134+E138+E145+E150+E156+E157</f>
        <v>10648</v>
      </c>
      <c r="F158" s="36"/>
      <c r="G158" s="51"/>
      <c r="H158" s="37"/>
      <c r="I158" s="37"/>
    </row>
    <row r="159" spans="1:9" s="14" customFormat="1" ht="12.95" customHeight="1" x14ac:dyDescent="0.2">
      <c r="A159" s="23" t="s">
        <v>269</v>
      </c>
      <c r="B159" s="52" t="s">
        <v>270</v>
      </c>
      <c r="C159" s="49">
        <f>+C133+C158</f>
        <v>104177</v>
      </c>
      <c r="D159" s="49">
        <f>+D133+D158</f>
        <v>166400</v>
      </c>
      <c r="E159" s="49">
        <f>+E133+E158</f>
        <v>157487</v>
      </c>
      <c r="G159" s="34"/>
    </row>
    <row r="160" spans="1:9" ht="7.5" customHeight="1" x14ac:dyDescent="0.25">
      <c r="A160" s="53"/>
      <c r="B160" s="53"/>
      <c r="C160" s="54"/>
      <c r="D160" s="55"/>
      <c r="E160" s="55"/>
      <c r="G160" s="34"/>
    </row>
    <row r="161" spans="5:5" x14ac:dyDescent="0.25">
      <c r="E161" s="5">
        <f>179705-22218</f>
        <v>157487</v>
      </c>
    </row>
  </sheetData>
  <sheetProtection selectLockedCells="1" selectUnlockedCells="1"/>
  <mergeCells count="10">
    <mergeCell ref="A93:E93"/>
    <mergeCell ref="A94:E94"/>
    <mergeCell ref="C95:E95"/>
    <mergeCell ref="A1:E1"/>
    <mergeCell ref="A2:E2"/>
    <mergeCell ref="A3:E3"/>
    <mergeCell ref="A4:E4"/>
    <mergeCell ref="A5:E5"/>
    <mergeCell ref="A6:B6"/>
    <mergeCell ref="C6:E6"/>
  </mergeCells>
  <pageMargins left="0.82677165354330717" right="0.27559055118110237" top="0.55118110236220474" bottom="0.19685039370078741" header="0.27559055118110237" footer="0.23622047244094491"/>
  <pageSetup paperSize="9" scale="68" firstPageNumber="0" orientation="portrait" horizontalDpi="300" verticalDpi="300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165"/>
  <sheetViews>
    <sheetView workbookViewId="0">
      <selection sqref="A1:E1"/>
    </sheetView>
  </sheetViews>
  <sheetFormatPr defaultRowHeight="15.75" x14ac:dyDescent="0.25"/>
  <cols>
    <col min="1" max="1" width="9.5" style="3" customWidth="1"/>
    <col min="2" max="2" width="91.6640625" style="3" customWidth="1"/>
    <col min="3" max="3" width="14.83203125" style="4" customWidth="1"/>
    <col min="4" max="4" width="12.83203125" style="5" customWidth="1"/>
    <col min="5" max="5" width="11.83203125" style="5" customWidth="1"/>
    <col min="6" max="16384" width="9.33203125" style="5"/>
  </cols>
  <sheetData>
    <row r="1" spans="1:5" ht="12.75" customHeight="1" x14ac:dyDescent="0.25">
      <c r="A1" s="542" t="s">
        <v>968</v>
      </c>
      <c r="B1" s="542"/>
      <c r="C1" s="542"/>
      <c r="D1" s="542"/>
      <c r="E1" s="542"/>
    </row>
    <row r="2" spans="1:5" x14ac:dyDescent="0.25">
      <c r="A2" s="550" t="s">
        <v>1</v>
      </c>
      <c r="B2" s="550"/>
      <c r="C2" s="550"/>
      <c r="D2" s="550"/>
      <c r="E2" s="550"/>
    </row>
    <row r="3" spans="1:5" x14ac:dyDescent="0.25">
      <c r="A3" s="550" t="str">
        <f>'1.2 kötelező feladatok'!A3:E3</f>
        <v>2015. évi költségvetési beszámoló</v>
      </c>
      <c r="B3" s="550"/>
      <c r="C3" s="550"/>
      <c r="D3" s="550"/>
      <c r="E3" s="550"/>
    </row>
    <row r="4" spans="1:5" ht="12.75" customHeight="1" x14ac:dyDescent="0.25">
      <c r="A4" s="550" t="s">
        <v>273</v>
      </c>
      <c r="B4" s="550"/>
      <c r="C4" s="550"/>
      <c r="D4" s="550"/>
      <c r="E4" s="550"/>
    </row>
    <row r="5" spans="1:5" ht="15.95" customHeight="1" x14ac:dyDescent="0.25">
      <c r="A5" s="544" t="s">
        <v>3</v>
      </c>
      <c r="B5" s="544"/>
      <c r="C5" s="544"/>
      <c r="D5" s="544"/>
      <c r="E5" s="544"/>
    </row>
    <row r="6" spans="1:5" ht="15.95" customHeight="1" x14ac:dyDescent="0.25">
      <c r="A6" s="548" t="s">
        <v>4</v>
      </c>
      <c r="B6" s="548"/>
      <c r="C6" s="545" t="s">
        <v>5</v>
      </c>
      <c r="D6" s="545"/>
      <c r="E6" s="545"/>
    </row>
    <row r="7" spans="1:5" ht="24" x14ac:dyDescent="0.25">
      <c r="A7" s="8" t="s">
        <v>6</v>
      </c>
      <c r="B7" s="8" t="s">
        <v>7</v>
      </c>
      <c r="C7" s="8" t="s">
        <v>274</v>
      </c>
      <c r="D7" s="8" t="s">
        <v>275</v>
      </c>
      <c r="E7" s="56" t="s">
        <v>10</v>
      </c>
    </row>
    <row r="8" spans="1:5" s="12" customFormat="1" ht="12" customHeight="1" x14ac:dyDescent="0.2">
      <c r="A8" s="11" t="s">
        <v>11</v>
      </c>
      <c r="B8" s="11" t="s">
        <v>12</v>
      </c>
      <c r="C8" s="11" t="s">
        <v>276</v>
      </c>
      <c r="D8" s="57"/>
      <c r="E8" s="57"/>
    </row>
    <row r="9" spans="1:5" s="14" customFormat="1" ht="12" customHeight="1" x14ac:dyDescent="0.2">
      <c r="A9" s="35" t="s">
        <v>14</v>
      </c>
      <c r="B9" s="35" t="s">
        <v>15</v>
      </c>
      <c r="C9" s="58">
        <f>+C10+C11+C12+C13+C14+C15</f>
        <v>0</v>
      </c>
      <c r="D9" s="18"/>
      <c r="E9" s="18"/>
    </row>
    <row r="10" spans="1:5" s="14" customFormat="1" ht="12" customHeight="1" x14ac:dyDescent="0.2">
      <c r="A10" s="15" t="s">
        <v>16</v>
      </c>
      <c r="B10" s="16" t="s">
        <v>17</v>
      </c>
      <c r="C10" s="59"/>
      <c r="D10" s="18"/>
      <c r="E10" s="18"/>
    </row>
    <row r="11" spans="1:5" s="14" customFormat="1" ht="12" customHeight="1" x14ac:dyDescent="0.2">
      <c r="A11" s="15" t="s">
        <v>18</v>
      </c>
      <c r="B11" s="16" t="s">
        <v>19</v>
      </c>
      <c r="C11" s="59"/>
      <c r="D11" s="18"/>
      <c r="E11" s="18"/>
    </row>
    <row r="12" spans="1:5" s="14" customFormat="1" ht="12" customHeight="1" x14ac:dyDescent="0.2">
      <c r="A12" s="15" t="s">
        <v>20</v>
      </c>
      <c r="B12" s="16" t="s">
        <v>21</v>
      </c>
      <c r="C12" s="59"/>
      <c r="D12" s="18"/>
      <c r="E12" s="18"/>
    </row>
    <row r="13" spans="1:5" s="14" customFormat="1" ht="12" customHeight="1" x14ac:dyDescent="0.2">
      <c r="A13" s="15" t="s">
        <v>22</v>
      </c>
      <c r="B13" s="16" t="s">
        <v>23</v>
      </c>
      <c r="C13" s="59"/>
      <c r="D13" s="18"/>
      <c r="E13" s="18"/>
    </row>
    <row r="14" spans="1:5" s="14" customFormat="1" ht="12" customHeight="1" x14ac:dyDescent="0.2">
      <c r="A14" s="15" t="s">
        <v>24</v>
      </c>
      <c r="B14" s="17" t="s">
        <v>25</v>
      </c>
      <c r="C14" s="59"/>
      <c r="D14" s="18"/>
      <c r="E14" s="18"/>
    </row>
    <row r="15" spans="1:5" s="14" customFormat="1" ht="12" customHeight="1" x14ac:dyDescent="0.2">
      <c r="A15" s="15" t="s">
        <v>26</v>
      </c>
      <c r="B15" s="17" t="s">
        <v>27</v>
      </c>
      <c r="C15" s="59"/>
      <c r="D15" s="18"/>
      <c r="E15" s="18"/>
    </row>
    <row r="16" spans="1:5" s="14" customFormat="1" ht="12" customHeight="1" x14ac:dyDescent="0.2">
      <c r="A16" s="35" t="s">
        <v>28</v>
      </c>
      <c r="B16" s="23" t="s">
        <v>29</v>
      </c>
      <c r="C16" s="58">
        <f>+C17+C18+C19+C20+C21</f>
        <v>0</v>
      </c>
      <c r="D16" s="18"/>
      <c r="E16" s="18"/>
    </row>
    <row r="17" spans="1:5" s="14" customFormat="1" ht="12" customHeight="1" x14ac:dyDescent="0.2">
      <c r="A17" s="15" t="s">
        <v>30</v>
      </c>
      <c r="B17" s="16" t="s">
        <v>31</v>
      </c>
      <c r="C17" s="59"/>
      <c r="D17" s="18"/>
      <c r="E17" s="18"/>
    </row>
    <row r="18" spans="1:5" s="14" customFormat="1" ht="12" customHeight="1" x14ac:dyDescent="0.2">
      <c r="A18" s="15" t="s">
        <v>32</v>
      </c>
      <c r="B18" s="16" t="s">
        <v>33</v>
      </c>
      <c r="C18" s="59"/>
      <c r="D18" s="18"/>
      <c r="E18" s="18"/>
    </row>
    <row r="19" spans="1:5" s="14" customFormat="1" ht="12" customHeight="1" x14ac:dyDescent="0.2">
      <c r="A19" s="15" t="s">
        <v>34</v>
      </c>
      <c r="B19" s="16" t="s">
        <v>35</v>
      </c>
      <c r="C19" s="59"/>
      <c r="D19" s="18"/>
      <c r="E19" s="18"/>
    </row>
    <row r="20" spans="1:5" s="14" customFormat="1" ht="12" customHeight="1" x14ac:dyDescent="0.2">
      <c r="A20" s="15" t="s">
        <v>36</v>
      </c>
      <c r="B20" s="16" t="s">
        <v>37</v>
      </c>
      <c r="C20" s="59"/>
      <c r="D20" s="18"/>
      <c r="E20" s="18"/>
    </row>
    <row r="21" spans="1:5" s="14" customFormat="1" ht="12" customHeight="1" x14ac:dyDescent="0.2">
      <c r="A21" s="15" t="s">
        <v>38</v>
      </c>
      <c r="B21" s="16" t="s">
        <v>39</v>
      </c>
      <c r="C21" s="59"/>
      <c r="D21" s="18"/>
      <c r="E21" s="18"/>
    </row>
    <row r="22" spans="1:5" s="14" customFormat="1" ht="12" customHeight="1" x14ac:dyDescent="0.2">
      <c r="A22" s="15" t="s">
        <v>40</v>
      </c>
      <c r="B22" s="17" t="s">
        <v>41</v>
      </c>
      <c r="C22" s="59"/>
      <c r="D22" s="18"/>
      <c r="E22" s="18"/>
    </row>
    <row r="23" spans="1:5" s="14" customFormat="1" ht="12" customHeight="1" x14ac:dyDescent="0.2">
      <c r="A23" s="35" t="s">
        <v>42</v>
      </c>
      <c r="B23" s="35" t="s">
        <v>43</v>
      </c>
      <c r="C23" s="58">
        <f>+C24+C25+C26+C27+C28</f>
        <v>0</v>
      </c>
      <c r="D23" s="18"/>
      <c r="E23" s="18"/>
    </row>
    <row r="24" spans="1:5" s="14" customFormat="1" ht="12" customHeight="1" x14ac:dyDescent="0.2">
      <c r="A24" s="15" t="s">
        <v>44</v>
      </c>
      <c r="B24" s="16" t="s">
        <v>45</v>
      </c>
      <c r="C24" s="59"/>
      <c r="D24" s="18"/>
      <c r="E24" s="18"/>
    </row>
    <row r="25" spans="1:5" s="14" customFormat="1" ht="12" customHeight="1" x14ac:dyDescent="0.2">
      <c r="A25" s="15" t="s">
        <v>46</v>
      </c>
      <c r="B25" s="16" t="s">
        <v>47</v>
      </c>
      <c r="C25" s="59"/>
      <c r="D25" s="18"/>
      <c r="E25" s="18"/>
    </row>
    <row r="26" spans="1:5" s="14" customFormat="1" ht="12" customHeight="1" x14ac:dyDescent="0.2">
      <c r="A26" s="15" t="s">
        <v>48</v>
      </c>
      <c r="B26" s="16" t="s">
        <v>49</v>
      </c>
      <c r="C26" s="59"/>
      <c r="D26" s="18"/>
      <c r="E26" s="18"/>
    </row>
    <row r="27" spans="1:5" s="14" customFormat="1" ht="12" customHeight="1" x14ac:dyDescent="0.2">
      <c r="A27" s="15" t="s">
        <v>50</v>
      </c>
      <c r="B27" s="16" t="s">
        <v>51</v>
      </c>
      <c r="C27" s="59"/>
      <c r="D27" s="18"/>
      <c r="E27" s="18"/>
    </row>
    <row r="28" spans="1:5" s="14" customFormat="1" ht="12" customHeight="1" x14ac:dyDescent="0.2">
      <c r="A28" s="15" t="s">
        <v>52</v>
      </c>
      <c r="B28" s="16" t="s">
        <v>53</v>
      </c>
      <c r="C28" s="59"/>
      <c r="D28" s="18"/>
      <c r="E28" s="18"/>
    </row>
    <row r="29" spans="1:5" s="14" customFormat="1" ht="12" customHeight="1" x14ac:dyDescent="0.2">
      <c r="A29" s="15" t="s">
        <v>54</v>
      </c>
      <c r="B29" s="16" t="s">
        <v>55</v>
      </c>
      <c r="C29" s="59"/>
      <c r="D29" s="18"/>
      <c r="E29" s="18"/>
    </row>
    <row r="30" spans="1:5" s="14" customFormat="1" ht="12" customHeight="1" x14ac:dyDescent="0.2">
      <c r="A30" s="35" t="s">
        <v>56</v>
      </c>
      <c r="B30" s="35" t="s">
        <v>57</v>
      </c>
      <c r="C30" s="58">
        <f>+C31+C35+C36+C37</f>
        <v>100</v>
      </c>
      <c r="D30" s="58">
        <f>+D31+D35+D36+D37</f>
        <v>100</v>
      </c>
      <c r="E30" s="58">
        <f>+E31+E35+E36+E37</f>
        <v>0</v>
      </c>
    </row>
    <row r="31" spans="1:5" s="14" customFormat="1" ht="12" customHeight="1" x14ac:dyDescent="0.2">
      <c r="A31" s="15" t="s">
        <v>58</v>
      </c>
      <c r="B31" s="16" t="s">
        <v>59</v>
      </c>
      <c r="C31" s="60">
        <f>+C32+C33+C34</f>
        <v>100</v>
      </c>
      <c r="D31" s="60">
        <f>+D32+D33+D34</f>
        <v>100</v>
      </c>
      <c r="E31" s="60">
        <f>+E32+E33+E34</f>
        <v>0</v>
      </c>
    </row>
    <row r="32" spans="1:5" s="14" customFormat="1" ht="12" customHeight="1" x14ac:dyDescent="0.2">
      <c r="A32" s="15" t="s">
        <v>60</v>
      </c>
      <c r="B32" s="16" t="s">
        <v>61</v>
      </c>
      <c r="C32" s="59"/>
      <c r="D32" s="18"/>
      <c r="E32" s="18"/>
    </row>
    <row r="33" spans="1:5" s="14" customFormat="1" ht="12" customHeight="1" x14ac:dyDescent="0.2">
      <c r="A33" s="15" t="s">
        <v>62</v>
      </c>
      <c r="B33" s="16" t="s">
        <v>63</v>
      </c>
      <c r="C33" s="59"/>
      <c r="D33" s="18"/>
      <c r="E33" s="18"/>
    </row>
    <row r="34" spans="1:5" s="14" customFormat="1" ht="12" customHeight="1" x14ac:dyDescent="0.2">
      <c r="A34" s="15" t="s">
        <v>64</v>
      </c>
      <c r="B34" s="16" t="s">
        <v>65</v>
      </c>
      <c r="C34" s="59">
        <f>'9.1.2. sz. mell Önk. Önként vál'!C36</f>
        <v>100</v>
      </c>
      <c r="D34" s="18">
        <v>100</v>
      </c>
      <c r="E34" s="18"/>
    </row>
    <row r="35" spans="1:5" s="14" customFormat="1" ht="12" customHeight="1" x14ac:dyDescent="0.2">
      <c r="A35" s="15" t="s">
        <v>66</v>
      </c>
      <c r="B35" s="16" t="s">
        <v>67</v>
      </c>
      <c r="C35" s="59"/>
      <c r="D35" s="18"/>
      <c r="E35" s="18"/>
    </row>
    <row r="36" spans="1:5" s="14" customFormat="1" ht="12" customHeight="1" x14ac:dyDescent="0.2">
      <c r="A36" s="15" t="s">
        <v>68</v>
      </c>
      <c r="B36" s="16" t="s">
        <v>69</v>
      </c>
      <c r="C36" s="59"/>
      <c r="D36" s="18"/>
      <c r="E36" s="18"/>
    </row>
    <row r="37" spans="1:5" s="14" customFormat="1" ht="12" customHeight="1" x14ac:dyDescent="0.2">
      <c r="A37" s="15" t="s">
        <v>70</v>
      </c>
      <c r="B37" s="16" t="s">
        <v>71</v>
      </c>
      <c r="C37" s="59"/>
      <c r="D37" s="18"/>
      <c r="E37" s="18"/>
    </row>
    <row r="38" spans="1:5" s="14" customFormat="1" ht="12" customHeight="1" x14ac:dyDescent="0.2">
      <c r="A38" s="35" t="s">
        <v>72</v>
      </c>
      <c r="B38" s="35" t="s">
        <v>73</v>
      </c>
      <c r="C38" s="58">
        <f>SUM(C39:C49)</f>
        <v>0</v>
      </c>
      <c r="D38" s="18"/>
      <c r="E38" s="18"/>
    </row>
    <row r="39" spans="1:5" s="14" customFormat="1" ht="12" customHeight="1" x14ac:dyDescent="0.2">
      <c r="A39" s="15" t="s">
        <v>74</v>
      </c>
      <c r="B39" s="16" t="s">
        <v>75</v>
      </c>
      <c r="C39" s="59"/>
      <c r="D39" s="18"/>
      <c r="E39" s="18"/>
    </row>
    <row r="40" spans="1:5" s="14" customFormat="1" ht="12" customHeight="1" x14ac:dyDescent="0.2">
      <c r="A40" s="15" t="s">
        <v>76</v>
      </c>
      <c r="B40" s="16" t="s">
        <v>77</v>
      </c>
      <c r="C40" s="59"/>
      <c r="D40" s="18"/>
      <c r="E40" s="18"/>
    </row>
    <row r="41" spans="1:5" s="14" customFormat="1" ht="12" customHeight="1" x14ac:dyDescent="0.2">
      <c r="A41" s="15" t="s">
        <v>78</v>
      </c>
      <c r="B41" s="16" t="s">
        <v>79</v>
      </c>
      <c r="C41" s="59"/>
      <c r="D41" s="18"/>
      <c r="E41" s="18"/>
    </row>
    <row r="42" spans="1:5" s="14" customFormat="1" ht="12" customHeight="1" x14ac:dyDescent="0.2">
      <c r="A42" s="15" t="s">
        <v>80</v>
      </c>
      <c r="B42" s="16" t="s">
        <v>81</v>
      </c>
      <c r="C42" s="59"/>
      <c r="D42" s="18"/>
      <c r="E42" s="18"/>
    </row>
    <row r="43" spans="1:5" s="14" customFormat="1" ht="12" customHeight="1" x14ac:dyDescent="0.2">
      <c r="A43" s="15" t="s">
        <v>82</v>
      </c>
      <c r="B43" s="16" t="s">
        <v>83</v>
      </c>
      <c r="C43" s="59"/>
      <c r="D43" s="18"/>
      <c r="E43" s="18"/>
    </row>
    <row r="44" spans="1:5" s="14" customFormat="1" ht="12" customHeight="1" x14ac:dyDescent="0.2">
      <c r="A44" s="15" t="s">
        <v>84</v>
      </c>
      <c r="B44" s="16" t="s">
        <v>85</v>
      </c>
      <c r="C44" s="59"/>
      <c r="D44" s="18"/>
      <c r="E44" s="18"/>
    </row>
    <row r="45" spans="1:5" s="14" customFormat="1" ht="12" customHeight="1" x14ac:dyDescent="0.2">
      <c r="A45" s="15" t="s">
        <v>86</v>
      </c>
      <c r="B45" s="16" t="s">
        <v>87</v>
      </c>
      <c r="C45" s="59"/>
      <c r="D45" s="18"/>
      <c r="E45" s="18"/>
    </row>
    <row r="46" spans="1:5" s="14" customFormat="1" ht="12" customHeight="1" x14ac:dyDescent="0.2">
      <c r="A46" s="15" t="s">
        <v>88</v>
      </c>
      <c r="B46" s="16" t="s">
        <v>89</v>
      </c>
      <c r="C46" s="59"/>
      <c r="D46" s="18"/>
      <c r="E46" s="18"/>
    </row>
    <row r="47" spans="1:5" s="14" customFormat="1" ht="12" customHeight="1" x14ac:dyDescent="0.2">
      <c r="A47" s="15" t="s">
        <v>90</v>
      </c>
      <c r="B47" s="16" t="s">
        <v>91</v>
      </c>
      <c r="C47" s="59"/>
      <c r="D47" s="18"/>
      <c r="E47" s="18"/>
    </row>
    <row r="48" spans="1:5" s="14" customFormat="1" ht="12" customHeight="1" x14ac:dyDescent="0.2">
      <c r="A48" s="15" t="s">
        <v>92</v>
      </c>
      <c r="B48" s="16" t="s">
        <v>93</v>
      </c>
      <c r="C48" s="59"/>
      <c r="D48" s="18"/>
      <c r="E48" s="18"/>
    </row>
    <row r="49" spans="1:5" s="14" customFormat="1" ht="12" customHeight="1" x14ac:dyDescent="0.2">
      <c r="A49" s="15" t="s">
        <v>94</v>
      </c>
      <c r="B49" s="17" t="s">
        <v>95</v>
      </c>
      <c r="C49" s="59"/>
      <c r="D49" s="18"/>
      <c r="E49" s="18"/>
    </row>
    <row r="50" spans="1:5" s="14" customFormat="1" ht="12" customHeight="1" x14ac:dyDescent="0.2">
      <c r="A50" s="35" t="s">
        <v>96</v>
      </c>
      <c r="B50" s="35" t="s">
        <v>97</v>
      </c>
      <c r="C50" s="58">
        <f>SUM(C51:C55)</f>
        <v>0</v>
      </c>
      <c r="D50" s="18"/>
      <c r="E50" s="18"/>
    </row>
    <row r="51" spans="1:5" s="14" customFormat="1" ht="12" customHeight="1" x14ac:dyDescent="0.2">
      <c r="A51" s="15" t="s">
        <v>98</v>
      </c>
      <c r="B51" s="16" t="s">
        <v>99</v>
      </c>
      <c r="C51" s="59"/>
      <c r="D51" s="18"/>
      <c r="E51" s="18"/>
    </row>
    <row r="52" spans="1:5" s="14" customFormat="1" ht="12" customHeight="1" x14ac:dyDescent="0.2">
      <c r="A52" s="15" t="s">
        <v>100</v>
      </c>
      <c r="B52" s="16" t="s">
        <v>101</v>
      </c>
      <c r="C52" s="59"/>
      <c r="D52" s="18"/>
      <c r="E52" s="18"/>
    </row>
    <row r="53" spans="1:5" s="14" customFormat="1" ht="12" customHeight="1" x14ac:dyDescent="0.2">
      <c r="A53" s="15" t="s">
        <v>102</v>
      </c>
      <c r="B53" s="16" t="s">
        <v>103</v>
      </c>
      <c r="C53" s="59"/>
      <c r="D53" s="18"/>
      <c r="E53" s="18"/>
    </row>
    <row r="54" spans="1:5" s="14" customFormat="1" ht="12" customHeight="1" x14ac:dyDescent="0.2">
      <c r="A54" s="15" t="s">
        <v>104</v>
      </c>
      <c r="B54" s="16" t="s">
        <v>105</v>
      </c>
      <c r="C54" s="59"/>
      <c r="D54" s="18"/>
      <c r="E54" s="18"/>
    </row>
    <row r="55" spans="1:5" s="14" customFormat="1" ht="12" customHeight="1" x14ac:dyDescent="0.2">
      <c r="A55" s="15" t="s">
        <v>106</v>
      </c>
      <c r="B55" s="17" t="s">
        <v>107</v>
      </c>
      <c r="C55" s="59"/>
      <c r="D55" s="18"/>
      <c r="E55" s="18"/>
    </row>
    <row r="56" spans="1:5" s="14" customFormat="1" ht="12" customHeight="1" x14ac:dyDescent="0.2">
      <c r="A56" s="35" t="s">
        <v>108</v>
      </c>
      <c r="B56" s="35" t="s">
        <v>109</v>
      </c>
      <c r="C56" s="58">
        <f>SUM(C57:C59)</f>
        <v>0</v>
      </c>
      <c r="D56" s="18"/>
      <c r="E56" s="18"/>
    </row>
    <row r="57" spans="1:5" s="14" customFormat="1" ht="12" customHeight="1" x14ac:dyDescent="0.2">
      <c r="A57" s="15" t="s">
        <v>110</v>
      </c>
      <c r="B57" s="16" t="s">
        <v>111</v>
      </c>
      <c r="C57" s="59"/>
      <c r="D57" s="18"/>
      <c r="E57" s="18"/>
    </row>
    <row r="58" spans="1:5" s="14" customFormat="1" ht="12" customHeight="1" x14ac:dyDescent="0.2">
      <c r="A58" s="15" t="s">
        <v>112</v>
      </c>
      <c r="B58" s="16" t="s">
        <v>113</v>
      </c>
      <c r="C58" s="59"/>
      <c r="D58" s="18"/>
      <c r="E58" s="18"/>
    </row>
    <row r="59" spans="1:5" s="14" customFormat="1" ht="12" customHeight="1" x14ac:dyDescent="0.2">
      <c r="A59" s="15" t="s">
        <v>114</v>
      </c>
      <c r="B59" s="16" t="s">
        <v>115</v>
      </c>
      <c r="C59" s="59"/>
      <c r="D59" s="18"/>
      <c r="E59" s="18"/>
    </row>
    <row r="60" spans="1:5" s="14" customFormat="1" ht="12" customHeight="1" x14ac:dyDescent="0.2">
      <c r="A60" s="15" t="s">
        <v>116</v>
      </c>
      <c r="B60" s="17" t="s">
        <v>117</v>
      </c>
      <c r="C60" s="59"/>
      <c r="D60" s="18"/>
      <c r="E60" s="18"/>
    </row>
    <row r="61" spans="1:5" s="14" customFormat="1" ht="12" customHeight="1" x14ac:dyDescent="0.2">
      <c r="A61" s="35" t="s">
        <v>118</v>
      </c>
      <c r="B61" s="23" t="s">
        <v>119</v>
      </c>
      <c r="C61" s="58">
        <f>SUM(C62:C64)</f>
        <v>0</v>
      </c>
      <c r="D61" s="18"/>
      <c r="E61" s="18"/>
    </row>
    <row r="62" spans="1:5" s="14" customFormat="1" ht="12" customHeight="1" x14ac:dyDescent="0.2">
      <c r="A62" s="15" t="s">
        <v>120</v>
      </c>
      <c r="B62" s="16" t="s">
        <v>121</v>
      </c>
      <c r="C62" s="59"/>
      <c r="D62" s="18"/>
      <c r="E62" s="18"/>
    </row>
    <row r="63" spans="1:5" s="14" customFormat="1" ht="12" customHeight="1" x14ac:dyDescent="0.2">
      <c r="A63" s="15" t="s">
        <v>122</v>
      </c>
      <c r="B63" s="16" t="s">
        <v>123</v>
      </c>
      <c r="C63" s="59"/>
      <c r="D63" s="18"/>
      <c r="E63" s="18"/>
    </row>
    <row r="64" spans="1:5" s="14" customFormat="1" ht="12" customHeight="1" x14ac:dyDescent="0.2">
      <c r="A64" s="15" t="s">
        <v>124</v>
      </c>
      <c r="B64" s="16" t="s">
        <v>125</v>
      </c>
      <c r="C64" s="59"/>
      <c r="D64" s="18"/>
      <c r="E64" s="18"/>
    </row>
    <row r="65" spans="1:5" s="14" customFormat="1" ht="12" customHeight="1" x14ac:dyDescent="0.2">
      <c r="A65" s="15" t="s">
        <v>126</v>
      </c>
      <c r="B65" s="17" t="s">
        <v>127</v>
      </c>
      <c r="C65" s="59"/>
      <c r="D65" s="18"/>
      <c r="E65" s="18"/>
    </row>
    <row r="66" spans="1:5" s="14" customFormat="1" ht="12" customHeight="1" x14ac:dyDescent="0.2">
      <c r="A66" s="45" t="s">
        <v>128</v>
      </c>
      <c r="B66" s="35" t="s">
        <v>129</v>
      </c>
      <c r="C66" s="58">
        <f>+C9+C16+C23+C30+C38+C50+C56+C61</f>
        <v>100</v>
      </c>
      <c r="D66" s="58">
        <f>+D9+D16+D23+D30+D38+D50+D56+D61</f>
        <v>100</v>
      </c>
      <c r="E66" s="58">
        <f>+E9+E16+E23+E30+E38+E50+E56+E61</f>
        <v>0</v>
      </c>
    </row>
    <row r="67" spans="1:5" s="14" customFormat="1" ht="12" customHeight="1" x14ac:dyDescent="0.2">
      <c r="A67" s="22" t="s">
        <v>130</v>
      </c>
      <c r="B67" s="23" t="s">
        <v>131</v>
      </c>
      <c r="C67" s="58">
        <f>SUM(C68:C70)</f>
        <v>0</v>
      </c>
      <c r="D67" s="18"/>
      <c r="E67" s="18"/>
    </row>
    <row r="68" spans="1:5" s="14" customFormat="1" ht="12" customHeight="1" x14ac:dyDescent="0.2">
      <c r="A68" s="15" t="s">
        <v>132</v>
      </c>
      <c r="B68" s="16" t="s">
        <v>133</v>
      </c>
      <c r="C68" s="59"/>
      <c r="D68" s="18"/>
      <c r="E68" s="18"/>
    </row>
    <row r="69" spans="1:5" s="14" customFormat="1" ht="12" customHeight="1" x14ac:dyDescent="0.2">
      <c r="A69" s="15" t="s">
        <v>134</v>
      </c>
      <c r="B69" s="16" t="s">
        <v>135</v>
      </c>
      <c r="C69" s="59"/>
      <c r="D69" s="18"/>
      <c r="E69" s="18"/>
    </row>
    <row r="70" spans="1:5" s="14" customFormat="1" ht="12" customHeight="1" x14ac:dyDescent="0.2">
      <c r="A70" s="15" t="s">
        <v>136</v>
      </c>
      <c r="B70" s="20" t="s">
        <v>137</v>
      </c>
      <c r="C70" s="59"/>
      <c r="D70" s="18"/>
      <c r="E70" s="18"/>
    </row>
    <row r="71" spans="1:5" s="14" customFormat="1" ht="12" customHeight="1" x14ac:dyDescent="0.2">
      <c r="A71" s="22" t="s">
        <v>138</v>
      </c>
      <c r="B71" s="23" t="s">
        <v>139</v>
      </c>
      <c r="C71" s="58">
        <f>SUM(C72:C75)</f>
        <v>0</v>
      </c>
      <c r="D71" s="18"/>
      <c r="E71" s="18"/>
    </row>
    <row r="72" spans="1:5" s="14" customFormat="1" ht="12" customHeight="1" x14ac:dyDescent="0.2">
      <c r="A72" s="15" t="s">
        <v>140</v>
      </c>
      <c r="B72" s="16" t="s">
        <v>141</v>
      </c>
      <c r="C72" s="59"/>
      <c r="D72" s="18"/>
      <c r="E72" s="18"/>
    </row>
    <row r="73" spans="1:5" s="14" customFormat="1" ht="12" customHeight="1" x14ac:dyDescent="0.2">
      <c r="A73" s="15" t="s">
        <v>142</v>
      </c>
      <c r="B73" s="16" t="s">
        <v>143</v>
      </c>
      <c r="C73" s="59"/>
      <c r="D73" s="18"/>
      <c r="E73" s="18"/>
    </row>
    <row r="74" spans="1:5" s="14" customFormat="1" ht="12" customHeight="1" x14ac:dyDescent="0.2">
      <c r="A74" s="15" t="s">
        <v>144</v>
      </c>
      <c r="B74" s="16" t="s">
        <v>145</v>
      </c>
      <c r="C74" s="59"/>
      <c r="D74" s="18"/>
      <c r="E74" s="18"/>
    </row>
    <row r="75" spans="1:5" s="14" customFormat="1" ht="12" customHeight="1" x14ac:dyDescent="0.2">
      <c r="A75" s="15" t="s">
        <v>146</v>
      </c>
      <c r="B75" s="17" t="s">
        <v>147</v>
      </c>
      <c r="C75" s="59"/>
      <c r="D75" s="18"/>
      <c r="E75" s="18"/>
    </row>
    <row r="76" spans="1:5" s="14" customFormat="1" ht="12" customHeight="1" x14ac:dyDescent="0.2">
      <c r="A76" s="22" t="s">
        <v>148</v>
      </c>
      <c r="B76" s="23" t="s">
        <v>149</v>
      </c>
      <c r="C76" s="58">
        <f>SUM(C77:C78)</f>
        <v>0</v>
      </c>
      <c r="D76" s="18"/>
      <c r="E76" s="18"/>
    </row>
    <row r="77" spans="1:5" s="14" customFormat="1" ht="12" customHeight="1" x14ac:dyDescent="0.2">
      <c r="A77" s="15" t="s">
        <v>150</v>
      </c>
      <c r="B77" s="16" t="s">
        <v>151</v>
      </c>
      <c r="C77" s="59"/>
      <c r="D77" s="18"/>
      <c r="E77" s="18"/>
    </row>
    <row r="78" spans="1:5" s="14" customFormat="1" ht="12" customHeight="1" x14ac:dyDescent="0.2">
      <c r="A78" s="15" t="s">
        <v>152</v>
      </c>
      <c r="B78" s="17" t="s">
        <v>153</v>
      </c>
      <c r="C78" s="59"/>
      <c r="D78" s="18"/>
      <c r="E78" s="18"/>
    </row>
    <row r="79" spans="1:5" s="14" customFormat="1" ht="12" customHeight="1" x14ac:dyDescent="0.2">
      <c r="A79" s="22" t="s">
        <v>154</v>
      </c>
      <c r="B79" s="23" t="s">
        <v>155</v>
      </c>
      <c r="C79" s="58">
        <f>SUM(C80:C82)</f>
        <v>0</v>
      </c>
      <c r="D79" s="18"/>
      <c r="E79" s="18"/>
    </row>
    <row r="80" spans="1:5" s="14" customFormat="1" ht="12" customHeight="1" x14ac:dyDescent="0.2">
      <c r="A80" s="15" t="s">
        <v>156</v>
      </c>
      <c r="B80" s="16" t="s">
        <v>157</v>
      </c>
      <c r="C80" s="59"/>
      <c r="D80" s="18"/>
      <c r="E80" s="18"/>
    </row>
    <row r="81" spans="1:5" s="14" customFormat="1" ht="12" customHeight="1" x14ac:dyDescent="0.2">
      <c r="A81" s="15" t="s">
        <v>158</v>
      </c>
      <c r="B81" s="16" t="s">
        <v>159</v>
      </c>
      <c r="C81" s="59"/>
      <c r="D81" s="18"/>
      <c r="E81" s="18"/>
    </row>
    <row r="82" spans="1:5" s="14" customFormat="1" ht="12" customHeight="1" x14ac:dyDescent="0.2">
      <c r="A82" s="15" t="s">
        <v>160</v>
      </c>
      <c r="B82" s="17" t="s">
        <v>161</v>
      </c>
      <c r="C82" s="59"/>
      <c r="D82" s="18"/>
      <c r="E82" s="18"/>
    </row>
    <row r="83" spans="1:5" s="14" customFormat="1" ht="12" customHeight="1" x14ac:dyDescent="0.2">
      <c r="A83" s="22" t="s">
        <v>162</v>
      </c>
      <c r="B83" s="23" t="s">
        <v>163</v>
      </c>
      <c r="C83" s="58">
        <f>SUM(C84:C87)</f>
        <v>0</v>
      </c>
      <c r="D83" s="18"/>
      <c r="E83" s="18"/>
    </row>
    <row r="84" spans="1:5" s="14" customFormat="1" ht="12" customHeight="1" x14ac:dyDescent="0.2">
      <c r="A84" s="21" t="s">
        <v>164</v>
      </c>
      <c r="B84" s="16" t="s">
        <v>165</v>
      </c>
      <c r="C84" s="59"/>
      <c r="D84" s="18"/>
      <c r="E84" s="18"/>
    </row>
    <row r="85" spans="1:5" s="14" customFormat="1" ht="12" customHeight="1" x14ac:dyDescent="0.2">
      <c r="A85" s="21" t="s">
        <v>166</v>
      </c>
      <c r="B85" s="16" t="s">
        <v>167</v>
      </c>
      <c r="C85" s="59"/>
      <c r="D85" s="18"/>
      <c r="E85" s="18"/>
    </row>
    <row r="86" spans="1:5" s="14" customFormat="1" ht="12" customHeight="1" x14ac:dyDescent="0.2">
      <c r="A86" s="21" t="s">
        <v>168</v>
      </c>
      <c r="B86" s="16" t="s">
        <v>169</v>
      </c>
      <c r="C86" s="59"/>
      <c r="D86" s="18"/>
      <c r="E86" s="18"/>
    </row>
    <row r="87" spans="1:5" s="14" customFormat="1" ht="12" customHeight="1" x14ac:dyDescent="0.2">
      <c r="A87" s="21" t="s">
        <v>170</v>
      </c>
      <c r="B87" s="17" t="s">
        <v>171</v>
      </c>
      <c r="C87" s="59"/>
      <c r="D87" s="18"/>
      <c r="E87" s="18"/>
    </row>
    <row r="88" spans="1:5" s="14" customFormat="1" ht="12" customHeight="1" x14ac:dyDescent="0.2">
      <c r="A88" s="22" t="s">
        <v>172</v>
      </c>
      <c r="B88" s="23" t="s">
        <v>173</v>
      </c>
      <c r="C88" s="61"/>
      <c r="D88" s="18"/>
      <c r="E88" s="18"/>
    </row>
    <row r="89" spans="1:5" s="14" customFormat="1" ht="13.5" customHeight="1" x14ac:dyDescent="0.2">
      <c r="A89" s="22" t="s">
        <v>174</v>
      </c>
      <c r="B89" s="23" t="s">
        <v>175</v>
      </c>
      <c r="C89" s="61"/>
      <c r="D89" s="18"/>
      <c r="E89" s="18"/>
    </row>
    <row r="90" spans="1:5" s="14" customFormat="1" ht="15.75" customHeight="1" x14ac:dyDescent="0.2">
      <c r="A90" s="22" t="s">
        <v>176</v>
      </c>
      <c r="B90" s="46" t="s">
        <v>177</v>
      </c>
      <c r="C90" s="58">
        <f>+C67+C71+C76+C79+C83+C89+C88</f>
        <v>0</v>
      </c>
      <c r="D90" s="18"/>
      <c r="E90" s="18"/>
    </row>
    <row r="91" spans="1:5" s="14" customFormat="1" ht="16.5" customHeight="1" x14ac:dyDescent="0.2">
      <c r="A91" s="22" t="s">
        <v>178</v>
      </c>
      <c r="B91" s="46" t="s">
        <v>179</v>
      </c>
      <c r="C91" s="58">
        <f>+C66+C90</f>
        <v>100</v>
      </c>
      <c r="D91" s="58">
        <f>+D66+D90</f>
        <v>100</v>
      </c>
      <c r="E91" s="58">
        <f>+E66+E90</f>
        <v>0</v>
      </c>
    </row>
    <row r="92" spans="1:5" s="14" customFormat="1" ht="83.25" customHeight="1" x14ac:dyDescent="0.2">
      <c r="A92" s="24"/>
      <c r="B92" s="25"/>
      <c r="C92" s="62"/>
    </row>
    <row r="93" spans="1:5" ht="16.5" customHeight="1" x14ac:dyDescent="0.25">
      <c r="A93"/>
      <c r="B93" s="7"/>
      <c r="C93" s="7"/>
    </row>
    <row r="94" spans="1:5" ht="16.5" customHeight="1" x14ac:dyDescent="0.25">
      <c r="A94" s="7"/>
      <c r="B94" s="7"/>
      <c r="C94" s="7"/>
    </row>
    <row r="95" spans="1:5" ht="16.5" customHeight="1" x14ac:dyDescent="0.25">
      <c r="A95" s="7"/>
      <c r="B95" s="7"/>
      <c r="C95" s="7"/>
    </row>
    <row r="96" spans="1:5" ht="16.5" customHeight="1" x14ac:dyDescent="0.25">
      <c r="A96" s="544" t="s">
        <v>180</v>
      </c>
      <c r="B96" s="544"/>
      <c r="C96" s="544"/>
      <c r="D96" s="544"/>
      <c r="E96" s="544"/>
    </row>
    <row r="97" spans="1:5" ht="16.5" customHeight="1" x14ac:dyDescent="0.25">
      <c r="A97" s="7"/>
      <c r="B97" s="7"/>
      <c r="C97" s="7"/>
    </row>
    <row r="98" spans="1:5" ht="16.5" customHeight="1" x14ac:dyDescent="0.25">
      <c r="A98" s="7"/>
      <c r="B98" s="7"/>
      <c r="C98" s="7"/>
    </row>
    <row r="99" spans="1:5" ht="16.5" customHeight="1" x14ac:dyDescent="0.25">
      <c r="A99" s="7"/>
      <c r="B99" s="7"/>
      <c r="C99" s="7"/>
    </row>
    <row r="100" spans="1:5" s="28" customFormat="1" ht="16.5" customHeight="1" x14ac:dyDescent="0.25">
      <c r="A100" s="549" t="s">
        <v>181</v>
      </c>
      <c r="B100" s="549"/>
      <c r="C100" s="545" t="s">
        <v>5</v>
      </c>
      <c r="D100" s="545"/>
      <c r="E100" s="545"/>
    </row>
    <row r="101" spans="1:5" ht="38.1" customHeight="1" x14ac:dyDescent="0.25">
      <c r="A101" s="8" t="s">
        <v>6</v>
      </c>
      <c r="B101" s="8" t="s">
        <v>182</v>
      </c>
      <c r="C101" s="8" t="s">
        <v>274</v>
      </c>
      <c r="D101" s="8" t="s">
        <v>275</v>
      </c>
      <c r="E101" s="56" t="s">
        <v>10</v>
      </c>
    </row>
    <row r="102" spans="1:5" s="12" customFormat="1" ht="12" customHeight="1" x14ac:dyDescent="0.2">
      <c r="A102" s="11" t="s">
        <v>11</v>
      </c>
      <c r="B102" s="11" t="s">
        <v>12</v>
      </c>
      <c r="C102" s="11" t="s">
        <v>276</v>
      </c>
      <c r="D102" s="63" t="s">
        <v>277</v>
      </c>
      <c r="E102" s="63" t="s">
        <v>278</v>
      </c>
    </row>
    <row r="103" spans="1:5" ht="12" customHeight="1" x14ac:dyDescent="0.25">
      <c r="A103" s="35" t="s">
        <v>14</v>
      </c>
      <c r="B103" s="47" t="s">
        <v>183</v>
      </c>
      <c r="C103" s="58">
        <f>C104+C105+C106+C107+C108+C121</f>
        <v>100</v>
      </c>
      <c r="D103" s="58">
        <f>D104+D105+D106+D107+D108+D121</f>
        <v>100</v>
      </c>
      <c r="E103" s="58">
        <f>E104+E105+E106+E107+E108+E121</f>
        <v>0</v>
      </c>
    </row>
    <row r="104" spans="1:5" ht="12" customHeight="1" x14ac:dyDescent="0.25">
      <c r="A104" s="15" t="s">
        <v>16</v>
      </c>
      <c r="B104" s="31" t="s">
        <v>184</v>
      </c>
      <c r="C104" s="59"/>
      <c r="D104" s="55"/>
      <c r="E104" s="55"/>
    </row>
    <row r="105" spans="1:5" ht="12" customHeight="1" x14ac:dyDescent="0.25">
      <c r="A105" s="15" t="s">
        <v>18</v>
      </c>
      <c r="B105" s="31" t="s">
        <v>185</v>
      </c>
      <c r="C105" s="59"/>
      <c r="D105" s="55"/>
      <c r="E105" s="55"/>
    </row>
    <row r="106" spans="1:5" ht="12" customHeight="1" x14ac:dyDescent="0.25">
      <c r="A106" s="15" t="s">
        <v>20</v>
      </c>
      <c r="B106" s="31" t="s">
        <v>186</v>
      </c>
      <c r="C106" s="59"/>
      <c r="D106" s="55"/>
      <c r="E106" s="55"/>
    </row>
    <row r="107" spans="1:5" ht="12" customHeight="1" x14ac:dyDescent="0.25">
      <c r="A107" s="15" t="s">
        <v>22</v>
      </c>
      <c r="B107" s="31" t="s">
        <v>187</v>
      </c>
      <c r="C107" s="59"/>
      <c r="D107" s="55"/>
      <c r="E107" s="55"/>
    </row>
    <row r="108" spans="1:5" ht="12" customHeight="1" x14ac:dyDescent="0.25">
      <c r="A108" s="15" t="s">
        <v>188</v>
      </c>
      <c r="B108" s="31" t="s">
        <v>189</v>
      </c>
      <c r="C108" s="59">
        <f>'9.1.2. sz. mell Önk. Önként vál'!C104</f>
        <v>100</v>
      </c>
      <c r="D108" s="59">
        <f>'9.1.2. sz. mell Önk. Önként vál'!D104</f>
        <v>100</v>
      </c>
      <c r="E108" s="59">
        <f>'9.1.2. sz. mell Önk. Önként vál'!E104</f>
        <v>0</v>
      </c>
    </row>
    <row r="109" spans="1:5" ht="12" customHeight="1" x14ac:dyDescent="0.25">
      <c r="A109" s="15" t="s">
        <v>26</v>
      </c>
      <c r="B109" s="31" t="s">
        <v>190</v>
      </c>
      <c r="C109" s="59">
        <f>'9.1.2. sz. mell Önk. Önként vál'!C105</f>
        <v>0</v>
      </c>
      <c r="D109" s="55"/>
      <c r="E109" s="55"/>
    </row>
    <row r="110" spans="1:5" ht="12" customHeight="1" x14ac:dyDescent="0.25">
      <c r="A110" s="15" t="s">
        <v>191</v>
      </c>
      <c r="B110" s="32" t="s">
        <v>192</v>
      </c>
      <c r="C110" s="59">
        <f>'9.1.2. sz. mell Önk. Önként vál'!C106</f>
        <v>0</v>
      </c>
      <c r="D110" s="55"/>
      <c r="E110" s="55"/>
    </row>
    <row r="111" spans="1:5" ht="12" customHeight="1" x14ac:dyDescent="0.25">
      <c r="A111" s="15" t="s">
        <v>193</v>
      </c>
      <c r="B111" s="32" t="s">
        <v>194</v>
      </c>
      <c r="C111" s="59">
        <f>'9.1.2. sz. mell Önk. Önként vál'!C107</f>
        <v>0</v>
      </c>
      <c r="D111" s="55"/>
      <c r="E111" s="55"/>
    </row>
    <row r="112" spans="1:5" ht="12" customHeight="1" x14ac:dyDescent="0.25">
      <c r="A112" s="15" t="s">
        <v>195</v>
      </c>
      <c r="B112" s="33" t="s">
        <v>196</v>
      </c>
      <c r="C112" s="59">
        <f>'9.1.2. sz. mell Önk. Önként vál'!C108</f>
        <v>0</v>
      </c>
      <c r="D112" s="55"/>
      <c r="E112" s="55"/>
    </row>
    <row r="113" spans="1:5" ht="12" customHeight="1" x14ac:dyDescent="0.25">
      <c r="A113" s="15" t="s">
        <v>197</v>
      </c>
      <c r="B113" s="32" t="s">
        <v>198</v>
      </c>
      <c r="C113" s="59">
        <f>'9.1.2. sz. mell Önk. Önként vál'!C109</f>
        <v>0</v>
      </c>
      <c r="D113" s="55"/>
      <c r="E113" s="55"/>
    </row>
    <row r="114" spans="1:5" ht="12" customHeight="1" x14ac:dyDescent="0.25">
      <c r="A114" s="15" t="s">
        <v>199</v>
      </c>
      <c r="B114" s="32" t="s">
        <v>200</v>
      </c>
      <c r="C114" s="59">
        <f>'9.1.2. sz. mell Önk. Önként vál'!C110</f>
        <v>0</v>
      </c>
      <c r="D114" s="55"/>
      <c r="E114" s="55"/>
    </row>
    <row r="115" spans="1:5" ht="12" customHeight="1" x14ac:dyDescent="0.25">
      <c r="A115" s="15" t="s">
        <v>201</v>
      </c>
      <c r="B115" s="33" t="s">
        <v>202</v>
      </c>
      <c r="C115" s="59">
        <f>'9.1.2. sz. mell Önk. Önként vál'!C111</f>
        <v>0</v>
      </c>
      <c r="D115" s="55"/>
      <c r="E115" s="55"/>
    </row>
    <row r="116" spans="1:5" ht="12" customHeight="1" x14ac:dyDescent="0.25">
      <c r="A116" s="15" t="s">
        <v>203</v>
      </c>
      <c r="B116" s="33" t="s">
        <v>204</v>
      </c>
      <c r="C116" s="59">
        <f>'9.1.2. sz. mell Önk. Önként vál'!C112</f>
        <v>0</v>
      </c>
      <c r="D116" s="55"/>
      <c r="E116" s="55"/>
    </row>
    <row r="117" spans="1:5" ht="12" customHeight="1" x14ac:dyDescent="0.25">
      <c r="A117" s="15" t="s">
        <v>205</v>
      </c>
      <c r="B117" s="32" t="s">
        <v>206</v>
      </c>
      <c r="C117" s="59">
        <f>'9.1.2. sz. mell Önk. Önként vál'!C113</f>
        <v>0</v>
      </c>
      <c r="D117" s="55"/>
      <c r="E117" s="55"/>
    </row>
    <row r="118" spans="1:5" ht="12" customHeight="1" x14ac:dyDescent="0.25">
      <c r="A118" s="15" t="s">
        <v>207</v>
      </c>
      <c r="B118" s="32" t="s">
        <v>208</v>
      </c>
      <c r="C118" s="59">
        <f>'9.1.2. sz. mell Önk. Önként vál'!C114</f>
        <v>0</v>
      </c>
      <c r="D118" s="55"/>
      <c r="E118" s="55"/>
    </row>
    <row r="119" spans="1:5" ht="12" customHeight="1" x14ac:dyDescent="0.25">
      <c r="A119" s="15" t="s">
        <v>209</v>
      </c>
      <c r="B119" s="32" t="s">
        <v>210</v>
      </c>
      <c r="C119" s="59">
        <f>'9.1.2. sz. mell Önk. Önként vál'!C115</f>
        <v>0</v>
      </c>
      <c r="D119" s="55"/>
      <c r="E119" s="55"/>
    </row>
    <row r="120" spans="1:5" ht="12" customHeight="1" x14ac:dyDescent="0.25">
      <c r="A120" s="15" t="s">
        <v>211</v>
      </c>
      <c r="B120" s="32" t="s">
        <v>212</v>
      </c>
      <c r="C120" s="59">
        <f>'9.1.2. sz. mell Önk. Önként vál'!C116</f>
        <v>100</v>
      </c>
      <c r="D120" s="57">
        <v>100</v>
      </c>
      <c r="E120" s="55"/>
    </row>
    <row r="121" spans="1:5" ht="12" customHeight="1" x14ac:dyDescent="0.25">
      <c r="A121" s="15" t="s">
        <v>213</v>
      </c>
      <c r="B121" s="31" t="s">
        <v>214</v>
      </c>
      <c r="C121" s="59"/>
      <c r="D121" s="55"/>
      <c r="E121" s="55"/>
    </row>
    <row r="122" spans="1:5" ht="12" customHeight="1" x14ac:dyDescent="0.25">
      <c r="A122" s="15" t="s">
        <v>215</v>
      </c>
      <c r="B122" s="31" t="s">
        <v>279</v>
      </c>
      <c r="C122" s="59"/>
      <c r="D122" s="55"/>
      <c r="E122" s="55"/>
    </row>
    <row r="123" spans="1:5" ht="12" customHeight="1" x14ac:dyDescent="0.25">
      <c r="A123" s="15" t="s">
        <v>217</v>
      </c>
      <c r="B123" s="64" t="s">
        <v>280</v>
      </c>
      <c r="C123" s="59"/>
      <c r="D123" s="55"/>
      <c r="E123" s="55"/>
    </row>
    <row r="124" spans="1:5" ht="12" customHeight="1" x14ac:dyDescent="0.25">
      <c r="A124" s="35" t="s">
        <v>28</v>
      </c>
      <c r="B124" s="47" t="s">
        <v>219</v>
      </c>
      <c r="C124" s="58">
        <f>+C125+C127+C129</f>
        <v>0</v>
      </c>
      <c r="D124" s="55"/>
      <c r="E124" s="55"/>
    </row>
    <row r="125" spans="1:5" ht="12" customHeight="1" x14ac:dyDescent="0.25">
      <c r="A125" s="15" t="s">
        <v>30</v>
      </c>
      <c r="B125" s="31" t="s">
        <v>220</v>
      </c>
      <c r="C125" s="59"/>
      <c r="D125" s="55"/>
      <c r="E125" s="55"/>
    </row>
    <row r="126" spans="1:5" ht="12" customHeight="1" x14ac:dyDescent="0.25">
      <c r="A126" s="15" t="s">
        <v>32</v>
      </c>
      <c r="B126" s="31" t="s">
        <v>281</v>
      </c>
      <c r="C126" s="59"/>
      <c r="D126" s="55"/>
      <c r="E126" s="55"/>
    </row>
    <row r="127" spans="1:5" ht="12" customHeight="1" x14ac:dyDescent="0.25">
      <c r="A127" s="15" t="s">
        <v>34</v>
      </c>
      <c r="B127" s="31" t="s">
        <v>221</v>
      </c>
      <c r="C127" s="59"/>
      <c r="D127" s="55"/>
      <c r="E127" s="55"/>
    </row>
    <row r="128" spans="1:5" ht="12" customHeight="1" x14ac:dyDescent="0.25">
      <c r="A128" s="15" t="s">
        <v>36</v>
      </c>
      <c r="B128" s="31" t="s">
        <v>282</v>
      </c>
      <c r="C128" s="59"/>
      <c r="D128" s="55"/>
      <c r="E128" s="55"/>
    </row>
    <row r="129" spans="1:5" ht="12" customHeight="1" x14ac:dyDescent="0.25">
      <c r="A129" s="15" t="s">
        <v>38</v>
      </c>
      <c r="B129" s="17" t="s">
        <v>223</v>
      </c>
      <c r="C129" s="59"/>
      <c r="D129" s="55"/>
      <c r="E129" s="55"/>
    </row>
    <row r="130" spans="1:5" ht="12" customHeight="1" x14ac:dyDescent="0.25">
      <c r="A130" s="15" t="s">
        <v>40</v>
      </c>
      <c r="B130" s="17" t="s">
        <v>224</v>
      </c>
      <c r="C130" s="59"/>
      <c r="D130" s="55"/>
      <c r="E130" s="55"/>
    </row>
    <row r="131" spans="1:5" ht="12" customHeight="1" x14ac:dyDescent="0.25">
      <c r="A131" s="15" t="s">
        <v>225</v>
      </c>
      <c r="B131" s="32" t="s">
        <v>226</v>
      </c>
      <c r="C131" s="59"/>
      <c r="D131" s="55"/>
      <c r="E131" s="55"/>
    </row>
    <row r="132" spans="1:5" x14ac:dyDescent="0.25">
      <c r="A132" s="15" t="s">
        <v>227</v>
      </c>
      <c r="B132" s="32" t="s">
        <v>200</v>
      </c>
      <c r="C132" s="59"/>
      <c r="D132" s="55"/>
      <c r="E132" s="55"/>
    </row>
    <row r="133" spans="1:5" ht="12" customHeight="1" x14ac:dyDescent="0.25">
      <c r="A133" s="15" t="s">
        <v>229</v>
      </c>
      <c r="B133" s="32" t="s">
        <v>230</v>
      </c>
      <c r="C133" s="59"/>
      <c r="D133" s="55"/>
      <c r="E133" s="55"/>
    </row>
    <row r="134" spans="1:5" ht="12" customHeight="1" x14ac:dyDescent="0.25">
      <c r="A134" s="15" t="s">
        <v>231</v>
      </c>
      <c r="B134" s="32" t="s">
        <v>232</v>
      </c>
      <c r="C134" s="59"/>
      <c r="D134" s="55"/>
      <c r="E134" s="55"/>
    </row>
    <row r="135" spans="1:5" ht="12" customHeight="1" x14ac:dyDescent="0.25">
      <c r="A135" s="15" t="s">
        <v>233</v>
      </c>
      <c r="B135" s="32" t="s">
        <v>206</v>
      </c>
      <c r="C135" s="59"/>
      <c r="D135" s="55"/>
      <c r="E135" s="55"/>
    </row>
    <row r="136" spans="1:5" ht="12" customHeight="1" x14ac:dyDescent="0.25">
      <c r="A136" s="15" t="s">
        <v>234</v>
      </c>
      <c r="B136" s="32" t="s">
        <v>235</v>
      </c>
      <c r="C136" s="59"/>
      <c r="D136" s="55"/>
      <c r="E136" s="55"/>
    </row>
    <row r="137" spans="1:5" x14ac:dyDescent="0.25">
      <c r="A137" s="15" t="s">
        <v>236</v>
      </c>
      <c r="B137" s="32" t="s">
        <v>237</v>
      </c>
      <c r="C137" s="59"/>
      <c r="D137" s="55"/>
      <c r="E137" s="55"/>
    </row>
    <row r="138" spans="1:5" ht="12" customHeight="1" x14ac:dyDescent="0.25">
      <c r="A138" s="35" t="s">
        <v>42</v>
      </c>
      <c r="B138" s="35" t="s">
        <v>238</v>
      </c>
      <c r="C138" s="58">
        <f>+C103+C124</f>
        <v>100</v>
      </c>
      <c r="D138" s="58">
        <f>+D103+D124</f>
        <v>100</v>
      </c>
      <c r="E138" s="58">
        <f>+E103+E124</f>
        <v>0</v>
      </c>
    </row>
    <row r="139" spans="1:5" ht="12" customHeight="1" x14ac:dyDescent="0.25">
      <c r="A139" s="35" t="s">
        <v>239</v>
      </c>
      <c r="B139" s="35" t="s">
        <v>240</v>
      </c>
      <c r="C139" s="58">
        <f>+C140+C141+C142</f>
        <v>0</v>
      </c>
      <c r="D139" s="55"/>
      <c r="E139" s="55"/>
    </row>
    <row r="140" spans="1:5" ht="12" customHeight="1" x14ac:dyDescent="0.25">
      <c r="A140" s="15" t="s">
        <v>58</v>
      </c>
      <c r="B140" s="31" t="s">
        <v>241</v>
      </c>
      <c r="C140" s="59"/>
      <c r="D140" s="55"/>
      <c r="E140" s="55"/>
    </row>
    <row r="141" spans="1:5" ht="12" customHeight="1" x14ac:dyDescent="0.25">
      <c r="A141" s="15" t="s">
        <v>66</v>
      </c>
      <c r="B141" s="31" t="s">
        <v>242</v>
      </c>
      <c r="C141" s="59"/>
      <c r="D141" s="55"/>
      <c r="E141" s="55"/>
    </row>
    <row r="142" spans="1:5" ht="12" customHeight="1" x14ac:dyDescent="0.25">
      <c r="A142" s="15" t="s">
        <v>68</v>
      </c>
      <c r="B142" s="31" t="s">
        <v>283</v>
      </c>
      <c r="C142" s="59"/>
      <c r="D142" s="55"/>
      <c r="E142" s="55"/>
    </row>
    <row r="143" spans="1:5" ht="12" customHeight="1" x14ac:dyDescent="0.25">
      <c r="A143" s="35" t="s">
        <v>72</v>
      </c>
      <c r="B143" s="35" t="s">
        <v>244</v>
      </c>
      <c r="C143" s="58">
        <f>SUM(C144:C149)</f>
        <v>0</v>
      </c>
      <c r="D143" s="55"/>
      <c r="E143" s="55"/>
    </row>
    <row r="144" spans="1:5" ht="12" customHeight="1" x14ac:dyDescent="0.25">
      <c r="A144" s="15" t="s">
        <v>74</v>
      </c>
      <c r="B144" s="31" t="s">
        <v>245</v>
      </c>
      <c r="C144" s="59"/>
      <c r="D144" s="55"/>
      <c r="E144" s="55"/>
    </row>
    <row r="145" spans="1:5" ht="12" customHeight="1" x14ac:dyDescent="0.25">
      <c r="A145" s="15" t="s">
        <v>76</v>
      </c>
      <c r="B145" s="31" t="s">
        <v>246</v>
      </c>
      <c r="C145" s="59"/>
      <c r="D145" s="55"/>
      <c r="E145" s="55"/>
    </row>
    <row r="146" spans="1:5" ht="12" customHeight="1" x14ac:dyDescent="0.25">
      <c r="A146" s="15" t="s">
        <v>78</v>
      </c>
      <c r="B146" s="31" t="s">
        <v>247</v>
      </c>
      <c r="C146" s="59"/>
      <c r="D146" s="55"/>
      <c r="E146" s="55"/>
    </row>
    <row r="147" spans="1:5" ht="12" customHeight="1" x14ac:dyDescent="0.25">
      <c r="A147" s="15" t="s">
        <v>80</v>
      </c>
      <c r="B147" s="31" t="s">
        <v>248</v>
      </c>
      <c r="C147" s="59"/>
      <c r="D147" s="55"/>
      <c r="E147" s="55"/>
    </row>
    <row r="148" spans="1:5" ht="12" customHeight="1" x14ac:dyDescent="0.25">
      <c r="A148" s="15" t="s">
        <v>82</v>
      </c>
      <c r="B148" s="31" t="s">
        <v>249</v>
      </c>
      <c r="C148" s="59"/>
      <c r="D148" s="55"/>
      <c r="E148" s="55"/>
    </row>
    <row r="149" spans="1:5" ht="12" customHeight="1" x14ac:dyDescent="0.25">
      <c r="A149" s="15" t="s">
        <v>84</v>
      </c>
      <c r="B149" s="31" t="s">
        <v>250</v>
      </c>
      <c r="C149" s="59"/>
      <c r="D149" s="55"/>
      <c r="E149" s="55"/>
    </row>
    <row r="150" spans="1:5" ht="12" customHeight="1" x14ac:dyDescent="0.25">
      <c r="A150" s="35" t="s">
        <v>96</v>
      </c>
      <c r="B150" s="35" t="s">
        <v>251</v>
      </c>
      <c r="C150" s="58">
        <f>+C151+C152+C153+C154</f>
        <v>0</v>
      </c>
      <c r="D150" s="55"/>
      <c r="E150" s="55"/>
    </row>
    <row r="151" spans="1:5" ht="12" customHeight="1" x14ac:dyDescent="0.25">
      <c r="A151" s="15" t="s">
        <v>98</v>
      </c>
      <c r="B151" s="31" t="s">
        <v>252</v>
      </c>
      <c r="C151" s="59"/>
      <c r="D151" s="55"/>
      <c r="E151" s="55"/>
    </row>
    <row r="152" spans="1:5" ht="12" customHeight="1" x14ac:dyDescent="0.25">
      <c r="A152" s="15" t="s">
        <v>100</v>
      </c>
      <c r="B152" s="31" t="s">
        <v>253</v>
      </c>
      <c r="C152" s="59"/>
      <c r="D152" s="55"/>
      <c r="E152" s="55"/>
    </row>
    <row r="153" spans="1:5" ht="12" customHeight="1" x14ac:dyDescent="0.25">
      <c r="A153" s="15" t="s">
        <v>102</v>
      </c>
      <c r="B153" s="31" t="s">
        <v>254</v>
      </c>
      <c r="C153" s="59"/>
      <c r="D153" s="55"/>
      <c r="E153" s="55"/>
    </row>
    <row r="154" spans="1:5" ht="12" customHeight="1" x14ac:dyDescent="0.25">
      <c r="A154" s="15" t="s">
        <v>104</v>
      </c>
      <c r="B154" s="31" t="s">
        <v>255</v>
      </c>
      <c r="C154" s="59"/>
      <c r="D154" s="55"/>
      <c r="E154" s="55"/>
    </row>
    <row r="155" spans="1:5" ht="12" customHeight="1" x14ac:dyDescent="0.25">
      <c r="A155" s="35" t="s">
        <v>256</v>
      </c>
      <c r="B155" s="35" t="s">
        <v>257</v>
      </c>
      <c r="C155" s="65">
        <f>SUM(C156:C160)</f>
        <v>0</v>
      </c>
      <c r="D155" s="55"/>
      <c r="E155" s="55"/>
    </row>
    <row r="156" spans="1:5" ht="12" customHeight="1" x14ac:dyDescent="0.25">
      <c r="A156" s="15" t="s">
        <v>110</v>
      </c>
      <c r="B156" s="31" t="s">
        <v>258</v>
      </c>
      <c r="C156" s="59"/>
      <c r="D156" s="55"/>
      <c r="E156" s="55"/>
    </row>
    <row r="157" spans="1:5" ht="12" customHeight="1" x14ac:dyDescent="0.25">
      <c r="A157" s="15" t="s">
        <v>112</v>
      </c>
      <c r="B157" s="31" t="s">
        <v>259</v>
      </c>
      <c r="C157" s="59"/>
      <c r="D157" s="55"/>
      <c r="E157" s="55"/>
    </row>
    <row r="158" spans="1:5" ht="12" customHeight="1" x14ac:dyDescent="0.25">
      <c r="A158" s="15" t="s">
        <v>114</v>
      </c>
      <c r="B158" s="31" t="s">
        <v>260</v>
      </c>
      <c r="C158" s="59"/>
      <c r="D158" s="55"/>
      <c r="E158" s="55"/>
    </row>
    <row r="159" spans="1:5" ht="12" customHeight="1" x14ac:dyDescent="0.25">
      <c r="A159" s="15" t="s">
        <v>116</v>
      </c>
      <c r="B159" s="31" t="s">
        <v>261</v>
      </c>
      <c r="C159" s="59"/>
      <c r="D159" s="55"/>
      <c r="E159" s="55"/>
    </row>
    <row r="160" spans="1:5" ht="12" customHeight="1" x14ac:dyDescent="0.25">
      <c r="A160" s="15" t="s">
        <v>262</v>
      </c>
      <c r="B160" s="31" t="s">
        <v>263</v>
      </c>
      <c r="C160" s="59"/>
      <c r="D160" s="55"/>
      <c r="E160" s="55"/>
    </row>
    <row r="161" spans="1:9" ht="12" customHeight="1" x14ac:dyDescent="0.25">
      <c r="A161" s="35" t="s">
        <v>118</v>
      </c>
      <c r="B161" s="35" t="s">
        <v>264</v>
      </c>
      <c r="C161" s="66"/>
      <c r="D161" s="55"/>
      <c r="E161" s="55"/>
    </row>
    <row r="162" spans="1:9" ht="12" customHeight="1" x14ac:dyDescent="0.25">
      <c r="A162" s="35" t="s">
        <v>265</v>
      </c>
      <c r="B162" s="35" t="s">
        <v>266</v>
      </c>
      <c r="C162" s="66"/>
      <c r="D162" s="55"/>
      <c r="E162" s="55"/>
    </row>
    <row r="163" spans="1:9" ht="15" customHeight="1" x14ac:dyDescent="0.25">
      <c r="A163" s="35" t="s">
        <v>267</v>
      </c>
      <c r="B163" s="35" t="s">
        <v>268</v>
      </c>
      <c r="C163" s="67">
        <f>+C139+C143+C150+C155+C161+C162</f>
        <v>0</v>
      </c>
      <c r="D163" s="55"/>
      <c r="E163" s="55"/>
      <c r="F163" s="36"/>
      <c r="G163" s="37"/>
      <c r="H163" s="37"/>
      <c r="I163" s="37"/>
    </row>
    <row r="164" spans="1:9" s="14" customFormat="1" ht="12.95" customHeight="1" x14ac:dyDescent="0.2">
      <c r="A164" s="23" t="s">
        <v>269</v>
      </c>
      <c r="B164" s="52" t="s">
        <v>270</v>
      </c>
      <c r="C164" s="67">
        <f>+C138+C163</f>
        <v>100</v>
      </c>
      <c r="D164" s="67">
        <f>+D138+D163</f>
        <v>100</v>
      </c>
      <c r="E164" s="67">
        <f>+E138+E163</f>
        <v>0</v>
      </c>
    </row>
    <row r="165" spans="1:9" ht="7.5" customHeight="1" x14ac:dyDescent="0.25"/>
  </sheetData>
  <sheetProtection selectLockedCells="1" selectUnlockedCells="1"/>
  <mergeCells count="10">
    <mergeCell ref="A96:E96"/>
    <mergeCell ref="A100:B100"/>
    <mergeCell ref="C100:E100"/>
    <mergeCell ref="A1:E1"/>
    <mergeCell ref="A2:E2"/>
    <mergeCell ref="A3:E3"/>
    <mergeCell ref="A4:E4"/>
    <mergeCell ref="A5:E5"/>
    <mergeCell ref="A6:B6"/>
    <mergeCell ref="C6:E6"/>
  </mergeCells>
  <printOptions horizontalCentered="1"/>
  <pageMargins left="0.78749999999999998" right="0.78749999999999998" top="0.47222222222222221" bottom="0.31527777777777777" header="0.51180555555555551" footer="0.51180555555555551"/>
  <pageSetup paperSize="9" scale="66" firstPageNumber="0" orientation="portrait" horizontalDpi="300" verticalDpi="300" r:id="rId1"/>
  <headerFooter alignWithMargins="0"/>
  <rowBreaks count="1" manualBreakCount="1">
    <brk id="9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34"/>
  <sheetViews>
    <sheetView zoomScale="70" zoomScaleNormal="70" zoomScaleSheetLayoutView="100" workbookViewId="0">
      <selection activeCell="B1" sqref="B1:I1"/>
    </sheetView>
  </sheetViews>
  <sheetFormatPr defaultRowHeight="12.75" x14ac:dyDescent="0.2"/>
  <cols>
    <col min="1" max="1" width="6.83203125" style="68" customWidth="1"/>
    <col min="2" max="2" width="55.1640625" style="69" customWidth="1"/>
    <col min="3" max="3" width="16.33203125" style="68" customWidth="1"/>
    <col min="4" max="5" width="12.83203125" style="68" customWidth="1"/>
    <col min="6" max="6" width="55.1640625" style="68" customWidth="1"/>
    <col min="7" max="7" width="16.33203125" style="68" customWidth="1"/>
    <col min="8" max="8" width="16" style="68" customWidth="1"/>
    <col min="9" max="9" width="14.1640625" style="68" customWidth="1"/>
    <col min="10" max="16384" width="9.33203125" style="68"/>
  </cols>
  <sheetData>
    <row r="1" spans="1:9" ht="14.65" customHeight="1" x14ac:dyDescent="0.2">
      <c r="B1" s="542" t="s">
        <v>969</v>
      </c>
      <c r="C1" s="542"/>
      <c r="D1" s="542"/>
      <c r="E1" s="542"/>
      <c r="F1" s="542"/>
      <c r="G1" s="542"/>
      <c r="H1" s="542"/>
      <c r="I1" s="542"/>
    </row>
    <row r="2" spans="1:9" ht="32.450000000000003" customHeight="1" x14ac:dyDescent="0.2">
      <c r="B2" s="552" t="s">
        <v>284</v>
      </c>
      <c r="C2" s="552"/>
      <c r="D2" s="552"/>
      <c r="E2" s="552"/>
      <c r="F2" s="552"/>
      <c r="G2" s="552"/>
      <c r="H2" s="552"/>
      <c r="I2" s="552"/>
    </row>
    <row r="3" spans="1:9" ht="32.450000000000003" customHeight="1" x14ac:dyDescent="0.2">
      <c r="B3" s="70"/>
      <c r="C3" s="70"/>
      <c r="D3" s="70"/>
      <c r="E3" s="70"/>
      <c r="F3" s="70"/>
      <c r="G3" s="70"/>
    </row>
    <row r="4" spans="1:9" ht="32.450000000000003" customHeight="1" x14ac:dyDescent="0.2">
      <c r="B4" s="70"/>
      <c r="C4" s="70"/>
      <c r="D4" s="70"/>
      <c r="E4" s="70"/>
      <c r="F4" s="70"/>
      <c r="G4" s="70"/>
    </row>
    <row r="5" spans="1:9" ht="13.5" x14ac:dyDescent="0.2">
      <c r="G5" s="553" t="s">
        <v>285</v>
      </c>
      <c r="H5" s="553"/>
      <c r="I5" s="553"/>
    </row>
    <row r="6" spans="1:9" ht="18" customHeight="1" x14ac:dyDescent="0.2">
      <c r="A6" s="554" t="s">
        <v>6</v>
      </c>
      <c r="B6" s="554" t="s">
        <v>286</v>
      </c>
      <c r="C6" s="554"/>
      <c r="D6" s="71"/>
      <c r="E6" s="71"/>
      <c r="F6" s="554" t="s">
        <v>287</v>
      </c>
      <c r="G6" s="554"/>
      <c r="H6" s="554"/>
      <c r="I6" s="554"/>
    </row>
    <row r="7" spans="1:9" s="73" customFormat="1" ht="35.25" customHeight="1" x14ac:dyDescent="0.2">
      <c r="A7" s="554"/>
      <c r="B7" s="71" t="s">
        <v>288</v>
      </c>
      <c r="C7" s="71" t="s">
        <v>289</v>
      </c>
      <c r="D7" s="71" t="s">
        <v>290</v>
      </c>
      <c r="E7" s="71" t="s">
        <v>10</v>
      </c>
      <c r="F7" s="71" t="s">
        <v>288</v>
      </c>
      <c r="G7" s="71" t="str">
        <f>+C7</f>
        <v>2015. évi eredeti előirányzat</v>
      </c>
      <c r="H7" s="72" t="str">
        <f>D7</f>
        <v>2015. évi módosított előirányzat</v>
      </c>
      <c r="I7" s="72" t="str">
        <f>E7</f>
        <v>Teljesítés</v>
      </c>
    </row>
    <row r="8" spans="1:9" s="75" customFormat="1" ht="12" customHeight="1" x14ac:dyDescent="0.2">
      <c r="A8" s="74" t="s">
        <v>11</v>
      </c>
      <c r="B8" s="74" t="s">
        <v>12</v>
      </c>
      <c r="C8" s="74" t="s">
        <v>276</v>
      </c>
      <c r="D8" s="74"/>
      <c r="E8" s="74"/>
      <c r="F8" s="74" t="s">
        <v>291</v>
      </c>
      <c r="G8" s="74" t="s">
        <v>278</v>
      </c>
      <c r="H8" s="74"/>
      <c r="I8" s="74"/>
    </row>
    <row r="9" spans="1:9" ht="12.95" customHeight="1" x14ac:dyDescent="0.2">
      <c r="A9" s="76" t="s">
        <v>14</v>
      </c>
      <c r="B9" s="77" t="s">
        <v>292</v>
      </c>
      <c r="C9" s="78">
        <f>'1.1 összesítő'!C9</f>
        <v>70354</v>
      </c>
      <c r="D9" s="78">
        <f>'1.1 összesítő'!D9</f>
        <v>68378</v>
      </c>
      <c r="E9" s="78">
        <f>'1.1 összesítő'!E9</f>
        <v>68378</v>
      </c>
      <c r="F9" s="77" t="s">
        <v>293</v>
      </c>
      <c r="G9" s="78">
        <f>'1.1 összesítő'!C113</f>
        <v>34006</v>
      </c>
      <c r="H9" s="78">
        <f>'1.1 összesítő'!D113</f>
        <v>44424</v>
      </c>
      <c r="I9" s="78">
        <f>'1.1 összesítő'!E113</f>
        <v>43547</v>
      </c>
    </row>
    <row r="10" spans="1:9" ht="12.95" customHeight="1" x14ac:dyDescent="0.2">
      <c r="A10" s="76" t="s">
        <v>28</v>
      </c>
      <c r="B10" s="77" t="s">
        <v>294</v>
      </c>
      <c r="C10" s="78">
        <f>'1.1 összesítő'!C16</f>
        <v>0</v>
      </c>
      <c r="D10" s="78">
        <f>'1.1 összesítő'!D16</f>
        <v>14900</v>
      </c>
      <c r="E10" s="78">
        <f>'1.1 összesítő'!E16</f>
        <v>16647</v>
      </c>
      <c r="F10" s="77" t="s">
        <v>185</v>
      </c>
      <c r="G10" s="78">
        <f>'1.1 összesítő'!C114</f>
        <v>9015</v>
      </c>
      <c r="H10" s="78">
        <f>'1.1 összesítő'!D114</f>
        <v>10502</v>
      </c>
      <c r="I10" s="78">
        <f>'1.1 összesítő'!E114</f>
        <v>10352</v>
      </c>
    </row>
    <row r="11" spans="1:9" ht="12.95" customHeight="1" x14ac:dyDescent="0.2">
      <c r="A11" s="76" t="s">
        <v>42</v>
      </c>
      <c r="B11" s="77" t="s">
        <v>295</v>
      </c>
      <c r="C11" s="78"/>
      <c r="D11" s="78"/>
      <c r="E11" s="78"/>
      <c r="F11" s="77" t="s">
        <v>296</v>
      </c>
      <c r="G11" s="78">
        <f>'1.1 összesítő'!C115</f>
        <v>34248</v>
      </c>
      <c r="H11" s="78">
        <f>'1.1 összesítő'!D115</f>
        <v>68739</v>
      </c>
      <c r="I11" s="78">
        <f>'1.1 összesítő'!E115</f>
        <v>62219</v>
      </c>
    </row>
    <row r="12" spans="1:9" ht="12.95" customHeight="1" x14ac:dyDescent="0.2">
      <c r="A12" s="76" t="s">
        <v>239</v>
      </c>
      <c r="B12" s="77" t="s">
        <v>297</v>
      </c>
      <c r="C12" s="78">
        <f>'1.1 összesítő'!C30</f>
        <v>13294</v>
      </c>
      <c r="D12" s="78">
        <f>'1.1 összesítő'!D30</f>
        <v>13301</v>
      </c>
      <c r="E12" s="78">
        <f>'1.1 összesítő'!E30</f>
        <v>12890</v>
      </c>
      <c r="F12" s="77" t="s">
        <v>187</v>
      </c>
      <c r="G12" s="78">
        <f>'1.1 összesítő'!C116</f>
        <v>6020</v>
      </c>
      <c r="H12" s="78">
        <f>'1.1 összesítő'!D116</f>
        <v>8948</v>
      </c>
      <c r="I12" s="78">
        <f>'1.1 összesítő'!E116</f>
        <v>8948</v>
      </c>
    </row>
    <row r="13" spans="1:9" ht="12.95" customHeight="1" x14ac:dyDescent="0.2">
      <c r="A13" s="76" t="s">
        <v>72</v>
      </c>
      <c r="B13" s="77" t="s">
        <v>298</v>
      </c>
      <c r="C13" s="78">
        <f>'1.1 összesítő'!C38</f>
        <v>2632.52</v>
      </c>
      <c r="D13" s="78">
        <f>'1.1 összesítő'!D38</f>
        <v>6857</v>
      </c>
      <c r="E13" s="78">
        <f>'1.1 összesítő'!E38</f>
        <v>9367</v>
      </c>
      <c r="F13" s="77" t="s">
        <v>189</v>
      </c>
      <c r="G13" s="78">
        <f>'1.1 összesítő'!C117</f>
        <v>5607</v>
      </c>
      <c r="H13" s="78">
        <f>'1.1 összesítő'!D117</f>
        <v>7794</v>
      </c>
      <c r="I13" s="78">
        <f>'1.1 összesítő'!E117</f>
        <v>7020</v>
      </c>
    </row>
    <row r="14" spans="1:9" ht="12.95" customHeight="1" x14ac:dyDescent="0.2">
      <c r="A14" s="76" t="s">
        <v>96</v>
      </c>
      <c r="B14" s="77" t="s">
        <v>299</v>
      </c>
      <c r="C14" s="78">
        <f>'1.1 összesítő'!C56</f>
        <v>2996</v>
      </c>
      <c r="D14" s="78">
        <f>'1.1 összesítő'!D56</f>
        <v>2996</v>
      </c>
      <c r="E14" s="78">
        <f>'1.1 összesítő'!E56</f>
        <v>800</v>
      </c>
      <c r="F14" s="77" t="s">
        <v>214</v>
      </c>
      <c r="G14" s="78">
        <f>'1.1 összesítő'!C131</f>
        <v>1670</v>
      </c>
      <c r="H14" s="78">
        <f>'1.1 összesítő'!D131</f>
        <v>0</v>
      </c>
      <c r="I14" s="78">
        <f>'1.1 összesítő'!E131</f>
        <v>0</v>
      </c>
    </row>
    <row r="15" spans="1:9" ht="12.95" customHeight="1" x14ac:dyDescent="0.2">
      <c r="A15" s="76" t="s">
        <v>256</v>
      </c>
      <c r="B15" s="77" t="s">
        <v>300</v>
      </c>
      <c r="C15" s="78"/>
      <c r="D15" s="78"/>
      <c r="E15" s="78"/>
      <c r="F15" s="79"/>
      <c r="G15" s="78"/>
      <c r="H15" s="80"/>
      <c r="I15" s="80"/>
    </row>
    <row r="16" spans="1:9" ht="12.95" customHeight="1" x14ac:dyDescent="0.2">
      <c r="A16" s="76" t="s">
        <v>118</v>
      </c>
      <c r="B16" s="79"/>
      <c r="C16" s="78"/>
      <c r="D16" s="78"/>
      <c r="E16" s="78"/>
      <c r="F16" s="79"/>
      <c r="G16" s="78"/>
      <c r="H16" s="80"/>
      <c r="I16" s="80"/>
    </row>
    <row r="17" spans="1:9" ht="12.95" customHeight="1" x14ac:dyDescent="0.2">
      <c r="A17" s="76" t="s">
        <v>265</v>
      </c>
      <c r="B17" s="79" t="s">
        <v>491</v>
      </c>
      <c r="C17" s="78"/>
      <c r="D17" s="78">
        <f>'1.1 összesítő'!D24</f>
        <v>27321</v>
      </c>
      <c r="E17" s="78">
        <f>'1.1 összesítő'!E24</f>
        <v>27321</v>
      </c>
      <c r="F17" s="79"/>
      <c r="G17" s="78"/>
      <c r="H17" s="80"/>
      <c r="I17" s="80"/>
    </row>
    <row r="18" spans="1:9" ht="12.95" customHeight="1" x14ac:dyDescent="0.2">
      <c r="A18" s="76" t="s">
        <v>267</v>
      </c>
      <c r="B18" s="79"/>
      <c r="C18" s="78"/>
      <c r="D18" s="78"/>
      <c r="E18" s="78"/>
      <c r="F18" s="79"/>
      <c r="G18" s="78"/>
      <c r="H18" s="80"/>
      <c r="I18" s="80"/>
    </row>
    <row r="19" spans="1:9" ht="15.95" customHeight="1" x14ac:dyDescent="0.2">
      <c r="A19" s="81" t="s">
        <v>269</v>
      </c>
      <c r="B19" s="82" t="s">
        <v>301</v>
      </c>
      <c r="C19" s="83">
        <f>SUM(C9:C18)</f>
        <v>89276.52</v>
      </c>
      <c r="D19" s="83">
        <f>SUM(D9:D18)</f>
        <v>133753</v>
      </c>
      <c r="E19" s="83">
        <f>SUM(E9:E18)</f>
        <v>135403</v>
      </c>
      <c r="F19" s="82" t="s">
        <v>302</v>
      </c>
      <c r="G19" s="83">
        <f>SUM(G9:G18)</f>
        <v>90566</v>
      </c>
      <c r="H19" s="83">
        <f>SUM(H9:H18)</f>
        <v>140407</v>
      </c>
      <c r="I19" s="83">
        <f>SUM(I9:I18)</f>
        <v>132086</v>
      </c>
    </row>
    <row r="20" spans="1:9" ht="12.95" customHeight="1" x14ac:dyDescent="0.2">
      <c r="A20" s="76" t="s">
        <v>303</v>
      </c>
      <c r="B20" s="77" t="s">
        <v>304</v>
      </c>
      <c r="C20" s="84">
        <f>+C21+C22+C23+C24</f>
        <v>14089</v>
      </c>
      <c r="D20" s="84">
        <f>+D21+D22+D23+D24</f>
        <v>9093</v>
      </c>
      <c r="E20" s="84">
        <f>+E21+E22+E23+E24</f>
        <v>9093</v>
      </c>
      <c r="F20" s="77" t="s">
        <v>305</v>
      </c>
      <c r="G20" s="78"/>
      <c r="H20" s="80"/>
      <c r="I20" s="80"/>
    </row>
    <row r="21" spans="1:9" ht="12.95" customHeight="1" x14ac:dyDescent="0.2">
      <c r="A21" s="76" t="s">
        <v>306</v>
      </c>
      <c r="B21" s="77" t="s">
        <v>307</v>
      </c>
      <c r="C21" s="78">
        <f>'1.1 összesítő'!C77-911</f>
        <v>14089</v>
      </c>
      <c r="D21" s="78">
        <f>'1.1 összesítő'!D77-7674</f>
        <v>6653</v>
      </c>
      <c r="E21" s="78">
        <f>'1.1 összesítő'!E77-7674</f>
        <v>6653</v>
      </c>
      <c r="F21" s="77" t="s">
        <v>308</v>
      </c>
      <c r="G21" s="78"/>
      <c r="H21" s="80"/>
      <c r="I21" s="80"/>
    </row>
    <row r="22" spans="1:9" ht="12.95" customHeight="1" x14ac:dyDescent="0.2">
      <c r="A22" s="76" t="s">
        <v>309</v>
      </c>
      <c r="B22" s="77" t="s">
        <v>157</v>
      </c>
      <c r="C22" s="78"/>
      <c r="D22" s="78">
        <f>'1.1 összesítő'!D80</f>
        <v>2440</v>
      </c>
      <c r="E22" s="78">
        <f>'1.1 összesítő'!E80</f>
        <v>2440</v>
      </c>
      <c r="F22" s="77" t="str">
        <f>'1.2 kötelező feladatok'!B147</f>
        <v>Államháztartáson belüli megelőlegezések visszafizetése</v>
      </c>
      <c r="G22" s="78"/>
      <c r="H22" s="80">
        <f>'1.1 összesítő'!D161</f>
        <v>2439</v>
      </c>
      <c r="I22" s="80">
        <f>'1.1 összesítő'!E161</f>
        <v>1747</v>
      </c>
    </row>
    <row r="23" spans="1:9" ht="12.95" customHeight="1" x14ac:dyDescent="0.2">
      <c r="A23" s="76" t="s">
        <v>311</v>
      </c>
      <c r="B23" s="77" t="s">
        <v>312</v>
      </c>
      <c r="C23" s="78"/>
      <c r="D23" s="78"/>
      <c r="E23" s="78"/>
      <c r="F23" s="77" t="s">
        <v>313</v>
      </c>
      <c r="G23" s="78"/>
      <c r="H23" s="80"/>
      <c r="I23" s="80"/>
    </row>
    <row r="24" spans="1:9" ht="12.95" customHeight="1" x14ac:dyDescent="0.2">
      <c r="A24" s="76" t="s">
        <v>314</v>
      </c>
      <c r="B24" s="77" t="s">
        <v>315</v>
      </c>
      <c r="C24" s="78"/>
      <c r="D24" s="78"/>
      <c r="E24" s="78"/>
      <c r="F24" s="77" t="s">
        <v>316</v>
      </c>
      <c r="G24" s="78"/>
      <c r="H24" s="80"/>
      <c r="I24" s="80"/>
    </row>
    <row r="25" spans="1:9" ht="12.95" customHeight="1" x14ac:dyDescent="0.2">
      <c r="A25" s="76" t="s">
        <v>317</v>
      </c>
      <c r="B25" s="77" t="s">
        <v>318</v>
      </c>
      <c r="C25" s="84">
        <f>+C26+C27</f>
        <v>0</v>
      </c>
      <c r="D25" s="84"/>
      <c r="E25" s="84"/>
      <c r="F25" s="77" t="s">
        <v>319</v>
      </c>
      <c r="G25" s="78"/>
      <c r="H25" s="80"/>
      <c r="I25" s="80"/>
    </row>
    <row r="26" spans="1:9" ht="12.95" customHeight="1" x14ac:dyDescent="0.2">
      <c r="A26" s="76" t="s">
        <v>320</v>
      </c>
      <c r="B26" s="77" t="s">
        <v>321</v>
      </c>
      <c r="C26" s="78"/>
      <c r="D26" s="78"/>
      <c r="E26" s="78"/>
      <c r="F26" s="77" t="s">
        <v>254</v>
      </c>
      <c r="G26" s="78"/>
      <c r="H26" s="80"/>
      <c r="I26" s="80"/>
    </row>
    <row r="27" spans="1:9" ht="12.95" customHeight="1" x14ac:dyDescent="0.2">
      <c r="A27" s="76" t="s">
        <v>322</v>
      </c>
      <c r="B27" s="77" t="s">
        <v>323</v>
      </c>
      <c r="C27" s="78"/>
      <c r="D27" s="78"/>
      <c r="E27" s="78"/>
      <c r="F27" s="77" t="s">
        <v>264</v>
      </c>
      <c r="G27" s="78"/>
      <c r="H27" s="80"/>
      <c r="I27" s="80"/>
    </row>
    <row r="28" spans="1:9" ht="12.95" customHeight="1" x14ac:dyDescent="0.2">
      <c r="A28" s="76" t="s">
        <v>324</v>
      </c>
      <c r="B28" s="77" t="s">
        <v>173</v>
      </c>
      <c r="C28" s="78"/>
      <c r="D28" s="78"/>
      <c r="E28" s="78"/>
      <c r="F28" s="77" t="s">
        <v>266</v>
      </c>
      <c r="G28" s="78"/>
      <c r="H28" s="80"/>
      <c r="I28" s="80"/>
    </row>
    <row r="29" spans="1:9" ht="12.95" customHeight="1" x14ac:dyDescent="0.2">
      <c r="A29" s="76" t="s">
        <v>325</v>
      </c>
      <c r="B29" s="77" t="s">
        <v>175</v>
      </c>
      <c r="C29" s="78"/>
      <c r="D29" s="78"/>
      <c r="E29" s="78"/>
      <c r="F29" s="79"/>
      <c r="G29" s="78"/>
      <c r="H29" s="80"/>
      <c r="I29" s="80"/>
    </row>
    <row r="30" spans="1:9" ht="21" x14ac:dyDescent="0.2">
      <c r="A30" s="81" t="s">
        <v>326</v>
      </c>
      <c r="B30" s="82" t="s">
        <v>327</v>
      </c>
      <c r="C30" s="83">
        <f>+C20+C25+C28+C29</f>
        <v>14089</v>
      </c>
      <c r="D30" s="83">
        <f>+D20+D25+D28+D29</f>
        <v>9093</v>
      </c>
      <c r="E30" s="83">
        <f>+E20+E25+E28+E29</f>
        <v>9093</v>
      </c>
      <c r="F30" s="82" t="s">
        <v>328</v>
      </c>
      <c r="G30" s="83">
        <f>SUM(G20:G29)</f>
        <v>0</v>
      </c>
      <c r="H30" s="83">
        <f t="shared" ref="H30:I30" si="0">SUM(H20:H29)</f>
        <v>2439</v>
      </c>
      <c r="I30" s="83">
        <f t="shared" si="0"/>
        <v>1747</v>
      </c>
    </row>
    <row r="31" spans="1:9" x14ac:dyDescent="0.2">
      <c r="A31" s="81" t="s">
        <v>329</v>
      </c>
      <c r="B31" s="81" t="s">
        <v>330</v>
      </c>
      <c r="C31" s="85">
        <f>+C19+C30</f>
        <v>103365.52</v>
      </c>
      <c r="D31" s="85">
        <f>+D19+D30</f>
        <v>142846</v>
      </c>
      <c r="E31" s="85">
        <f>+E19+E30</f>
        <v>144496</v>
      </c>
      <c r="F31" s="81" t="s">
        <v>331</v>
      </c>
      <c r="G31" s="85">
        <f>+G19+G30</f>
        <v>90566</v>
      </c>
      <c r="H31" s="85">
        <f>+H19+H30</f>
        <v>142846</v>
      </c>
      <c r="I31" s="85">
        <f>+I19+I30</f>
        <v>133833</v>
      </c>
    </row>
    <row r="32" spans="1:9" x14ac:dyDescent="0.2">
      <c r="A32" s="81" t="s">
        <v>332</v>
      </c>
      <c r="B32" s="81" t="s">
        <v>333</v>
      </c>
      <c r="C32" s="85">
        <f>IF(C19-G19&lt;0,G19-C19,"-")</f>
        <v>1289.4799999999959</v>
      </c>
      <c r="D32" s="85">
        <f>IF(D19-H19&lt;0,H19-D19,"-")</f>
        <v>6654</v>
      </c>
      <c r="E32" s="85" t="str">
        <f>IF(E19-I19&lt;0,I19-E19,"-")</f>
        <v>-</v>
      </c>
      <c r="F32" s="81" t="s">
        <v>334</v>
      </c>
      <c r="G32" s="85" t="str">
        <f>IF(C19-G19&gt;0,C19-G19,"-")</f>
        <v>-</v>
      </c>
      <c r="H32" s="80"/>
      <c r="I32" s="80"/>
    </row>
    <row r="33" spans="1:9" x14ac:dyDescent="0.2">
      <c r="A33" s="81" t="s">
        <v>335</v>
      </c>
      <c r="B33" s="81" t="s">
        <v>336</v>
      </c>
      <c r="C33" s="85" t="str">
        <f>IF(C19+C30-G31&lt;0,G31-(C19+C30),"-")</f>
        <v>-</v>
      </c>
      <c r="D33" s="85"/>
      <c r="E33" s="85"/>
      <c r="F33" s="81" t="s">
        <v>337</v>
      </c>
      <c r="G33" s="85">
        <f>IF(C19+C30-G31&gt;0,C19+C30-G31,"-")</f>
        <v>12799.520000000004</v>
      </c>
      <c r="H33" s="85" t="str">
        <f>IF(D19+D30-H31&gt;0,D19+D30-H31,"-")</f>
        <v>-</v>
      </c>
      <c r="I33" s="85">
        <f>IF(E19+E30-I31&gt;0,E19+E30-I31,"-")</f>
        <v>10663</v>
      </c>
    </row>
    <row r="34" spans="1:9" ht="18.75" customHeight="1" x14ac:dyDescent="0.2">
      <c r="B34" s="551"/>
      <c r="C34" s="551"/>
      <c r="D34" s="551"/>
      <c r="E34" s="551"/>
      <c r="F34" s="551"/>
    </row>
  </sheetData>
  <sheetProtection selectLockedCells="1" selectUnlockedCells="1"/>
  <mergeCells count="7">
    <mergeCell ref="B34:F34"/>
    <mergeCell ref="B1:I1"/>
    <mergeCell ref="B2:I2"/>
    <mergeCell ref="G5:I5"/>
    <mergeCell ref="A6:A7"/>
    <mergeCell ref="B6:C6"/>
    <mergeCell ref="F6:I6"/>
  </mergeCells>
  <printOptions horizontalCentered="1"/>
  <pageMargins left="0.3298611111111111" right="0.47986111111111113" top="0.74722222222222223" bottom="0.43333333333333335" header="0.51180555555555551" footer="0.51180555555555551"/>
  <pageSetup paperSize="9" scale="72" firstPageNumber="0" orientation="landscape" horizontalDpi="300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38"/>
  <sheetViews>
    <sheetView zoomScaleSheetLayoutView="115" workbookViewId="0">
      <selection activeCell="A2" sqref="A2:I2"/>
    </sheetView>
  </sheetViews>
  <sheetFormatPr defaultRowHeight="12.75" x14ac:dyDescent="0.2"/>
  <cols>
    <col min="1" max="1" width="6.83203125" style="68" customWidth="1"/>
    <col min="2" max="2" width="51.6640625" style="69" customWidth="1"/>
    <col min="3" max="5" width="12.83203125" style="68" customWidth="1"/>
    <col min="6" max="6" width="39.5" style="68" customWidth="1"/>
    <col min="7" max="7" width="13.6640625" style="68" customWidth="1"/>
    <col min="8" max="8" width="13.5" style="68" customWidth="1"/>
    <col min="9" max="9" width="12.83203125" style="68" customWidth="1"/>
    <col min="10" max="16384" width="9.33203125" style="68"/>
  </cols>
  <sheetData>
    <row r="1" spans="1:9" ht="18.600000000000001" customHeight="1" x14ac:dyDescent="0.2">
      <c r="B1" s="542" t="s">
        <v>970</v>
      </c>
      <c r="C1" s="542"/>
      <c r="D1" s="542"/>
      <c r="E1" s="542"/>
      <c r="F1" s="542"/>
      <c r="G1" s="542"/>
      <c r="H1" s="542"/>
      <c r="I1" s="542"/>
    </row>
    <row r="2" spans="1:9" ht="31.5" customHeight="1" x14ac:dyDescent="0.2">
      <c r="A2" s="555" t="s">
        <v>338</v>
      </c>
      <c r="B2" s="555"/>
      <c r="C2" s="555"/>
      <c r="D2" s="555"/>
      <c r="E2" s="555"/>
      <c r="F2" s="555"/>
      <c r="G2" s="555"/>
      <c r="H2" s="555"/>
      <c r="I2" s="555"/>
    </row>
    <row r="3" spans="1:9" ht="13.5" x14ac:dyDescent="0.2">
      <c r="G3" s="556" t="s">
        <v>285</v>
      </c>
      <c r="H3" s="556"/>
      <c r="I3" s="556"/>
    </row>
    <row r="4" spans="1:9" ht="13.5" customHeight="1" x14ac:dyDescent="0.2">
      <c r="A4" s="554" t="s">
        <v>6</v>
      </c>
      <c r="B4" s="554" t="s">
        <v>286</v>
      </c>
      <c r="C4" s="554"/>
      <c r="D4" s="71"/>
      <c r="E4" s="71"/>
      <c r="F4" s="554" t="s">
        <v>287</v>
      </c>
      <c r="G4" s="554"/>
      <c r="H4" s="554"/>
      <c r="I4" s="554"/>
    </row>
    <row r="5" spans="1:9" s="73" customFormat="1" ht="36" x14ac:dyDescent="0.2">
      <c r="A5" s="554"/>
      <c r="B5" s="71" t="s">
        <v>288</v>
      </c>
      <c r="C5" s="71" t="str">
        <f>'2.1.sz.mell  '!C7</f>
        <v>2015. évi eredeti előirányzat</v>
      </c>
      <c r="D5" s="71" t="str">
        <f>'2.1.sz.mell  '!D7</f>
        <v>2015. évi módosított előirányzat</v>
      </c>
      <c r="E5" s="71" t="str">
        <f>'2.1.sz.mell  '!E7</f>
        <v>Teljesítés</v>
      </c>
      <c r="F5" s="71" t="s">
        <v>288</v>
      </c>
      <c r="G5" s="71" t="str">
        <f>C5</f>
        <v>2015. évi eredeti előirányzat</v>
      </c>
      <c r="H5" s="71" t="str">
        <f>D5</f>
        <v>2015. évi módosított előirányzat</v>
      </c>
      <c r="I5" s="71" t="str">
        <f>E5</f>
        <v>Teljesítés</v>
      </c>
    </row>
    <row r="6" spans="1:9" s="73" customFormat="1" x14ac:dyDescent="0.2">
      <c r="A6" s="74" t="s">
        <v>11</v>
      </c>
      <c r="B6" s="74" t="s">
        <v>12</v>
      </c>
      <c r="C6" s="74" t="s">
        <v>276</v>
      </c>
      <c r="D6" s="74"/>
      <c r="E6" s="74"/>
      <c r="F6" s="74" t="s">
        <v>291</v>
      </c>
      <c r="G6" s="74" t="s">
        <v>278</v>
      </c>
      <c r="H6" s="72"/>
      <c r="I6" s="72"/>
    </row>
    <row r="7" spans="1:9" ht="12.95" customHeight="1" x14ac:dyDescent="0.2">
      <c r="A7" s="76" t="s">
        <v>14</v>
      </c>
      <c r="B7" s="77" t="s">
        <v>339</v>
      </c>
      <c r="C7" s="78">
        <v>0</v>
      </c>
      <c r="D7" s="78">
        <f>'1.1 összesítő'!D28</f>
        <v>7990</v>
      </c>
      <c r="E7" s="78">
        <f>'1.1 összesítő'!E28</f>
        <v>7990</v>
      </c>
      <c r="F7" s="77" t="s">
        <v>220</v>
      </c>
      <c r="G7" s="78">
        <f>'1.1 összesítő'!C134</f>
        <v>1300</v>
      </c>
      <c r="H7" s="78">
        <f>'1.1 összesítő'!D134</f>
        <v>11843</v>
      </c>
      <c r="I7" s="78">
        <f>'1.1 összesítő'!E134</f>
        <v>11843</v>
      </c>
    </row>
    <row r="8" spans="1:9" ht="22.5" x14ac:dyDescent="0.2">
      <c r="A8" s="76" t="s">
        <v>28</v>
      </c>
      <c r="B8" s="77" t="s">
        <v>340</v>
      </c>
      <c r="C8" s="78"/>
      <c r="D8" s="78"/>
      <c r="E8" s="78"/>
      <c r="F8" s="77" t="str">
        <f>'9.1. sz. mell Önkormányzat'!B119</f>
        <v>2.1.ből föld vásárlás (1.000 e Ft ), laptop 300. e Ft</v>
      </c>
      <c r="G8" s="78">
        <v>1300</v>
      </c>
      <c r="H8" s="78">
        <v>1300</v>
      </c>
      <c r="I8" s="78"/>
    </row>
    <row r="9" spans="1:9" ht="12.95" customHeight="1" x14ac:dyDescent="0.2">
      <c r="A9" s="76" t="s">
        <v>42</v>
      </c>
      <c r="B9" s="77" t="s">
        <v>341</v>
      </c>
      <c r="C9" s="78"/>
      <c r="D9" s="78"/>
      <c r="E9" s="78"/>
      <c r="F9" s="77" t="s">
        <v>221</v>
      </c>
      <c r="G9" s="78">
        <f>G10</f>
        <v>4000</v>
      </c>
      <c r="H9" s="78">
        <f>H10</f>
        <v>1410</v>
      </c>
      <c r="I9" s="78">
        <f>I10</f>
        <v>1410</v>
      </c>
    </row>
    <row r="10" spans="1:9" ht="22.5" x14ac:dyDescent="0.2">
      <c r="A10" s="76" t="s">
        <v>239</v>
      </c>
      <c r="B10" s="77" t="s">
        <v>342</v>
      </c>
      <c r="C10" s="78">
        <v>0</v>
      </c>
      <c r="D10" s="78"/>
      <c r="E10" s="78"/>
      <c r="F10" s="77" t="str">
        <f>'9.1.1. sz. mell  Önk. kötelező'!B121</f>
        <v>2.3.-ból Ídősek Otthona felújítás(3.000e Ft) sport pálya parkosítás ( 1.000 E Ft)</v>
      </c>
      <c r="G10" s="78">
        <f>'1.1 összesítő'!C137</f>
        <v>4000</v>
      </c>
      <c r="H10" s="78">
        <f>'1.1 összesítő'!D137</f>
        <v>1410</v>
      </c>
      <c r="I10" s="78">
        <f>'1.1 összesítő'!E137</f>
        <v>1410</v>
      </c>
    </row>
    <row r="11" spans="1:9" ht="22.5" x14ac:dyDescent="0.2">
      <c r="A11" s="76" t="s">
        <v>72</v>
      </c>
      <c r="B11" s="77" t="s">
        <v>343</v>
      </c>
      <c r="C11" s="78"/>
      <c r="D11" s="78"/>
      <c r="E11" s="78"/>
      <c r="F11" s="77" t="s">
        <v>344</v>
      </c>
      <c r="G11" s="78">
        <f>'1.1 összesítő'!C141</f>
        <v>1500</v>
      </c>
      <c r="H11" s="78">
        <f>'1.1 összesítő'!D141</f>
        <v>1500</v>
      </c>
      <c r="I11" s="78">
        <f>'1.1 összesítő'!E141</f>
        <v>1500</v>
      </c>
    </row>
    <row r="12" spans="1:9" ht="12.95" customHeight="1" x14ac:dyDescent="0.2">
      <c r="A12" s="76" t="s">
        <v>96</v>
      </c>
      <c r="B12" s="77" t="s">
        <v>345</v>
      </c>
      <c r="C12" s="78">
        <v>0</v>
      </c>
      <c r="D12" s="78"/>
      <c r="E12" s="78"/>
      <c r="F12" s="86" t="s">
        <v>346</v>
      </c>
      <c r="G12" s="78">
        <f>'1.1 összesítő'!C132</f>
        <v>6000</v>
      </c>
      <c r="H12" s="78">
        <f>'1.1 összesítő'!D132</f>
        <v>0</v>
      </c>
      <c r="I12" s="78">
        <f>'1.1 összesítő'!E132</f>
        <v>0</v>
      </c>
    </row>
    <row r="13" spans="1:9" ht="12.95" customHeight="1" x14ac:dyDescent="0.2">
      <c r="A13" s="76" t="s">
        <v>256</v>
      </c>
      <c r="B13" s="79"/>
      <c r="C13" s="78"/>
      <c r="D13" s="78"/>
      <c r="E13" s="78"/>
      <c r="F13" s="86"/>
      <c r="G13" s="78"/>
      <c r="H13" s="80"/>
      <c r="I13" s="80"/>
    </row>
    <row r="14" spans="1:9" ht="12.95" customHeight="1" x14ac:dyDescent="0.2">
      <c r="A14" s="76" t="s">
        <v>118</v>
      </c>
      <c r="B14" s="79"/>
      <c r="C14" s="78"/>
      <c r="D14" s="78"/>
      <c r="E14" s="78"/>
      <c r="F14" s="86"/>
      <c r="G14" s="78"/>
      <c r="H14" s="80"/>
      <c r="I14" s="80"/>
    </row>
    <row r="15" spans="1:9" ht="12.95" customHeight="1" x14ac:dyDescent="0.2">
      <c r="A15" s="76" t="s">
        <v>265</v>
      </c>
      <c r="B15" s="87"/>
      <c r="C15" s="78"/>
      <c r="D15" s="78"/>
      <c r="E15" s="78"/>
      <c r="F15" s="86"/>
      <c r="G15" s="78"/>
      <c r="H15" s="80"/>
      <c r="I15" s="80"/>
    </row>
    <row r="16" spans="1:9" x14ac:dyDescent="0.2">
      <c r="A16" s="76" t="s">
        <v>267</v>
      </c>
      <c r="B16" s="79"/>
      <c r="C16" s="78"/>
      <c r="D16" s="78"/>
      <c r="E16" s="78"/>
      <c r="F16" s="86"/>
      <c r="G16" s="78"/>
      <c r="H16" s="80"/>
      <c r="I16" s="80"/>
    </row>
    <row r="17" spans="1:9" ht="12.95" customHeight="1" x14ac:dyDescent="0.2">
      <c r="A17" s="76" t="s">
        <v>269</v>
      </c>
      <c r="B17" s="79"/>
      <c r="C17" s="78"/>
      <c r="D17" s="78"/>
      <c r="E17" s="78"/>
      <c r="F17" s="77" t="s">
        <v>214</v>
      </c>
      <c r="G17" s="78"/>
      <c r="H17" s="80"/>
      <c r="I17" s="80"/>
    </row>
    <row r="18" spans="1:9" ht="21" x14ac:dyDescent="0.2">
      <c r="A18" s="81" t="s">
        <v>303</v>
      </c>
      <c r="B18" s="82" t="s">
        <v>347</v>
      </c>
      <c r="C18" s="83">
        <f>+C7+C9+C10+C12+C13+C14+C15+C16+C17</f>
        <v>0</v>
      </c>
      <c r="D18" s="83">
        <f>+D7+D9+D10+D12+D13+D14+D15+D16+D17</f>
        <v>7990</v>
      </c>
      <c r="E18" s="83">
        <f>+E7+E9+E10+E12+E13+E14+E15+E16+E17</f>
        <v>7990</v>
      </c>
      <c r="F18" s="82" t="s">
        <v>348</v>
      </c>
      <c r="G18" s="83">
        <f>+G7+G9+G11+G12+G13+G14+G15+G16+G17</f>
        <v>12800</v>
      </c>
      <c r="H18" s="83">
        <f>+H7+H9+H11+H12+H13+H14+H15+H16+H17</f>
        <v>14753</v>
      </c>
      <c r="I18" s="83">
        <f>+I7+I9+I11+I12+I13+I14+I15+I16+I17</f>
        <v>14753</v>
      </c>
    </row>
    <row r="19" spans="1:9" ht="12.95" customHeight="1" x14ac:dyDescent="0.2">
      <c r="A19" s="76" t="s">
        <v>306</v>
      </c>
      <c r="B19" s="88" t="s">
        <v>349</v>
      </c>
      <c r="C19" s="84">
        <f>+C20+C21+C22+C23+C24</f>
        <v>911</v>
      </c>
      <c r="D19" s="84">
        <f>+D20+D21+D22+D23+D24</f>
        <v>15664</v>
      </c>
      <c r="E19" s="84">
        <f>+E20+E21+E22+E23+E24</f>
        <v>15664</v>
      </c>
      <c r="F19" s="77" t="s">
        <v>305</v>
      </c>
      <c r="G19" s="78"/>
      <c r="H19" s="80"/>
      <c r="I19" s="80"/>
    </row>
    <row r="20" spans="1:9" ht="12.95" customHeight="1" x14ac:dyDescent="0.2">
      <c r="A20" s="76" t="s">
        <v>309</v>
      </c>
      <c r="B20" s="89" t="s">
        <v>350</v>
      </c>
      <c r="C20" s="78">
        <f>911</f>
        <v>911</v>
      </c>
      <c r="D20" s="78">
        <f>23654-15980</f>
        <v>7674</v>
      </c>
      <c r="E20" s="78">
        <f>23654-15980</f>
        <v>7674</v>
      </c>
      <c r="F20" s="77" t="s">
        <v>351</v>
      </c>
      <c r="G20" s="78"/>
      <c r="H20" s="80"/>
      <c r="I20" s="80"/>
    </row>
    <row r="21" spans="1:9" ht="12.95" customHeight="1" x14ac:dyDescent="0.2">
      <c r="A21" s="76" t="s">
        <v>311</v>
      </c>
      <c r="B21" s="89" t="s">
        <v>352</v>
      </c>
      <c r="C21" s="78"/>
      <c r="D21" s="78"/>
      <c r="E21" s="78"/>
      <c r="F21" s="77" t="s">
        <v>310</v>
      </c>
      <c r="G21" s="78">
        <f>'1.1 összesítő'!C151</f>
        <v>911</v>
      </c>
      <c r="H21" s="78">
        <f>'1.1 összesítő'!D151</f>
        <v>8901</v>
      </c>
      <c r="I21" s="78">
        <f>'1.1 összesítő'!E151</f>
        <v>8901</v>
      </c>
    </row>
    <row r="22" spans="1:9" ht="12.95" customHeight="1" x14ac:dyDescent="0.2">
      <c r="A22" s="76" t="s">
        <v>314</v>
      </c>
      <c r="B22" s="89" t="s">
        <v>353</v>
      </c>
      <c r="C22" s="78"/>
      <c r="D22" s="78"/>
      <c r="E22" s="78"/>
      <c r="F22" s="77" t="s">
        <v>313</v>
      </c>
      <c r="G22" s="78"/>
      <c r="H22" s="80"/>
      <c r="I22" s="80"/>
    </row>
    <row r="23" spans="1:9" ht="12.95" customHeight="1" x14ac:dyDescent="0.2">
      <c r="A23" s="76" t="s">
        <v>317</v>
      </c>
      <c r="B23" s="89" t="str">
        <f>'1.1 összesítő'!B82</f>
        <v>Hitel felvét</v>
      </c>
      <c r="C23" s="78"/>
      <c r="D23" s="78">
        <f>'1.1 összesítő'!D82</f>
        <v>7990</v>
      </c>
      <c r="E23" s="78">
        <f>'1.1 összesítő'!E82</f>
        <v>7990</v>
      </c>
      <c r="F23" s="77" t="s">
        <v>316</v>
      </c>
      <c r="G23" s="78"/>
      <c r="H23" s="80"/>
      <c r="I23" s="80"/>
    </row>
    <row r="24" spans="1:9" ht="12.95" customHeight="1" x14ac:dyDescent="0.2">
      <c r="A24" s="76" t="s">
        <v>320</v>
      </c>
      <c r="B24" s="89" t="s">
        <v>354</v>
      </c>
      <c r="C24" s="78"/>
      <c r="D24" s="78"/>
      <c r="E24" s="78"/>
      <c r="F24" s="77" t="s">
        <v>355</v>
      </c>
      <c r="G24" s="78"/>
      <c r="H24" s="80"/>
      <c r="I24" s="80"/>
    </row>
    <row r="25" spans="1:9" ht="12.95" customHeight="1" x14ac:dyDescent="0.2">
      <c r="A25" s="76" t="s">
        <v>322</v>
      </c>
      <c r="B25" s="88" t="s">
        <v>356</v>
      </c>
      <c r="C25" s="84">
        <f>+C26+C27+C28+C29+C30</f>
        <v>0</v>
      </c>
      <c r="D25" s="84"/>
      <c r="E25" s="84"/>
      <c r="F25" s="77" t="s">
        <v>357</v>
      </c>
      <c r="G25" s="78"/>
      <c r="H25" s="80"/>
      <c r="I25" s="80"/>
    </row>
    <row r="26" spans="1:9" ht="12.95" customHeight="1" x14ac:dyDescent="0.2">
      <c r="A26" s="76" t="s">
        <v>324</v>
      </c>
      <c r="B26" s="89" t="s">
        <v>358</v>
      </c>
      <c r="C26" s="78"/>
      <c r="D26" s="78"/>
      <c r="E26" s="78"/>
      <c r="F26" s="77" t="s">
        <v>255</v>
      </c>
      <c r="G26" s="78"/>
      <c r="H26" s="80"/>
      <c r="I26" s="80"/>
    </row>
    <row r="27" spans="1:9" ht="12.95" customHeight="1" x14ac:dyDescent="0.2">
      <c r="A27" s="76" t="s">
        <v>325</v>
      </c>
      <c r="B27" s="89" t="s">
        <v>359</v>
      </c>
      <c r="C27" s="78"/>
      <c r="D27" s="78"/>
      <c r="E27" s="78"/>
      <c r="F27" s="79"/>
      <c r="G27" s="78"/>
      <c r="H27" s="80"/>
      <c r="I27" s="80"/>
    </row>
    <row r="28" spans="1:9" ht="12.95" customHeight="1" x14ac:dyDescent="0.2">
      <c r="A28" s="76" t="s">
        <v>326</v>
      </c>
      <c r="B28" s="89" t="s">
        <v>360</v>
      </c>
      <c r="C28" s="78"/>
      <c r="D28" s="78"/>
      <c r="E28" s="78"/>
      <c r="F28" s="79"/>
      <c r="G28" s="78"/>
      <c r="H28" s="80"/>
      <c r="I28" s="80"/>
    </row>
    <row r="29" spans="1:9" ht="12.95" customHeight="1" x14ac:dyDescent="0.2">
      <c r="A29" s="76" t="s">
        <v>329</v>
      </c>
      <c r="B29" s="89" t="s">
        <v>361</v>
      </c>
      <c r="C29" s="78"/>
      <c r="D29" s="78"/>
      <c r="E29" s="78"/>
      <c r="F29" s="79"/>
      <c r="G29" s="78"/>
      <c r="H29" s="80"/>
      <c r="I29" s="80"/>
    </row>
    <row r="30" spans="1:9" ht="12.95" customHeight="1" x14ac:dyDescent="0.2">
      <c r="A30" s="76" t="s">
        <v>332</v>
      </c>
      <c r="B30" s="89" t="s">
        <v>362</v>
      </c>
      <c r="C30" s="78"/>
      <c r="D30" s="78"/>
      <c r="E30" s="78"/>
      <c r="F30" s="79"/>
      <c r="G30" s="78"/>
      <c r="H30" s="80"/>
      <c r="I30" s="80"/>
    </row>
    <row r="31" spans="1:9" ht="31.5" x14ac:dyDescent="0.2">
      <c r="A31" s="81" t="s">
        <v>335</v>
      </c>
      <c r="B31" s="82" t="s">
        <v>363</v>
      </c>
      <c r="C31" s="83">
        <f>+C19+C25</f>
        <v>911</v>
      </c>
      <c r="D31" s="83">
        <f>+D19+D25</f>
        <v>15664</v>
      </c>
      <c r="E31" s="83">
        <f>+E19+E25</f>
        <v>15664</v>
      </c>
      <c r="F31" s="82" t="s">
        <v>364</v>
      </c>
      <c r="G31" s="83">
        <f>SUM(G19:G30)</f>
        <v>911</v>
      </c>
      <c r="H31" s="83">
        <f>SUM(H19:H30)</f>
        <v>8901</v>
      </c>
      <c r="I31" s="83">
        <f>SUM(I19:I30)</f>
        <v>8901</v>
      </c>
    </row>
    <row r="32" spans="1:9" x14ac:dyDescent="0.2">
      <c r="A32" s="81" t="s">
        <v>365</v>
      </c>
      <c r="B32" s="81" t="s">
        <v>366</v>
      </c>
      <c r="C32" s="85">
        <f>+C18+C31</f>
        <v>911</v>
      </c>
      <c r="D32" s="85">
        <f>+D18+D31</f>
        <v>23654</v>
      </c>
      <c r="E32" s="85">
        <f>+E18+E31</f>
        <v>23654</v>
      </c>
      <c r="F32" s="81" t="s">
        <v>367</v>
      </c>
      <c r="G32" s="85">
        <f>+G18+G31</f>
        <v>13711</v>
      </c>
      <c r="H32" s="85">
        <f>+H18+H31</f>
        <v>23654</v>
      </c>
      <c r="I32" s="85">
        <f>+I18+I31</f>
        <v>23654</v>
      </c>
    </row>
    <row r="33" spans="1:9" x14ac:dyDescent="0.2">
      <c r="A33" s="81" t="s">
        <v>368</v>
      </c>
      <c r="B33" s="81" t="s">
        <v>333</v>
      </c>
      <c r="C33" s="85"/>
      <c r="D33" s="85"/>
      <c r="E33" s="85"/>
      <c r="F33" s="81" t="s">
        <v>334</v>
      </c>
      <c r="G33" s="85" t="str">
        <f>IF(C18-G18&gt;0,C18-G18,"-")</f>
        <v>-</v>
      </c>
      <c r="H33" s="80"/>
      <c r="I33" s="80"/>
    </row>
    <row r="34" spans="1:9" x14ac:dyDescent="0.2">
      <c r="A34" s="81" t="s">
        <v>369</v>
      </c>
      <c r="B34" s="81" t="s">
        <v>336</v>
      </c>
      <c r="C34" s="85" t="str">
        <f>IF(C18+C31-G27&lt;0,G27-(C18+C31),"-")</f>
        <v>-</v>
      </c>
      <c r="D34" s="85"/>
      <c r="E34" s="85"/>
      <c r="F34" s="81" t="s">
        <v>337</v>
      </c>
      <c r="G34" s="85">
        <f>C32-G32</f>
        <v>-12800</v>
      </c>
      <c r="H34" s="80"/>
      <c r="I34" s="80"/>
    </row>
    <row r="36" spans="1:9" x14ac:dyDescent="0.2">
      <c r="A36" s="80"/>
      <c r="B36" s="90" t="s">
        <v>370</v>
      </c>
      <c r="C36" s="80">
        <f>'2.1.sz.mell  '!C31+C32</f>
        <v>104276.52</v>
      </c>
      <c r="D36" s="80">
        <f>'2.1.sz.mell  '!D31+D32</f>
        <v>166500</v>
      </c>
      <c r="E36" s="80">
        <f>'2.1.sz.mell  '!E31+E32</f>
        <v>168150</v>
      </c>
      <c r="F36" s="80"/>
      <c r="G36" s="80">
        <f>'2.1.sz.mell  '!G31+G32</f>
        <v>104277</v>
      </c>
      <c r="H36" s="80">
        <f>'2.1.sz.mell  '!H31+H32</f>
        <v>166500</v>
      </c>
      <c r="I36" s="80">
        <f>'2.1.sz.mell  '!I31+I32</f>
        <v>157487</v>
      </c>
    </row>
    <row r="37" spans="1:9" x14ac:dyDescent="0.2">
      <c r="E37" s="68">
        <v>168150</v>
      </c>
      <c r="I37" s="68">
        <v>157487</v>
      </c>
    </row>
    <row r="38" spans="1:9" x14ac:dyDescent="0.2">
      <c r="D38" s="68">
        <f>H36-D36</f>
        <v>0</v>
      </c>
      <c r="E38" s="68">
        <f>E37-E36</f>
        <v>0</v>
      </c>
    </row>
  </sheetData>
  <sheetProtection selectLockedCells="1" selectUnlockedCells="1"/>
  <mergeCells count="6">
    <mergeCell ref="B1:I1"/>
    <mergeCell ref="A2:I2"/>
    <mergeCell ref="G3:I3"/>
    <mergeCell ref="A4:A5"/>
    <mergeCell ref="B4:C4"/>
    <mergeCell ref="F4:I4"/>
  </mergeCells>
  <printOptions horizontalCentered="1"/>
  <pageMargins left="0.78749999999999998" right="0.78749999999999998" top="0.49027777777777776" bottom="0.79027777777777775" header="0.51180555555555551" footer="0.51180555555555551"/>
  <pageSetup paperSize="9" scale="77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6"/>
  <sheetViews>
    <sheetView workbookViewId="0">
      <selection activeCell="J5" sqref="J5"/>
    </sheetView>
  </sheetViews>
  <sheetFormatPr defaultRowHeight="15" x14ac:dyDescent="0.25"/>
  <cols>
    <col min="1" max="1" width="5.6640625" style="91" customWidth="1"/>
    <col min="2" max="2" width="35.6640625" style="91" customWidth="1"/>
    <col min="3" max="6" width="14" style="91" customWidth="1"/>
    <col min="7" max="16384" width="9.33203125" style="91"/>
  </cols>
  <sheetData>
    <row r="1" spans="1:7" ht="15.75" x14ac:dyDescent="0.25">
      <c r="A1" s="557" t="s">
        <v>971</v>
      </c>
      <c r="B1" s="557"/>
      <c r="C1" s="557"/>
      <c r="D1" s="557"/>
      <c r="E1" s="557"/>
      <c r="F1" s="557"/>
    </row>
    <row r="2" spans="1:7" ht="12.75" customHeight="1" x14ac:dyDescent="0.25">
      <c r="A2" s="92"/>
      <c r="B2" s="92"/>
      <c r="C2" s="92"/>
      <c r="D2" s="92"/>
      <c r="E2" s="92"/>
      <c r="F2" s="92"/>
    </row>
    <row r="3" spans="1:7" ht="12.75" customHeight="1" x14ac:dyDescent="0.25">
      <c r="A3" s="92"/>
      <c r="B3" s="92"/>
      <c r="C3" s="92"/>
      <c r="D3" s="92"/>
      <c r="E3" s="92"/>
      <c r="F3" s="92"/>
    </row>
    <row r="4" spans="1:7" ht="33" customHeight="1" x14ac:dyDescent="0.25">
      <c r="A4" s="558" t="s">
        <v>371</v>
      </c>
      <c r="B4" s="558"/>
      <c r="C4" s="558"/>
      <c r="D4" s="558"/>
      <c r="E4" s="558"/>
      <c r="F4" s="558"/>
    </row>
    <row r="5" spans="1:7" ht="33" customHeight="1" x14ac:dyDescent="0.25">
      <c r="A5" s="92"/>
      <c r="B5" s="92"/>
      <c r="C5" s="92"/>
      <c r="D5" s="92"/>
      <c r="E5" s="92"/>
      <c r="F5" s="92"/>
    </row>
    <row r="6" spans="1:7" ht="33" customHeight="1" x14ac:dyDescent="0.25">
      <c r="A6" s="92"/>
      <c r="B6" s="92"/>
      <c r="C6" s="92"/>
      <c r="D6" s="92"/>
      <c r="E6" s="92"/>
      <c r="F6" s="92"/>
    </row>
    <row r="7" spans="1:7" ht="15.95" customHeight="1" x14ac:dyDescent="0.25">
      <c r="A7" s="93"/>
      <c r="B7" s="93"/>
      <c r="C7" s="559"/>
      <c r="D7" s="559"/>
      <c r="E7" s="560" t="s">
        <v>372</v>
      </c>
      <c r="F7" s="560"/>
      <c r="G7" s="94"/>
    </row>
    <row r="8" spans="1:7" ht="63" customHeight="1" x14ac:dyDescent="0.25">
      <c r="A8" s="561" t="s">
        <v>373</v>
      </c>
      <c r="B8" s="562" t="s">
        <v>374</v>
      </c>
      <c r="C8" s="563" t="s">
        <v>375</v>
      </c>
      <c r="D8" s="563"/>
      <c r="E8" s="563"/>
      <c r="F8" s="564" t="s">
        <v>376</v>
      </c>
    </row>
    <row r="9" spans="1:7" x14ac:dyDescent="0.25">
      <c r="A9" s="561"/>
      <c r="B9" s="562"/>
      <c r="C9" s="95">
        <v>2016</v>
      </c>
      <c r="D9" s="95">
        <v>2017</v>
      </c>
      <c r="E9" s="95">
        <f>+D9+1</f>
        <v>2018</v>
      </c>
      <c r="F9" s="564"/>
    </row>
    <row r="10" spans="1:7" x14ac:dyDescent="0.25">
      <c r="A10" s="96" t="s">
        <v>11</v>
      </c>
      <c r="B10" s="97" t="s">
        <v>12</v>
      </c>
      <c r="C10" s="97" t="s">
        <v>276</v>
      </c>
      <c r="D10" s="97" t="s">
        <v>291</v>
      </c>
      <c r="E10" s="97" t="s">
        <v>278</v>
      </c>
      <c r="F10" s="98" t="s">
        <v>377</v>
      </c>
    </row>
    <row r="11" spans="1:7" x14ac:dyDescent="0.25">
      <c r="A11" s="99" t="s">
        <v>14</v>
      </c>
      <c r="B11" s="100" t="s">
        <v>378</v>
      </c>
      <c r="C11" s="101">
        <f>3000-1125-1125</f>
        <v>750</v>
      </c>
      <c r="D11" s="101">
        <v>0</v>
      </c>
      <c r="E11" s="101">
        <v>0</v>
      </c>
      <c r="F11" s="102">
        <f>SUM(C11:E11)</f>
        <v>750</v>
      </c>
    </row>
    <row r="12" spans="1:7" x14ac:dyDescent="0.25">
      <c r="A12" s="103" t="s">
        <v>28</v>
      </c>
      <c r="B12" s="104"/>
      <c r="C12" s="105"/>
      <c r="D12" s="105"/>
      <c r="E12" s="105"/>
      <c r="F12" s="106">
        <f>SUM(C12:E12)</f>
        <v>0</v>
      </c>
    </row>
    <row r="13" spans="1:7" x14ac:dyDescent="0.25">
      <c r="A13" s="103" t="s">
        <v>42</v>
      </c>
      <c r="B13" s="104"/>
      <c r="C13" s="105"/>
      <c r="D13" s="105"/>
      <c r="E13" s="105"/>
      <c r="F13" s="106">
        <f>SUM(C13:E13)</f>
        <v>0</v>
      </c>
    </row>
    <row r="14" spans="1:7" x14ac:dyDescent="0.25">
      <c r="A14" s="103" t="s">
        <v>239</v>
      </c>
      <c r="B14" s="104"/>
      <c r="C14" s="105"/>
      <c r="D14" s="105"/>
      <c r="E14" s="105"/>
      <c r="F14" s="106">
        <f>SUM(C14:E14)</f>
        <v>0</v>
      </c>
    </row>
    <row r="15" spans="1:7" x14ac:dyDescent="0.25">
      <c r="A15" s="107" t="s">
        <v>72</v>
      </c>
      <c r="B15" s="108"/>
      <c r="C15" s="109"/>
      <c r="D15" s="109"/>
      <c r="E15" s="109"/>
      <c r="F15" s="106">
        <f>SUM(C15:E15)</f>
        <v>0</v>
      </c>
    </row>
    <row r="16" spans="1:7" s="114" customFormat="1" ht="14.25" x14ac:dyDescent="0.2">
      <c r="A16" s="110" t="s">
        <v>96</v>
      </c>
      <c r="B16" s="111" t="s">
        <v>379</v>
      </c>
      <c r="C16" s="112">
        <f>SUM(C11:C15)</f>
        <v>750</v>
      </c>
      <c r="D16" s="112">
        <f>SUM(D11:D15)</f>
        <v>0</v>
      </c>
      <c r="E16" s="112">
        <f>SUM(E11:E15)</f>
        <v>0</v>
      </c>
      <c r="F16" s="113">
        <f>SUM(F11:F15)</f>
        <v>750</v>
      </c>
    </row>
  </sheetData>
  <sheetProtection selectLockedCells="1" selectUnlockedCells="1"/>
  <mergeCells count="8">
    <mergeCell ref="A1:F1"/>
    <mergeCell ref="A4:F4"/>
    <mergeCell ref="C7:D7"/>
    <mergeCell ref="E7:F7"/>
    <mergeCell ref="A8:A9"/>
    <mergeCell ref="B8:B9"/>
    <mergeCell ref="C8:E8"/>
    <mergeCell ref="F8:F9"/>
  </mergeCells>
  <printOptions horizontalCentered="1"/>
  <pageMargins left="0.78740157480314965" right="0.78740157480314965" top="1.5354330708661419" bottom="0.98425196850393704" header="0.78740157480314965" footer="0.51181102362204722"/>
  <pageSetup paperSize="9" scale="95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36"/>
  <sheetViews>
    <sheetView workbookViewId="0">
      <selection activeCell="H12" sqref="H12"/>
    </sheetView>
  </sheetViews>
  <sheetFormatPr defaultRowHeight="12.75" x14ac:dyDescent="0.2"/>
  <cols>
    <col min="1" max="1" width="6.6640625" customWidth="1"/>
    <col min="2" max="2" width="64.6640625" bestFit="1" customWidth="1"/>
    <col min="3" max="3" width="13" bestFit="1" customWidth="1"/>
    <col min="4" max="4" width="15.83203125" customWidth="1"/>
    <col min="5" max="5" width="10.5" bestFit="1" customWidth="1"/>
    <col min="257" max="257" width="6.6640625" customWidth="1"/>
    <col min="258" max="258" width="72.1640625" customWidth="1"/>
    <col min="259" max="260" width="15.83203125" customWidth="1"/>
    <col min="261" max="261" width="15.6640625" customWidth="1"/>
    <col min="513" max="513" width="6.6640625" customWidth="1"/>
    <col min="514" max="514" width="72.1640625" customWidth="1"/>
    <col min="515" max="516" width="15.83203125" customWidth="1"/>
    <col min="517" max="517" width="15.6640625" customWidth="1"/>
    <col min="769" max="769" width="6.6640625" customWidth="1"/>
    <col min="770" max="770" width="72.1640625" customWidth="1"/>
    <col min="771" max="772" width="15.83203125" customWidth="1"/>
    <col min="773" max="773" width="15.6640625" customWidth="1"/>
    <col min="1025" max="1025" width="6.6640625" customWidth="1"/>
    <col min="1026" max="1026" width="72.1640625" customWidth="1"/>
    <col min="1027" max="1028" width="15.83203125" customWidth="1"/>
    <col min="1029" max="1029" width="15.6640625" customWidth="1"/>
    <col min="1281" max="1281" width="6.6640625" customWidth="1"/>
    <col min="1282" max="1282" width="72.1640625" customWidth="1"/>
    <col min="1283" max="1284" width="15.83203125" customWidth="1"/>
    <col min="1285" max="1285" width="15.6640625" customWidth="1"/>
    <col min="1537" max="1537" width="6.6640625" customWidth="1"/>
    <col min="1538" max="1538" width="72.1640625" customWidth="1"/>
    <col min="1539" max="1540" width="15.83203125" customWidth="1"/>
    <col min="1541" max="1541" width="15.6640625" customWidth="1"/>
    <col min="1793" max="1793" width="6.6640625" customWidth="1"/>
    <col min="1794" max="1794" width="72.1640625" customWidth="1"/>
    <col min="1795" max="1796" width="15.83203125" customWidth="1"/>
    <col min="1797" max="1797" width="15.6640625" customWidth="1"/>
    <col min="2049" max="2049" width="6.6640625" customWidth="1"/>
    <col min="2050" max="2050" width="72.1640625" customWidth="1"/>
    <col min="2051" max="2052" width="15.83203125" customWidth="1"/>
    <col min="2053" max="2053" width="15.6640625" customWidth="1"/>
    <col min="2305" max="2305" width="6.6640625" customWidth="1"/>
    <col min="2306" max="2306" width="72.1640625" customWidth="1"/>
    <col min="2307" max="2308" width="15.83203125" customWidth="1"/>
    <col min="2309" max="2309" width="15.6640625" customWidth="1"/>
    <col min="2561" max="2561" width="6.6640625" customWidth="1"/>
    <col min="2562" max="2562" width="72.1640625" customWidth="1"/>
    <col min="2563" max="2564" width="15.83203125" customWidth="1"/>
    <col min="2565" max="2565" width="15.6640625" customWidth="1"/>
    <col min="2817" max="2817" width="6.6640625" customWidth="1"/>
    <col min="2818" max="2818" width="72.1640625" customWidth="1"/>
    <col min="2819" max="2820" width="15.83203125" customWidth="1"/>
    <col min="2821" max="2821" width="15.6640625" customWidth="1"/>
    <col min="3073" max="3073" width="6.6640625" customWidth="1"/>
    <col min="3074" max="3074" width="72.1640625" customWidth="1"/>
    <col min="3075" max="3076" width="15.83203125" customWidth="1"/>
    <col min="3077" max="3077" width="15.6640625" customWidth="1"/>
    <col min="3329" max="3329" width="6.6640625" customWidth="1"/>
    <col min="3330" max="3330" width="72.1640625" customWidth="1"/>
    <col min="3331" max="3332" width="15.83203125" customWidth="1"/>
    <col min="3333" max="3333" width="15.6640625" customWidth="1"/>
    <col min="3585" max="3585" width="6.6640625" customWidth="1"/>
    <col min="3586" max="3586" width="72.1640625" customWidth="1"/>
    <col min="3587" max="3588" width="15.83203125" customWidth="1"/>
    <col min="3589" max="3589" width="15.6640625" customWidth="1"/>
    <col min="3841" max="3841" width="6.6640625" customWidth="1"/>
    <col min="3842" max="3842" width="72.1640625" customWidth="1"/>
    <col min="3843" max="3844" width="15.83203125" customWidth="1"/>
    <col min="3845" max="3845" width="15.6640625" customWidth="1"/>
    <col min="4097" max="4097" width="6.6640625" customWidth="1"/>
    <col min="4098" max="4098" width="72.1640625" customWidth="1"/>
    <col min="4099" max="4100" width="15.83203125" customWidth="1"/>
    <col min="4101" max="4101" width="15.6640625" customWidth="1"/>
    <col min="4353" max="4353" width="6.6640625" customWidth="1"/>
    <col min="4354" max="4354" width="72.1640625" customWidth="1"/>
    <col min="4355" max="4356" width="15.83203125" customWidth="1"/>
    <col min="4357" max="4357" width="15.6640625" customWidth="1"/>
    <col min="4609" max="4609" width="6.6640625" customWidth="1"/>
    <col min="4610" max="4610" width="72.1640625" customWidth="1"/>
    <col min="4611" max="4612" width="15.83203125" customWidth="1"/>
    <col min="4613" max="4613" width="15.6640625" customWidth="1"/>
    <col min="4865" max="4865" width="6.6640625" customWidth="1"/>
    <col min="4866" max="4866" width="72.1640625" customWidth="1"/>
    <col min="4867" max="4868" width="15.83203125" customWidth="1"/>
    <col min="4869" max="4869" width="15.6640625" customWidth="1"/>
    <col min="5121" max="5121" width="6.6640625" customWidth="1"/>
    <col min="5122" max="5122" width="72.1640625" customWidth="1"/>
    <col min="5123" max="5124" width="15.83203125" customWidth="1"/>
    <col min="5125" max="5125" width="15.6640625" customWidth="1"/>
    <col min="5377" max="5377" width="6.6640625" customWidth="1"/>
    <col min="5378" max="5378" width="72.1640625" customWidth="1"/>
    <col min="5379" max="5380" width="15.83203125" customWidth="1"/>
    <col min="5381" max="5381" width="15.6640625" customWidth="1"/>
    <col min="5633" max="5633" width="6.6640625" customWidth="1"/>
    <col min="5634" max="5634" width="72.1640625" customWidth="1"/>
    <col min="5635" max="5636" width="15.83203125" customWidth="1"/>
    <col min="5637" max="5637" width="15.6640625" customWidth="1"/>
    <col min="5889" max="5889" width="6.6640625" customWidth="1"/>
    <col min="5890" max="5890" width="72.1640625" customWidth="1"/>
    <col min="5891" max="5892" width="15.83203125" customWidth="1"/>
    <col min="5893" max="5893" width="15.6640625" customWidth="1"/>
    <col min="6145" max="6145" width="6.6640625" customWidth="1"/>
    <col min="6146" max="6146" width="72.1640625" customWidth="1"/>
    <col min="6147" max="6148" width="15.83203125" customWidth="1"/>
    <col min="6149" max="6149" width="15.6640625" customWidth="1"/>
    <col min="6401" max="6401" width="6.6640625" customWidth="1"/>
    <col min="6402" max="6402" width="72.1640625" customWidth="1"/>
    <col min="6403" max="6404" width="15.83203125" customWidth="1"/>
    <col min="6405" max="6405" width="15.6640625" customWidth="1"/>
    <col min="6657" max="6657" width="6.6640625" customWidth="1"/>
    <col min="6658" max="6658" width="72.1640625" customWidth="1"/>
    <col min="6659" max="6660" width="15.83203125" customWidth="1"/>
    <col min="6661" max="6661" width="15.6640625" customWidth="1"/>
    <col min="6913" max="6913" width="6.6640625" customWidth="1"/>
    <col min="6914" max="6914" width="72.1640625" customWidth="1"/>
    <col min="6915" max="6916" width="15.83203125" customWidth="1"/>
    <col min="6917" max="6917" width="15.6640625" customWidth="1"/>
    <col min="7169" max="7169" width="6.6640625" customWidth="1"/>
    <col min="7170" max="7170" width="72.1640625" customWidth="1"/>
    <col min="7171" max="7172" width="15.83203125" customWidth="1"/>
    <col min="7173" max="7173" width="15.6640625" customWidth="1"/>
    <col min="7425" max="7425" width="6.6640625" customWidth="1"/>
    <col min="7426" max="7426" width="72.1640625" customWidth="1"/>
    <col min="7427" max="7428" width="15.83203125" customWidth="1"/>
    <col min="7429" max="7429" width="15.6640625" customWidth="1"/>
    <col min="7681" max="7681" width="6.6640625" customWidth="1"/>
    <col min="7682" max="7682" width="72.1640625" customWidth="1"/>
    <col min="7683" max="7684" width="15.83203125" customWidth="1"/>
    <col min="7685" max="7685" width="15.6640625" customWidth="1"/>
    <col min="7937" max="7937" width="6.6640625" customWidth="1"/>
    <col min="7938" max="7938" width="72.1640625" customWidth="1"/>
    <col min="7939" max="7940" width="15.83203125" customWidth="1"/>
    <col min="7941" max="7941" width="15.6640625" customWidth="1"/>
    <col min="8193" max="8193" width="6.6640625" customWidth="1"/>
    <col min="8194" max="8194" width="72.1640625" customWidth="1"/>
    <col min="8195" max="8196" width="15.83203125" customWidth="1"/>
    <col min="8197" max="8197" width="15.6640625" customWidth="1"/>
    <col min="8449" max="8449" width="6.6640625" customWidth="1"/>
    <col min="8450" max="8450" width="72.1640625" customWidth="1"/>
    <col min="8451" max="8452" width="15.83203125" customWidth="1"/>
    <col min="8453" max="8453" width="15.6640625" customWidth="1"/>
    <col min="8705" max="8705" width="6.6640625" customWidth="1"/>
    <col min="8706" max="8706" width="72.1640625" customWidth="1"/>
    <col min="8707" max="8708" width="15.83203125" customWidth="1"/>
    <col min="8709" max="8709" width="15.6640625" customWidth="1"/>
    <col min="8961" max="8961" width="6.6640625" customWidth="1"/>
    <col min="8962" max="8962" width="72.1640625" customWidth="1"/>
    <col min="8963" max="8964" width="15.83203125" customWidth="1"/>
    <col min="8965" max="8965" width="15.6640625" customWidth="1"/>
    <col min="9217" max="9217" width="6.6640625" customWidth="1"/>
    <col min="9218" max="9218" width="72.1640625" customWidth="1"/>
    <col min="9219" max="9220" width="15.83203125" customWidth="1"/>
    <col min="9221" max="9221" width="15.6640625" customWidth="1"/>
    <col min="9473" max="9473" width="6.6640625" customWidth="1"/>
    <col min="9474" max="9474" width="72.1640625" customWidth="1"/>
    <col min="9475" max="9476" width="15.83203125" customWidth="1"/>
    <col min="9477" max="9477" width="15.6640625" customWidth="1"/>
    <col min="9729" max="9729" width="6.6640625" customWidth="1"/>
    <col min="9730" max="9730" width="72.1640625" customWidth="1"/>
    <col min="9731" max="9732" width="15.83203125" customWidth="1"/>
    <col min="9733" max="9733" width="15.6640625" customWidth="1"/>
    <col min="9985" max="9985" width="6.6640625" customWidth="1"/>
    <col min="9986" max="9986" width="72.1640625" customWidth="1"/>
    <col min="9987" max="9988" width="15.83203125" customWidth="1"/>
    <col min="9989" max="9989" width="15.6640625" customWidth="1"/>
    <col min="10241" max="10241" width="6.6640625" customWidth="1"/>
    <col min="10242" max="10242" width="72.1640625" customWidth="1"/>
    <col min="10243" max="10244" width="15.83203125" customWidth="1"/>
    <col min="10245" max="10245" width="15.6640625" customWidth="1"/>
    <col min="10497" max="10497" width="6.6640625" customWidth="1"/>
    <col min="10498" max="10498" width="72.1640625" customWidth="1"/>
    <col min="10499" max="10500" width="15.83203125" customWidth="1"/>
    <col min="10501" max="10501" width="15.6640625" customWidth="1"/>
    <col min="10753" max="10753" width="6.6640625" customWidth="1"/>
    <col min="10754" max="10754" width="72.1640625" customWidth="1"/>
    <col min="10755" max="10756" width="15.83203125" customWidth="1"/>
    <col min="10757" max="10757" width="15.6640625" customWidth="1"/>
    <col min="11009" max="11009" width="6.6640625" customWidth="1"/>
    <col min="11010" max="11010" width="72.1640625" customWidth="1"/>
    <col min="11011" max="11012" width="15.83203125" customWidth="1"/>
    <col min="11013" max="11013" width="15.6640625" customWidth="1"/>
    <col min="11265" max="11265" width="6.6640625" customWidth="1"/>
    <col min="11266" max="11266" width="72.1640625" customWidth="1"/>
    <col min="11267" max="11268" width="15.83203125" customWidth="1"/>
    <col min="11269" max="11269" width="15.6640625" customWidth="1"/>
    <col min="11521" max="11521" width="6.6640625" customWidth="1"/>
    <col min="11522" max="11522" width="72.1640625" customWidth="1"/>
    <col min="11523" max="11524" width="15.83203125" customWidth="1"/>
    <col min="11525" max="11525" width="15.6640625" customWidth="1"/>
    <col min="11777" max="11777" width="6.6640625" customWidth="1"/>
    <col min="11778" max="11778" width="72.1640625" customWidth="1"/>
    <col min="11779" max="11780" width="15.83203125" customWidth="1"/>
    <col min="11781" max="11781" width="15.6640625" customWidth="1"/>
    <col min="12033" max="12033" width="6.6640625" customWidth="1"/>
    <col min="12034" max="12034" width="72.1640625" customWidth="1"/>
    <col min="12035" max="12036" width="15.83203125" customWidth="1"/>
    <col min="12037" max="12037" width="15.6640625" customWidth="1"/>
    <col min="12289" max="12289" width="6.6640625" customWidth="1"/>
    <col min="12290" max="12290" width="72.1640625" customWidth="1"/>
    <col min="12291" max="12292" width="15.83203125" customWidth="1"/>
    <col min="12293" max="12293" width="15.6640625" customWidth="1"/>
    <col min="12545" max="12545" width="6.6640625" customWidth="1"/>
    <col min="12546" max="12546" width="72.1640625" customWidth="1"/>
    <col min="12547" max="12548" width="15.83203125" customWidth="1"/>
    <col min="12549" max="12549" width="15.6640625" customWidth="1"/>
    <col min="12801" max="12801" width="6.6640625" customWidth="1"/>
    <col min="12802" max="12802" width="72.1640625" customWidth="1"/>
    <col min="12803" max="12804" width="15.83203125" customWidth="1"/>
    <col min="12805" max="12805" width="15.6640625" customWidth="1"/>
    <col min="13057" max="13057" width="6.6640625" customWidth="1"/>
    <col min="13058" max="13058" width="72.1640625" customWidth="1"/>
    <col min="13059" max="13060" width="15.83203125" customWidth="1"/>
    <col min="13061" max="13061" width="15.6640625" customWidth="1"/>
    <col min="13313" max="13313" width="6.6640625" customWidth="1"/>
    <col min="13314" max="13314" width="72.1640625" customWidth="1"/>
    <col min="13315" max="13316" width="15.83203125" customWidth="1"/>
    <col min="13317" max="13317" width="15.6640625" customWidth="1"/>
    <col min="13569" max="13569" width="6.6640625" customWidth="1"/>
    <col min="13570" max="13570" width="72.1640625" customWidth="1"/>
    <col min="13571" max="13572" width="15.83203125" customWidth="1"/>
    <col min="13573" max="13573" width="15.6640625" customWidth="1"/>
    <col min="13825" max="13825" width="6.6640625" customWidth="1"/>
    <col min="13826" max="13826" width="72.1640625" customWidth="1"/>
    <col min="13827" max="13828" width="15.83203125" customWidth="1"/>
    <col min="13829" max="13829" width="15.6640625" customWidth="1"/>
    <col min="14081" max="14081" width="6.6640625" customWidth="1"/>
    <col min="14082" max="14082" width="72.1640625" customWidth="1"/>
    <col min="14083" max="14084" width="15.83203125" customWidth="1"/>
    <col min="14085" max="14085" width="15.6640625" customWidth="1"/>
    <col min="14337" max="14337" width="6.6640625" customWidth="1"/>
    <col min="14338" max="14338" width="72.1640625" customWidth="1"/>
    <col min="14339" max="14340" width="15.83203125" customWidth="1"/>
    <col min="14341" max="14341" width="15.6640625" customWidth="1"/>
    <col min="14593" max="14593" width="6.6640625" customWidth="1"/>
    <col min="14594" max="14594" width="72.1640625" customWidth="1"/>
    <col min="14595" max="14596" width="15.83203125" customWidth="1"/>
    <col min="14597" max="14597" width="15.6640625" customWidth="1"/>
    <col min="14849" max="14849" width="6.6640625" customWidth="1"/>
    <col min="14850" max="14850" width="72.1640625" customWidth="1"/>
    <col min="14851" max="14852" width="15.83203125" customWidth="1"/>
    <col min="14853" max="14853" width="15.6640625" customWidth="1"/>
    <col min="15105" max="15105" width="6.6640625" customWidth="1"/>
    <col min="15106" max="15106" width="72.1640625" customWidth="1"/>
    <col min="15107" max="15108" width="15.83203125" customWidth="1"/>
    <col min="15109" max="15109" width="15.6640625" customWidth="1"/>
    <col min="15361" max="15361" width="6.6640625" customWidth="1"/>
    <col min="15362" max="15362" width="72.1640625" customWidth="1"/>
    <col min="15363" max="15364" width="15.83203125" customWidth="1"/>
    <col min="15365" max="15365" width="15.6640625" customWidth="1"/>
    <col min="15617" max="15617" width="6.6640625" customWidth="1"/>
    <col min="15618" max="15618" width="72.1640625" customWidth="1"/>
    <col min="15619" max="15620" width="15.83203125" customWidth="1"/>
    <col min="15621" max="15621" width="15.6640625" customWidth="1"/>
    <col min="15873" max="15873" width="6.6640625" customWidth="1"/>
    <col min="15874" max="15874" width="72.1640625" customWidth="1"/>
    <col min="15875" max="15876" width="15.83203125" customWidth="1"/>
    <col min="15877" max="15877" width="15.6640625" customWidth="1"/>
    <col min="16129" max="16129" width="6.6640625" customWidth="1"/>
    <col min="16130" max="16130" width="72.1640625" customWidth="1"/>
    <col min="16131" max="16132" width="15.83203125" customWidth="1"/>
    <col min="16133" max="16133" width="15.6640625" customWidth="1"/>
  </cols>
  <sheetData>
    <row r="1" spans="1:9" x14ac:dyDescent="0.2">
      <c r="A1" s="565" t="s">
        <v>972</v>
      </c>
      <c r="B1" s="565"/>
      <c r="C1" s="565"/>
      <c r="D1" s="565"/>
      <c r="E1" s="565"/>
      <c r="F1" s="455"/>
      <c r="G1" s="455"/>
      <c r="H1" s="455"/>
      <c r="I1" s="455"/>
    </row>
    <row r="2" spans="1:9" x14ac:dyDescent="0.2">
      <c r="A2" s="456"/>
      <c r="B2" s="456"/>
      <c r="C2" s="456"/>
      <c r="D2" s="456"/>
      <c r="E2" s="456"/>
      <c r="F2" s="455"/>
      <c r="G2" s="455"/>
      <c r="H2" s="455"/>
      <c r="I2" s="455"/>
    </row>
    <row r="3" spans="1:9" x14ac:dyDescent="0.2">
      <c r="A3" s="456"/>
      <c r="B3" s="456"/>
      <c r="C3" s="456"/>
      <c r="D3" s="456"/>
      <c r="E3" s="456"/>
      <c r="F3" s="455"/>
      <c r="G3" s="455"/>
      <c r="H3" s="455"/>
      <c r="I3" s="455"/>
    </row>
    <row r="4" spans="1:9" ht="12.75" customHeight="1" x14ac:dyDescent="0.2">
      <c r="A4" s="566" t="s">
        <v>1</v>
      </c>
      <c r="B4" s="566"/>
      <c r="C4" s="566"/>
      <c r="D4" s="566"/>
      <c r="E4" s="566"/>
      <c r="F4" s="457"/>
      <c r="G4" s="457"/>
      <c r="H4" s="457"/>
      <c r="I4" s="457"/>
    </row>
    <row r="5" spans="1:9" x14ac:dyDescent="0.2">
      <c r="A5" s="567" t="s">
        <v>906</v>
      </c>
      <c r="B5" s="567"/>
      <c r="C5" s="567"/>
      <c r="D5" s="567"/>
      <c r="E5" s="567"/>
      <c r="F5" s="455"/>
      <c r="G5" s="455"/>
      <c r="H5" s="455"/>
      <c r="I5" s="455"/>
    </row>
    <row r="6" spans="1:9" x14ac:dyDescent="0.2">
      <c r="A6" s="567" t="s">
        <v>907</v>
      </c>
      <c r="B6" s="567"/>
      <c r="C6" s="567"/>
      <c r="D6" s="567"/>
      <c r="E6" s="567"/>
    </row>
    <row r="7" spans="1:9" x14ac:dyDescent="0.2">
      <c r="A7" s="464"/>
      <c r="B7" s="464"/>
      <c r="C7" s="464"/>
      <c r="D7" s="464"/>
      <c r="E7" s="464"/>
    </row>
    <row r="8" spans="1:9" x14ac:dyDescent="0.2">
      <c r="A8" s="464"/>
      <c r="B8" s="464"/>
      <c r="C8" s="464"/>
      <c r="D8" s="464"/>
      <c r="E8" s="464"/>
    </row>
    <row r="9" spans="1:9" x14ac:dyDescent="0.2">
      <c r="A9" s="464"/>
      <c r="B9" s="464"/>
      <c r="C9" s="464"/>
      <c r="D9" s="464"/>
      <c r="E9" s="464"/>
    </row>
    <row r="10" spans="1:9" ht="13.5" thickBot="1" x14ac:dyDescent="0.25">
      <c r="E10" s="456" t="s">
        <v>908</v>
      </c>
    </row>
    <row r="11" spans="1:9" ht="39" thickBot="1" x14ac:dyDescent="0.25">
      <c r="A11" s="491" t="s">
        <v>909</v>
      </c>
      <c r="B11" s="492" t="s">
        <v>910</v>
      </c>
      <c r="C11" s="493" t="s">
        <v>958</v>
      </c>
      <c r="D11" s="493" t="s">
        <v>959</v>
      </c>
      <c r="E11" s="494" t="s">
        <v>960</v>
      </c>
    </row>
    <row r="12" spans="1:9" x14ac:dyDescent="0.2">
      <c r="A12" s="506" t="s">
        <v>14</v>
      </c>
      <c r="B12" s="507" t="s">
        <v>297</v>
      </c>
      <c r="C12" s="508">
        <v>13294</v>
      </c>
      <c r="D12" s="508">
        <v>13301</v>
      </c>
      <c r="E12" s="509">
        <v>12890</v>
      </c>
    </row>
    <row r="13" spans="1:9" ht="25.5" x14ac:dyDescent="0.2">
      <c r="A13" s="506" t="s">
        <v>28</v>
      </c>
      <c r="B13" s="510" t="s">
        <v>911</v>
      </c>
      <c r="C13" s="508"/>
      <c r="D13" s="508"/>
      <c r="E13" s="509"/>
    </row>
    <row r="14" spans="1:9" x14ac:dyDescent="0.2">
      <c r="A14" s="506" t="s">
        <v>42</v>
      </c>
      <c r="B14" s="507" t="s">
        <v>912</v>
      </c>
      <c r="C14" s="508"/>
      <c r="D14" s="508"/>
      <c r="E14" s="509"/>
    </row>
    <row r="15" spans="1:9" x14ac:dyDescent="0.2">
      <c r="A15" s="506" t="s">
        <v>239</v>
      </c>
      <c r="B15" s="507" t="s">
        <v>913</v>
      </c>
      <c r="C15" s="508"/>
      <c r="D15" s="508"/>
      <c r="E15" s="509"/>
    </row>
    <row r="16" spans="1:9" ht="13.5" thickBot="1" x14ac:dyDescent="0.25">
      <c r="A16" s="506" t="s">
        <v>72</v>
      </c>
      <c r="B16" s="507" t="s">
        <v>914</v>
      </c>
      <c r="C16" s="508"/>
      <c r="D16" s="508"/>
      <c r="E16" s="509"/>
    </row>
    <row r="17" spans="1:5" ht="23.25" customHeight="1" thickBot="1" x14ac:dyDescent="0.25">
      <c r="A17" s="495" t="s">
        <v>96</v>
      </c>
      <c r="B17" s="496" t="s">
        <v>915</v>
      </c>
      <c r="C17" s="497">
        <f>SUM(C12:C16)</f>
        <v>13294</v>
      </c>
      <c r="D17" s="497">
        <f>SUM(D12:D16)</f>
        <v>13301</v>
      </c>
      <c r="E17" s="498">
        <f>SUM(E12:E16)</f>
        <v>12890</v>
      </c>
    </row>
    <row r="18" spans="1:5" ht="13.5" thickBot="1" x14ac:dyDescent="0.25">
      <c r="A18" s="499" t="s">
        <v>256</v>
      </c>
      <c r="B18" s="536" t="s">
        <v>916</v>
      </c>
      <c r="C18" s="497">
        <f>C17/2</f>
        <v>6647</v>
      </c>
      <c r="D18" s="497">
        <f>D17/2</f>
        <v>6650.5</v>
      </c>
      <c r="E18" s="498">
        <f>E17/2</f>
        <v>6445</v>
      </c>
    </row>
    <row r="19" spans="1:5" x14ac:dyDescent="0.2">
      <c r="A19" s="506" t="s">
        <v>118</v>
      </c>
      <c r="B19" s="458" t="s">
        <v>917</v>
      </c>
      <c r="C19" s="508">
        <v>1500</v>
      </c>
      <c r="D19" s="508">
        <v>1500</v>
      </c>
      <c r="E19" s="509">
        <v>1500</v>
      </c>
    </row>
    <row r="20" spans="1:5" x14ac:dyDescent="0.2">
      <c r="A20" s="506" t="s">
        <v>265</v>
      </c>
      <c r="B20" s="458" t="s">
        <v>918</v>
      </c>
      <c r="C20" s="508"/>
      <c r="D20" s="508"/>
      <c r="E20" s="509"/>
    </row>
    <row r="21" spans="1:5" x14ac:dyDescent="0.2">
      <c r="A21" s="506" t="s">
        <v>267</v>
      </c>
      <c r="B21" s="458" t="s">
        <v>919</v>
      </c>
      <c r="C21" s="508"/>
      <c r="D21" s="511"/>
      <c r="E21" s="509"/>
    </row>
    <row r="22" spans="1:5" x14ac:dyDescent="0.2">
      <c r="A22" s="506" t="s">
        <v>269</v>
      </c>
      <c r="B22" s="458" t="s">
        <v>920</v>
      </c>
      <c r="C22" s="508"/>
      <c r="D22" s="511"/>
      <c r="E22" s="509"/>
    </row>
    <row r="23" spans="1:5" x14ac:dyDescent="0.2">
      <c r="A23" s="506" t="s">
        <v>303</v>
      </c>
      <c r="B23" s="458" t="s">
        <v>921</v>
      </c>
      <c r="C23" s="508"/>
      <c r="D23" s="511"/>
      <c r="E23" s="509"/>
    </row>
    <row r="24" spans="1:5" x14ac:dyDescent="0.2">
      <c r="A24" s="506" t="s">
        <v>306</v>
      </c>
      <c r="B24" s="458" t="s">
        <v>922</v>
      </c>
      <c r="C24" s="508"/>
      <c r="D24" s="511"/>
      <c r="E24" s="509"/>
    </row>
    <row r="25" spans="1:5" ht="13.5" thickBot="1" x14ac:dyDescent="0.25">
      <c r="A25" s="506" t="s">
        <v>309</v>
      </c>
      <c r="B25" s="458" t="s">
        <v>923</v>
      </c>
      <c r="C25" s="508"/>
      <c r="D25" s="507"/>
      <c r="E25" s="509"/>
    </row>
    <row r="26" spans="1:5" ht="13.5" thickBot="1" x14ac:dyDescent="0.25">
      <c r="A26" s="499" t="s">
        <v>311</v>
      </c>
      <c r="B26" s="496" t="s">
        <v>924</v>
      </c>
      <c r="C26" s="497">
        <f>SUM(C19:C25)</f>
        <v>1500</v>
      </c>
      <c r="D26" s="497">
        <f>SUM(D19:D25)</f>
        <v>1500</v>
      </c>
      <c r="E26" s="498">
        <f>SUM(E19:E25)</f>
        <v>1500</v>
      </c>
    </row>
    <row r="27" spans="1:5" x14ac:dyDescent="0.2">
      <c r="A27" s="506" t="s">
        <v>314</v>
      </c>
      <c r="B27" s="458" t="s">
        <v>925</v>
      </c>
      <c r="C27" s="508"/>
      <c r="D27" s="507"/>
      <c r="E27" s="509"/>
    </row>
    <row r="28" spans="1:5" x14ac:dyDescent="0.2">
      <c r="A28" s="506" t="s">
        <v>317</v>
      </c>
      <c r="B28" s="458" t="s">
        <v>918</v>
      </c>
      <c r="C28" s="508"/>
      <c r="D28" s="507"/>
      <c r="E28" s="509"/>
    </row>
    <row r="29" spans="1:5" x14ac:dyDescent="0.2">
      <c r="A29" s="506" t="s">
        <v>320</v>
      </c>
      <c r="B29" s="458" t="s">
        <v>919</v>
      </c>
      <c r="C29" s="508"/>
      <c r="D29" s="507"/>
      <c r="E29" s="509"/>
    </row>
    <row r="30" spans="1:5" x14ac:dyDescent="0.2">
      <c r="A30" s="506" t="s">
        <v>322</v>
      </c>
      <c r="B30" s="458" t="s">
        <v>920</v>
      </c>
      <c r="C30" s="508"/>
      <c r="D30" s="507"/>
      <c r="E30" s="509"/>
    </row>
    <row r="31" spans="1:5" x14ac:dyDescent="0.2">
      <c r="A31" s="506" t="s">
        <v>324</v>
      </c>
      <c r="B31" s="458" t="s">
        <v>921</v>
      </c>
      <c r="C31" s="508"/>
      <c r="D31" s="507"/>
      <c r="E31" s="509"/>
    </row>
    <row r="32" spans="1:5" x14ac:dyDescent="0.2">
      <c r="A32" s="506" t="s">
        <v>325</v>
      </c>
      <c r="B32" s="458" t="s">
        <v>922</v>
      </c>
      <c r="C32" s="508"/>
      <c r="D32" s="507"/>
      <c r="E32" s="509"/>
    </row>
    <row r="33" spans="1:5" ht="13.5" thickBot="1" x14ac:dyDescent="0.25">
      <c r="A33" s="506" t="s">
        <v>326</v>
      </c>
      <c r="B33" s="458" t="s">
        <v>923</v>
      </c>
      <c r="C33" s="508"/>
      <c r="D33" s="507"/>
      <c r="E33" s="509"/>
    </row>
    <row r="34" spans="1:5" s="459" customFormat="1" ht="26.25" thickBot="1" x14ac:dyDescent="0.25">
      <c r="A34" s="499" t="s">
        <v>329</v>
      </c>
      <c r="B34" s="500" t="s">
        <v>926</v>
      </c>
      <c r="C34" s="501">
        <f>SUM(C27:C33)</f>
        <v>0</v>
      </c>
      <c r="D34" s="501">
        <f>SUM(D27:D33)</f>
        <v>0</v>
      </c>
      <c r="E34" s="502">
        <f>SUM(E27:E33)</f>
        <v>0</v>
      </c>
    </row>
    <row r="35" spans="1:5" ht="13.5" thickBot="1" x14ac:dyDescent="0.25">
      <c r="A35" s="499" t="s">
        <v>332</v>
      </c>
      <c r="B35" s="503" t="s">
        <v>927</v>
      </c>
      <c r="C35" s="504">
        <f>SUM(C34,C26)</f>
        <v>1500</v>
      </c>
      <c r="D35" s="504">
        <f>SUM(D34,D26)</f>
        <v>1500</v>
      </c>
      <c r="E35" s="505">
        <f>SUM(E34,E26)</f>
        <v>1500</v>
      </c>
    </row>
    <row r="36" spans="1:5" ht="13.5" thickBot="1" x14ac:dyDescent="0.25">
      <c r="A36" s="499" t="s">
        <v>335</v>
      </c>
      <c r="B36" s="503" t="s">
        <v>928</v>
      </c>
      <c r="C36" s="504">
        <f>C18-C35</f>
        <v>5147</v>
      </c>
      <c r="D36" s="504">
        <f>D18-D35</f>
        <v>5150.5</v>
      </c>
      <c r="E36" s="505">
        <f>E18-E35</f>
        <v>4945</v>
      </c>
    </row>
  </sheetData>
  <sheetProtection selectLockedCells="1" selectUnlockedCells="1"/>
  <mergeCells count="4">
    <mergeCell ref="A1:E1"/>
    <mergeCell ref="A4:E4"/>
    <mergeCell ref="A5:E5"/>
    <mergeCell ref="A6:E6"/>
  </mergeCells>
  <printOptions horizontalCentered="1"/>
  <pageMargins left="0.78740157480314965" right="0.78740157480314965" top="1.3779527559055118" bottom="0.98425196850393704" header="0.78740157480314965" footer="0.51181102362204722"/>
  <pageSetup paperSize="9" scale="85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D18"/>
  <sheetViews>
    <sheetView workbookViewId="0">
      <selection activeCell="E5" sqref="E5"/>
    </sheetView>
  </sheetViews>
  <sheetFormatPr defaultRowHeight="12.75" x14ac:dyDescent="0.2"/>
  <cols>
    <col min="1" max="1" width="60.6640625" style="115" customWidth="1"/>
    <col min="2" max="2" width="15.6640625" style="116" customWidth="1"/>
    <col min="3" max="4" width="12.83203125" style="116" customWidth="1"/>
    <col min="5" max="5" width="13.83203125" style="116" customWidth="1"/>
    <col min="6" max="16384" width="9.33203125" style="116"/>
  </cols>
  <sheetData>
    <row r="1" spans="1:4" ht="15.75" customHeight="1" x14ac:dyDescent="0.2">
      <c r="A1" s="557" t="s">
        <v>973</v>
      </c>
      <c r="B1" s="557"/>
      <c r="C1" s="557"/>
      <c r="D1" s="557"/>
    </row>
    <row r="5" spans="1:4" ht="24.75" customHeight="1" x14ac:dyDescent="0.2">
      <c r="A5" s="568" t="s">
        <v>894</v>
      </c>
      <c r="B5" s="568"/>
      <c r="C5" s="568"/>
      <c r="D5" s="568"/>
    </row>
    <row r="6" spans="1:4" ht="23.25" customHeight="1" thickBot="1" x14ac:dyDescent="0.25">
      <c r="A6" s="69"/>
      <c r="B6" s="68"/>
    </row>
    <row r="7" spans="1:4" s="118" customFormat="1" ht="48.75" customHeight="1" thickBot="1" x14ac:dyDescent="0.25">
      <c r="A7" s="533" t="s">
        <v>382</v>
      </c>
      <c r="B7" s="534" t="s">
        <v>275</v>
      </c>
      <c r="C7" s="534" t="s">
        <v>380</v>
      </c>
      <c r="D7" s="535" t="s">
        <v>881</v>
      </c>
    </row>
    <row r="8" spans="1:4" s="68" customFormat="1" ht="15" customHeight="1" x14ac:dyDescent="0.2">
      <c r="A8" s="530" t="s">
        <v>11</v>
      </c>
      <c r="B8" s="531" t="s">
        <v>12</v>
      </c>
      <c r="C8" s="531" t="s">
        <v>276</v>
      </c>
      <c r="D8" s="532" t="s">
        <v>291</v>
      </c>
    </row>
    <row r="9" spans="1:4" ht="15.95" customHeight="1" x14ac:dyDescent="0.2">
      <c r="A9" s="520" t="s">
        <v>892</v>
      </c>
      <c r="B9" s="428">
        <v>1105</v>
      </c>
      <c r="C9" s="422">
        <f>870000*127%/1000</f>
        <v>1104.9000000000001</v>
      </c>
      <c r="D9" s="521">
        <f>C9/B9</f>
        <v>0.99990950226244357</v>
      </c>
    </row>
    <row r="10" spans="1:4" ht="15.95" customHeight="1" x14ac:dyDescent="0.2">
      <c r="A10" s="520" t="s">
        <v>893</v>
      </c>
      <c r="B10" s="428">
        <v>305</v>
      </c>
      <c r="C10" s="422">
        <f>240000*127%/1000</f>
        <v>304.8</v>
      </c>
      <c r="D10" s="521">
        <f t="shared" ref="D10:D18" si="0">C10/B10</f>
        <v>0.999344262295082</v>
      </c>
    </row>
    <row r="11" spans="1:4" ht="15.95" customHeight="1" x14ac:dyDescent="0.2">
      <c r="A11" s="520"/>
      <c r="B11" s="428"/>
      <c r="C11" s="422"/>
      <c r="D11" s="521"/>
    </row>
    <row r="12" spans="1:4" ht="15.95" customHeight="1" x14ac:dyDescent="0.2">
      <c r="A12" s="520"/>
      <c r="B12" s="428"/>
      <c r="C12" s="422"/>
      <c r="D12" s="521"/>
    </row>
    <row r="13" spans="1:4" ht="15.95" customHeight="1" x14ac:dyDescent="0.2">
      <c r="A13" s="520"/>
      <c r="B13" s="428"/>
      <c r="C13" s="422"/>
      <c r="D13" s="521"/>
    </row>
    <row r="14" spans="1:4" ht="15.95" customHeight="1" x14ac:dyDescent="0.2">
      <c r="A14" s="520"/>
      <c r="B14" s="428"/>
      <c r="C14" s="422"/>
      <c r="D14" s="521"/>
    </row>
    <row r="15" spans="1:4" ht="15.95" customHeight="1" x14ac:dyDescent="0.2">
      <c r="A15" s="520"/>
      <c r="B15" s="428"/>
      <c r="C15" s="422"/>
      <c r="D15" s="521"/>
    </row>
    <row r="16" spans="1:4" ht="15.95" customHeight="1" x14ac:dyDescent="0.2">
      <c r="A16" s="520"/>
      <c r="B16" s="428"/>
      <c r="C16" s="422"/>
      <c r="D16" s="521"/>
    </row>
    <row r="17" spans="1:4" ht="15.95" customHeight="1" thickBot="1" x14ac:dyDescent="0.25">
      <c r="A17" s="522"/>
      <c r="B17" s="523"/>
      <c r="C17" s="524"/>
      <c r="D17" s="525"/>
    </row>
    <row r="18" spans="1:4" ht="15.95" customHeight="1" thickBot="1" x14ac:dyDescent="0.25">
      <c r="A18" s="526" t="s">
        <v>381</v>
      </c>
      <c r="B18" s="527">
        <f>SUM(B9:B17)</f>
        <v>1410</v>
      </c>
      <c r="C18" s="528">
        <f>SUM(C9:C17)</f>
        <v>1409.7</v>
      </c>
      <c r="D18" s="529">
        <f t="shared" si="0"/>
        <v>0.99978723404255321</v>
      </c>
    </row>
  </sheetData>
  <sheetProtection selectLockedCells="1" selectUnlockedCells="1"/>
  <mergeCells count="2">
    <mergeCell ref="A5:D5"/>
    <mergeCell ref="A1:D1"/>
  </mergeCells>
  <printOptions horizontalCentered="1"/>
  <pageMargins left="0.78740157480314965" right="0.78740157480314965" top="1.2598425196850394" bottom="0.98425196850393704" header="0.78740157480314965" footer="0.51181102362204722"/>
  <pageSetup paperSize="9" scale="95" firstPageNumber="0" orientation="landscape" horizontalDpi="300" verticalDpi="300" r:id="rId1"/>
  <headerFooter alignWithMargins="0">
    <oddHeader xml:space="preserve">&amp;R&amp;"Times New Roman CE,Félkövér dőlt"&amp;12 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8</vt:i4>
      </vt:variant>
    </vt:vector>
  </HeadingPairs>
  <TitlesOfParts>
    <vt:vector size="33" baseType="lpstr">
      <vt:lpstr>Előlap</vt:lpstr>
      <vt:lpstr>1.1 összesítő</vt:lpstr>
      <vt:lpstr>1.2 kötelező feladatok</vt:lpstr>
      <vt:lpstr>1.3.sz.mell. Önként vállalt fel</vt:lpstr>
      <vt:lpstr>2.1.sz.mell  </vt:lpstr>
      <vt:lpstr>2.2.sz.mell  </vt:lpstr>
      <vt:lpstr>3.sz.mell.  </vt:lpstr>
      <vt:lpstr>4.sz.mell.</vt:lpstr>
      <vt:lpstr>5.sz.mell.</vt:lpstr>
      <vt:lpstr>6.sz.mell.</vt:lpstr>
      <vt:lpstr>7. sz. mell. </vt:lpstr>
      <vt:lpstr>8. ÁHT-on kivülre támogatás</vt:lpstr>
      <vt:lpstr>9.1. sz. mell Önkormányzat</vt:lpstr>
      <vt:lpstr>9.1.1. sz. mell  Önk. kötelező</vt:lpstr>
      <vt:lpstr>9.1.2. sz. mell Önk. Önként vál</vt:lpstr>
      <vt:lpstr>Óvoda    9.3. sz. mell</vt:lpstr>
      <vt:lpstr>Óvoda kötelező feladatok 9.3.1.</vt:lpstr>
      <vt:lpstr>Óvoda Önként vállalt felad. 9.3</vt:lpstr>
      <vt:lpstr>L10. mell.létszám</vt:lpstr>
      <vt:lpstr>11.közvetített</vt:lpstr>
      <vt:lpstr>12. Többéves kihatással</vt:lpstr>
      <vt:lpstr>13. ellátottak juttatásai</vt:lpstr>
      <vt:lpstr>14. Mérleg</vt:lpstr>
      <vt:lpstr>15.eredmény</vt:lpstr>
      <vt:lpstr>16. Maradvány</vt:lpstr>
      <vt:lpstr>'1.3.sz.mell. Önként vállalt fel'!Excel_BuiltIn_Print_Area</vt:lpstr>
      <vt:lpstr>'9.1. sz. mell Önkormányzat'!Nyomtatási_cím</vt:lpstr>
      <vt:lpstr>'9.1.1. sz. mell  Önk. kötelező'!Nyomtatási_cím</vt:lpstr>
      <vt:lpstr>'9.1.2. sz. mell Önk. Önként vál'!Nyomtatási_cím</vt:lpstr>
      <vt:lpstr>'Óvoda    9.3. sz. mell'!Nyomtatási_cím</vt:lpstr>
      <vt:lpstr>'Óvoda kötelező feladatok 9.3.1.'!Nyomtatási_cím</vt:lpstr>
      <vt:lpstr>'Óvoda Önként vállalt felad. 9.3'!Nyomtatási_cím</vt:lpstr>
      <vt:lpstr>'1.3.sz.mell. Önként vállalt fel'!Nyomtatási_terület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</dc:creator>
  <cp:lastModifiedBy>User</cp:lastModifiedBy>
  <cp:lastPrinted>2016-05-04T10:23:29Z</cp:lastPrinted>
  <dcterms:created xsi:type="dcterms:W3CDTF">2016-02-08T09:56:26Z</dcterms:created>
  <dcterms:modified xsi:type="dcterms:W3CDTF">2016-05-04T10:24:29Z</dcterms:modified>
</cp:coreProperties>
</file>