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/>
  </bookViews>
  <sheets>
    <sheet name="2-3.mell" sheetId="1" r:id="rId1"/>
    <sheet name="4.mell" sheetId="2" r:id="rId2"/>
    <sheet name="4.1" sheetId="6" r:id="rId3"/>
    <sheet name="4.2" sheetId="25" r:id="rId4"/>
    <sheet name="4.3 " sheetId="39" r:id="rId5"/>
    <sheet name="5.mell" sheetId="3" r:id="rId6"/>
    <sheet name="5.1" sheetId="7" r:id="rId7"/>
    <sheet name="5.2" sheetId="26" r:id="rId8"/>
    <sheet name="5.3" sheetId="40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  <sheet name="14 mell" sheetId="41" r:id="rId16"/>
  </sheets>
  <definedNames>
    <definedName name="_xlnm.Print_Titles" localSheetId="2">'4.1'!$6:$10</definedName>
    <definedName name="_xlnm.Print_Titles" localSheetId="4">'4.3 '!$7:$11</definedName>
    <definedName name="_xlnm.Print_Titles" localSheetId="6">'5.1'!$6:$11</definedName>
    <definedName name="_xlnm.Print_Titles" localSheetId="8">'5.3'!$7:$11</definedName>
    <definedName name="_xlnm.Print_Area" localSheetId="13">'11-11.2'!$A$1:$F$68</definedName>
    <definedName name="_xlnm.Print_Area" localSheetId="14">'12 mell'!$A$1:$N$33</definedName>
    <definedName name="_xlnm.Print_Area" localSheetId="0">'2-3.mell'!$A$1:$D$52</definedName>
    <definedName name="_xlnm.Print_Area" localSheetId="2">'4.1'!$A$1:$N$196</definedName>
    <definedName name="_xlnm.Print_Area" localSheetId="3">'4.2'!$A$1:$N$43</definedName>
    <definedName name="_xlnm.Print_Area" localSheetId="4">'4.3 '!$A$1:$O$217</definedName>
    <definedName name="_xlnm.Print_Area" localSheetId="1">'4.mell'!$A$1:$M$52</definedName>
    <definedName name="_xlnm.Print_Area" localSheetId="6">'5.1'!$A$1:$L$257</definedName>
    <definedName name="_xlnm.Print_Area" localSheetId="7">'5.2'!$A$1:$L$49</definedName>
    <definedName name="_xlnm.Print_Area" localSheetId="8">'5.3'!$A$1:$L$208</definedName>
    <definedName name="_xlnm.Print_Area" localSheetId="5">'5.mell'!$A$1:$K$50</definedName>
    <definedName name="_xlnm.Print_Area" localSheetId="9">'7-8.mell.'!$A$1:$D$67</definedName>
    <definedName name="_xlnm.Print_Area" localSheetId="10">'9.1-9.2'!$A$1:$H$98</definedName>
  </definedNames>
  <calcPr calcId="125725"/>
</workbook>
</file>

<file path=xl/calcChain.xml><?xml version="1.0" encoding="utf-8"?>
<calcChain xmlns="http://schemas.openxmlformats.org/spreadsheetml/2006/main">
  <c r="C17" i="41"/>
  <c r="F13" i="13"/>
  <c r="F14"/>
  <c r="F15"/>
  <c r="F16"/>
  <c r="F17"/>
  <c r="F18"/>
  <c r="F19"/>
  <c r="F20"/>
  <c r="F21"/>
  <c r="F22"/>
  <c r="F12"/>
  <c r="C40" i="25" l="1"/>
  <c r="C194" i="6"/>
  <c r="D12" i="17"/>
  <c r="E12"/>
  <c r="F12"/>
  <c r="G12"/>
  <c r="H12"/>
  <c r="I12"/>
  <c r="J12"/>
  <c r="K12"/>
  <c r="L12"/>
  <c r="M12"/>
  <c r="N12"/>
  <c r="C12"/>
  <c r="D9"/>
  <c r="E9"/>
  <c r="F9"/>
  <c r="G9"/>
  <c r="H9"/>
  <c r="I9"/>
  <c r="J9"/>
  <c r="K9"/>
  <c r="L9"/>
  <c r="M9"/>
  <c r="N9"/>
  <c r="C9"/>
  <c r="P32"/>
  <c r="P27"/>
  <c r="P33" s="1"/>
  <c r="P19"/>
  <c r="P18"/>
  <c r="P15"/>
  <c r="O15"/>
  <c r="O18"/>
  <c r="O19" s="1"/>
  <c r="O27"/>
  <c r="O32"/>
  <c r="O33"/>
  <c r="C245" i="7"/>
  <c r="L246"/>
  <c r="C246" s="1"/>
  <c r="C175" i="6"/>
  <c r="N176"/>
  <c r="N177" s="1"/>
  <c r="O177" s="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41"/>
  <c r="O42"/>
  <c r="O43"/>
  <c r="O44"/>
  <c r="O45"/>
  <c r="O46"/>
  <c r="O47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9"/>
  <c r="O90"/>
  <c r="O91"/>
  <c r="O92"/>
  <c r="O93"/>
  <c r="O94"/>
  <c r="O95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8"/>
  <c r="I35" i="3"/>
  <c r="J35"/>
  <c r="K35"/>
  <c r="D46"/>
  <c r="E46"/>
  <c r="F46"/>
  <c r="G46"/>
  <c r="I46"/>
  <c r="J46"/>
  <c r="K46"/>
  <c r="C46"/>
  <c r="D43"/>
  <c r="E43"/>
  <c r="F43"/>
  <c r="G43"/>
  <c r="H43"/>
  <c r="I43"/>
  <c r="J43"/>
  <c r="K43"/>
  <c r="D44"/>
  <c r="H44"/>
  <c r="I44"/>
  <c r="C43"/>
  <c r="D40"/>
  <c r="E40"/>
  <c r="G40"/>
  <c r="K40"/>
  <c r="C40"/>
  <c r="D48" i="40"/>
  <c r="E48"/>
  <c r="F48"/>
  <c r="G48"/>
  <c r="H48"/>
  <c r="I48"/>
  <c r="I49" s="1"/>
  <c r="H38" i="3" s="1"/>
  <c r="J48" i="40"/>
  <c r="K48"/>
  <c r="L48"/>
  <c r="C48"/>
  <c r="C49" s="1"/>
  <c r="C47"/>
  <c r="D37" i="3"/>
  <c r="E37"/>
  <c r="F37"/>
  <c r="G37"/>
  <c r="H37"/>
  <c r="I37"/>
  <c r="J37"/>
  <c r="K37"/>
  <c r="F38"/>
  <c r="G38"/>
  <c r="I38"/>
  <c r="J38"/>
  <c r="K38"/>
  <c r="C37"/>
  <c r="D34"/>
  <c r="E34"/>
  <c r="F34"/>
  <c r="G34"/>
  <c r="H34"/>
  <c r="I34"/>
  <c r="J34"/>
  <c r="K34"/>
  <c r="C34"/>
  <c r="D31"/>
  <c r="E31"/>
  <c r="F31"/>
  <c r="G31"/>
  <c r="H31"/>
  <c r="I31"/>
  <c r="J31"/>
  <c r="K31"/>
  <c r="F32"/>
  <c r="G32"/>
  <c r="I32"/>
  <c r="J32"/>
  <c r="K32"/>
  <c r="C31"/>
  <c r="D28"/>
  <c r="E28"/>
  <c r="F28"/>
  <c r="G28"/>
  <c r="H28"/>
  <c r="I28"/>
  <c r="J28"/>
  <c r="K28"/>
  <c r="D29"/>
  <c r="F29"/>
  <c r="G29"/>
  <c r="H29"/>
  <c r="I29"/>
  <c r="J29"/>
  <c r="K29"/>
  <c r="C29"/>
  <c r="C28"/>
  <c r="D25"/>
  <c r="E25"/>
  <c r="F25"/>
  <c r="G25"/>
  <c r="H25"/>
  <c r="I25"/>
  <c r="J25"/>
  <c r="K25"/>
  <c r="G26"/>
  <c r="K26"/>
  <c r="C25"/>
  <c r="F23"/>
  <c r="G23"/>
  <c r="I23"/>
  <c r="J23"/>
  <c r="K23"/>
  <c r="B19" i="2"/>
  <c r="C184" i="6"/>
  <c r="D53" i="39"/>
  <c r="P53" s="1"/>
  <c r="Q53" s="1"/>
  <c r="E53"/>
  <c r="F53"/>
  <c r="G53"/>
  <c r="H53"/>
  <c r="H211" s="1"/>
  <c r="I53"/>
  <c r="J53"/>
  <c r="K53"/>
  <c r="L53"/>
  <c r="L211" s="1"/>
  <c r="M53"/>
  <c r="N53"/>
  <c r="O53"/>
  <c r="C53"/>
  <c r="D45" i="2"/>
  <c r="E45"/>
  <c r="F45"/>
  <c r="G45"/>
  <c r="H45"/>
  <c r="I45"/>
  <c r="J45"/>
  <c r="K45"/>
  <c r="L45"/>
  <c r="M45"/>
  <c r="L46"/>
  <c r="C45"/>
  <c r="C42"/>
  <c r="D39"/>
  <c r="E39"/>
  <c r="F39"/>
  <c r="G39"/>
  <c r="H39"/>
  <c r="I39"/>
  <c r="J39"/>
  <c r="K39"/>
  <c r="L39"/>
  <c r="M39"/>
  <c r="C39"/>
  <c r="D36"/>
  <c r="E36"/>
  <c r="F36"/>
  <c r="H36"/>
  <c r="I36"/>
  <c r="J36"/>
  <c r="K36"/>
  <c r="L36"/>
  <c r="G37"/>
  <c r="C36"/>
  <c r="D33"/>
  <c r="E33"/>
  <c r="F33"/>
  <c r="G33"/>
  <c r="H33"/>
  <c r="I33"/>
  <c r="J33"/>
  <c r="K33"/>
  <c r="L33"/>
  <c r="M33"/>
  <c r="D34"/>
  <c r="E34"/>
  <c r="F34"/>
  <c r="H34"/>
  <c r="I34"/>
  <c r="J34"/>
  <c r="K34"/>
  <c r="L34"/>
  <c r="C33"/>
  <c r="D30"/>
  <c r="E30"/>
  <c r="F30"/>
  <c r="G30"/>
  <c r="H30"/>
  <c r="I30"/>
  <c r="J30"/>
  <c r="K30"/>
  <c r="L30"/>
  <c r="M30"/>
  <c r="D31"/>
  <c r="E31"/>
  <c r="F31"/>
  <c r="H31"/>
  <c r="I31"/>
  <c r="J31"/>
  <c r="K31"/>
  <c r="L31"/>
  <c r="C30"/>
  <c r="D27"/>
  <c r="E27"/>
  <c r="F27"/>
  <c r="G27"/>
  <c r="H27"/>
  <c r="I27"/>
  <c r="J27"/>
  <c r="K27"/>
  <c r="L27"/>
  <c r="M27"/>
  <c r="D28"/>
  <c r="E28"/>
  <c r="F28"/>
  <c r="H28"/>
  <c r="I28"/>
  <c r="J28"/>
  <c r="K28"/>
  <c r="L28"/>
  <c r="C27"/>
  <c r="D24"/>
  <c r="E24"/>
  <c r="F24"/>
  <c r="G24"/>
  <c r="H24"/>
  <c r="I24"/>
  <c r="J24"/>
  <c r="K24"/>
  <c r="L24"/>
  <c r="M24"/>
  <c r="D25"/>
  <c r="E25"/>
  <c r="F25"/>
  <c r="H25"/>
  <c r="I25"/>
  <c r="J25"/>
  <c r="K25"/>
  <c r="L25"/>
  <c r="C24"/>
  <c r="M216" i="40"/>
  <c r="N216" s="1"/>
  <c r="M208"/>
  <c r="N208" s="1"/>
  <c r="L205"/>
  <c r="K205"/>
  <c r="J205"/>
  <c r="H205"/>
  <c r="G205"/>
  <c r="F205"/>
  <c r="E205"/>
  <c r="D205"/>
  <c r="C205"/>
  <c r="M204"/>
  <c r="N204" s="1"/>
  <c r="L201"/>
  <c r="L210" s="1"/>
  <c r="K201"/>
  <c r="J201"/>
  <c r="I201"/>
  <c r="H201"/>
  <c r="H210" s="1"/>
  <c r="G201"/>
  <c r="G210" s="1"/>
  <c r="F201"/>
  <c r="E201"/>
  <c r="E210" s="1"/>
  <c r="D201"/>
  <c r="D210" s="1"/>
  <c r="M200"/>
  <c r="N200" s="1"/>
  <c r="F197"/>
  <c r="E197"/>
  <c r="E213" s="1"/>
  <c r="D197"/>
  <c r="D213" s="1"/>
  <c r="M196"/>
  <c r="N196" s="1"/>
  <c r="L195"/>
  <c r="K195"/>
  <c r="J195"/>
  <c r="I195"/>
  <c r="H195"/>
  <c r="G195"/>
  <c r="F195"/>
  <c r="E195"/>
  <c r="D195"/>
  <c r="C195"/>
  <c r="M194"/>
  <c r="N194" s="1"/>
  <c r="M193"/>
  <c r="N193" s="1"/>
  <c r="M192"/>
  <c r="N192" s="1"/>
  <c r="L191"/>
  <c r="K191"/>
  <c r="J191"/>
  <c r="I191"/>
  <c r="H191"/>
  <c r="G191"/>
  <c r="F191"/>
  <c r="E191"/>
  <c r="D191"/>
  <c r="C191"/>
  <c r="M190"/>
  <c r="N190" s="1"/>
  <c r="M189"/>
  <c r="N189" s="1"/>
  <c r="M188"/>
  <c r="N188" s="1"/>
  <c r="L187"/>
  <c r="K187"/>
  <c r="J187"/>
  <c r="I187"/>
  <c r="H187"/>
  <c r="G187"/>
  <c r="F187"/>
  <c r="E187"/>
  <c r="M187" s="1"/>
  <c r="N187" s="1"/>
  <c r="D187"/>
  <c r="C187"/>
  <c r="M186"/>
  <c r="N186" s="1"/>
  <c r="M185"/>
  <c r="N185" s="1"/>
  <c r="M184"/>
  <c r="N184" s="1"/>
  <c r="L183"/>
  <c r="K183"/>
  <c r="J183"/>
  <c r="I183"/>
  <c r="H183"/>
  <c r="G183"/>
  <c r="F183"/>
  <c r="E183"/>
  <c r="D183"/>
  <c r="C183"/>
  <c r="M182"/>
  <c r="N182" s="1"/>
  <c r="M181"/>
  <c r="N181" s="1"/>
  <c r="M180"/>
  <c r="N180" s="1"/>
  <c r="L179"/>
  <c r="K179"/>
  <c r="J179"/>
  <c r="I179"/>
  <c r="H179"/>
  <c r="G179"/>
  <c r="F178"/>
  <c r="F179" s="1"/>
  <c r="E178"/>
  <c r="E179" s="1"/>
  <c r="D178"/>
  <c r="D179" s="1"/>
  <c r="C178"/>
  <c r="C179" s="1"/>
  <c r="M177"/>
  <c r="N177" s="1"/>
  <c r="M176"/>
  <c r="N176" s="1"/>
  <c r="M175"/>
  <c r="N175" s="1"/>
  <c r="L174"/>
  <c r="K174"/>
  <c r="J174"/>
  <c r="I174"/>
  <c r="H174"/>
  <c r="G174"/>
  <c r="G173"/>
  <c r="F173"/>
  <c r="F174" s="1"/>
  <c r="E173"/>
  <c r="E174" s="1"/>
  <c r="D173"/>
  <c r="C173"/>
  <c r="C174" s="1"/>
  <c r="N172"/>
  <c r="M172"/>
  <c r="M171"/>
  <c r="N171" s="1"/>
  <c r="M170"/>
  <c r="N170" s="1"/>
  <c r="L169"/>
  <c r="K169"/>
  <c r="J169"/>
  <c r="I169"/>
  <c r="H169"/>
  <c r="G169"/>
  <c r="F169"/>
  <c r="E169"/>
  <c r="D169"/>
  <c r="C169"/>
  <c r="M168"/>
  <c r="N168" s="1"/>
  <c r="M167"/>
  <c r="N167" s="1"/>
  <c r="N166"/>
  <c r="M166"/>
  <c r="L165"/>
  <c r="K165"/>
  <c r="J165"/>
  <c r="I165"/>
  <c r="H165"/>
  <c r="G165"/>
  <c r="F164"/>
  <c r="F165" s="1"/>
  <c r="E164"/>
  <c r="E165" s="1"/>
  <c r="D164"/>
  <c r="D165" s="1"/>
  <c r="C164"/>
  <c r="C165" s="1"/>
  <c r="N163"/>
  <c r="M163"/>
  <c r="M162"/>
  <c r="N162" s="1"/>
  <c r="N161"/>
  <c r="M161"/>
  <c r="L160"/>
  <c r="K160"/>
  <c r="J160"/>
  <c r="I160"/>
  <c r="H160"/>
  <c r="G160"/>
  <c r="F160"/>
  <c r="E160"/>
  <c r="D160"/>
  <c r="C160"/>
  <c r="N159"/>
  <c r="M159"/>
  <c r="M158"/>
  <c r="N158" s="1"/>
  <c r="N157"/>
  <c r="M157"/>
  <c r="L156"/>
  <c r="K156"/>
  <c r="J156"/>
  <c r="I156"/>
  <c r="H156"/>
  <c r="G156"/>
  <c r="F155"/>
  <c r="F156" s="1"/>
  <c r="E155"/>
  <c r="E156" s="1"/>
  <c r="D155"/>
  <c r="D156" s="1"/>
  <c r="C155"/>
  <c r="C156" s="1"/>
  <c r="N154"/>
  <c r="M154"/>
  <c r="M153"/>
  <c r="N153" s="1"/>
  <c r="M152"/>
  <c r="N152" s="1"/>
  <c r="L151"/>
  <c r="K151"/>
  <c r="J151"/>
  <c r="I151"/>
  <c r="H151"/>
  <c r="G151"/>
  <c r="F150"/>
  <c r="F151" s="1"/>
  <c r="E150"/>
  <c r="E151" s="1"/>
  <c r="D150"/>
  <c r="D151" s="1"/>
  <c r="C150"/>
  <c r="C151" s="1"/>
  <c r="M149"/>
  <c r="N149" s="1"/>
  <c r="M148"/>
  <c r="N148" s="1"/>
  <c r="N147"/>
  <c r="M147"/>
  <c r="L146"/>
  <c r="K146"/>
  <c r="J146"/>
  <c r="I146"/>
  <c r="H146"/>
  <c r="G146"/>
  <c r="F145"/>
  <c r="F146" s="1"/>
  <c r="E145"/>
  <c r="E146" s="1"/>
  <c r="D145"/>
  <c r="D146" s="1"/>
  <c r="C145"/>
  <c r="C146" s="1"/>
  <c r="N144"/>
  <c r="M144"/>
  <c r="M143"/>
  <c r="N143" s="1"/>
  <c r="N142"/>
  <c r="M142"/>
  <c r="L141"/>
  <c r="K141"/>
  <c r="J141"/>
  <c r="I141"/>
  <c r="H141"/>
  <c r="G141"/>
  <c r="F140"/>
  <c r="F141" s="1"/>
  <c r="E140"/>
  <c r="E141" s="1"/>
  <c r="D140"/>
  <c r="D141" s="1"/>
  <c r="C140"/>
  <c r="N139"/>
  <c r="M139"/>
  <c r="M138"/>
  <c r="N138" s="1"/>
  <c r="N137"/>
  <c r="M137"/>
  <c r="L136"/>
  <c r="K136"/>
  <c r="J136"/>
  <c r="I136"/>
  <c r="H136"/>
  <c r="G136"/>
  <c r="F135"/>
  <c r="E135"/>
  <c r="D135"/>
  <c r="D136" s="1"/>
  <c r="C135"/>
  <c r="C136" s="1"/>
  <c r="N134"/>
  <c r="M134"/>
  <c r="M133"/>
  <c r="N133" s="1"/>
  <c r="M132"/>
  <c r="N132" s="1"/>
  <c r="L131"/>
  <c r="K131"/>
  <c r="J131"/>
  <c r="I131"/>
  <c r="H131"/>
  <c r="G131"/>
  <c r="F131"/>
  <c r="E131"/>
  <c r="D131"/>
  <c r="C131"/>
  <c r="M130"/>
  <c r="N130" s="1"/>
  <c r="M129"/>
  <c r="N129" s="1"/>
  <c r="M128"/>
  <c r="N128" s="1"/>
  <c r="L127"/>
  <c r="K127"/>
  <c r="J127"/>
  <c r="I127"/>
  <c r="H127"/>
  <c r="G127"/>
  <c r="F127"/>
  <c r="E127"/>
  <c r="D127"/>
  <c r="C127"/>
  <c r="M126"/>
  <c r="N126" s="1"/>
  <c r="M125"/>
  <c r="N125" s="1"/>
  <c r="N124"/>
  <c r="M124"/>
  <c r="L123"/>
  <c r="K123"/>
  <c r="K99" s="1"/>
  <c r="J123"/>
  <c r="I123"/>
  <c r="H123"/>
  <c r="G123"/>
  <c r="G99" s="1"/>
  <c r="F123"/>
  <c r="E123"/>
  <c r="D123"/>
  <c r="C123"/>
  <c r="N122"/>
  <c r="M122"/>
  <c r="M121"/>
  <c r="N121" s="1"/>
  <c r="N120"/>
  <c r="M120"/>
  <c r="L119"/>
  <c r="K119"/>
  <c r="J119"/>
  <c r="J99" s="1"/>
  <c r="I119"/>
  <c r="H119"/>
  <c r="G119"/>
  <c r="F119"/>
  <c r="E119"/>
  <c r="D119"/>
  <c r="C119"/>
  <c r="N118"/>
  <c r="M118"/>
  <c r="M117"/>
  <c r="N117" s="1"/>
  <c r="M116"/>
  <c r="N116" s="1"/>
  <c r="L115"/>
  <c r="K115"/>
  <c r="J115"/>
  <c r="I115"/>
  <c r="H115"/>
  <c r="G115"/>
  <c r="F115"/>
  <c r="E115"/>
  <c r="D115"/>
  <c r="C115"/>
  <c r="M114"/>
  <c r="N114" s="1"/>
  <c r="N113"/>
  <c r="M113"/>
  <c r="M112"/>
  <c r="N112" s="1"/>
  <c r="L111"/>
  <c r="K111"/>
  <c r="J111"/>
  <c r="I111"/>
  <c r="H111"/>
  <c r="G111"/>
  <c r="F111"/>
  <c r="E111"/>
  <c r="D111"/>
  <c r="C111"/>
  <c r="M110"/>
  <c r="N110" s="1"/>
  <c r="N109"/>
  <c r="M109"/>
  <c r="M108"/>
  <c r="N108" s="1"/>
  <c r="L107"/>
  <c r="K107"/>
  <c r="J107"/>
  <c r="I107"/>
  <c r="H107"/>
  <c r="H99" s="1"/>
  <c r="G107"/>
  <c r="F107"/>
  <c r="E107"/>
  <c r="D107"/>
  <c r="M107" s="1"/>
  <c r="N107" s="1"/>
  <c r="C107"/>
  <c r="M106"/>
  <c r="N106" s="1"/>
  <c r="N105"/>
  <c r="M105"/>
  <c r="M104"/>
  <c r="N104" s="1"/>
  <c r="L103"/>
  <c r="K103"/>
  <c r="J103"/>
  <c r="I103"/>
  <c r="H103"/>
  <c r="G103"/>
  <c r="F103"/>
  <c r="E103"/>
  <c r="D103"/>
  <c r="C103"/>
  <c r="M102"/>
  <c r="N102" s="1"/>
  <c r="N101"/>
  <c r="M101"/>
  <c r="M100"/>
  <c r="N100" s="1"/>
  <c r="L99"/>
  <c r="I99"/>
  <c r="L98"/>
  <c r="K98"/>
  <c r="J98"/>
  <c r="I98"/>
  <c r="H98"/>
  <c r="G98"/>
  <c r="D98"/>
  <c r="L97"/>
  <c r="K97"/>
  <c r="J97"/>
  <c r="I97"/>
  <c r="I83" s="1"/>
  <c r="M83" s="1"/>
  <c r="N83" s="1"/>
  <c r="H97"/>
  <c r="G97"/>
  <c r="F97"/>
  <c r="M96"/>
  <c r="N96" s="1"/>
  <c r="L94"/>
  <c r="K94"/>
  <c r="K95" s="1"/>
  <c r="J94"/>
  <c r="J95" s="1"/>
  <c r="I94"/>
  <c r="I95" s="1"/>
  <c r="H94"/>
  <c r="H95" s="1"/>
  <c r="G94"/>
  <c r="G95" s="1"/>
  <c r="F94"/>
  <c r="F95" s="1"/>
  <c r="E94"/>
  <c r="E95" s="1"/>
  <c r="D94"/>
  <c r="C94"/>
  <c r="C95" s="1"/>
  <c r="M93"/>
  <c r="N93" s="1"/>
  <c r="Q92"/>
  <c r="N92"/>
  <c r="M92"/>
  <c r="M91"/>
  <c r="N91" s="1"/>
  <c r="L89"/>
  <c r="L90" s="1"/>
  <c r="K89"/>
  <c r="K90" s="1"/>
  <c r="J89"/>
  <c r="J90" s="1"/>
  <c r="I89"/>
  <c r="I90" s="1"/>
  <c r="H89"/>
  <c r="G89"/>
  <c r="G90" s="1"/>
  <c r="F89"/>
  <c r="F90" s="1"/>
  <c r="E89"/>
  <c r="E90" s="1"/>
  <c r="D89"/>
  <c r="D90" s="1"/>
  <c r="C89"/>
  <c r="C90" s="1"/>
  <c r="M88"/>
  <c r="N88" s="1"/>
  <c r="N87"/>
  <c r="M87"/>
  <c r="M86"/>
  <c r="N86" s="1"/>
  <c r="M82"/>
  <c r="N82" s="1"/>
  <c r="L80"/>
  <c r="L81" s="1"/>
  <c r="K44" i="3" s="1"/>
  <c r="K80" i="40"/>
  <c r="K81" s="1"/>
  <c r="J44" i="3" s="1"/>
  <c r="J80" i="40"/>
  <c r="J81" s="1"/>
  <c r="I80"/>
  <c r="I81" s="1"/>
  <c r="H80"/>
  <c r="H81" s="1"/>
  <c r="G44" i="3" s="1"/>
  <c r="G80" i="40"/>
  <c r="G81" s="1"/>
  <c r="F44" i="3" s="1"/>
  <c r="F80" i="40"/>
  <c r="F81" s="1"/>
  <c r="E44" i="3" s="1"/>
  <c r="E80" i="40"/>
  <c r="E81" s="1"/>
  <c r="D80"/>
  <c r="D81" s="1"/>
  <c r="C80"/>
  <c r="C81" s="1"/>
  <c r="M79"/>
  <c r="N79" s="1"/>
  <c r="M78"/>
  <c r="N78" s="1"/>
  <c r="M77"/>
  <c r="N77" s="1"/>
  <c r="L76"/>
  <c r="K76"/>
  <c r="J76"/>
  <c r="I76"/>
  <c r="H76"/>
  <c r="G76"/>
  <c r="F76"/>
  <c r="E76"/>
  <c r="M76" s="1"/>
  <c r="N76" s="1"/>
  <c r="D76"/>
  <c r="C76"/>
  <c r="M75"/>
  <c r="N75" s="1"/>
  <c r="M74"/>
  <c r="N74" s="1"/>
  <c r="M73"/>
  <c r="N73" s="1"/>
  <c r="L72"/>
  <c r="K72"/>
  <c r="J72"/>
  <c r="I72"/>
  <c r="H72"/>
  <c r="G72"/>
  <c r="F72"/>
  <c r="E72"/>
  <c r="D72"/>
  <c r="C72"/>
  <c r="M71"/>
  <c r="N71" s="1"/>
  <c r="M70"/>
  <c r="N70" s="1"/>
  <c r="M69"/>
  <c r="N69" s="1"/>
  <c r="L67"/>
  <c r="L68" s="1"/>
  <c r="K67"/>
  <c r="K68" s="1"/>
  <c r="J67"/>
  <c r="J68" s="1"/>
  <c r="I67"/>
  <c r="I68" s="1"/>
  <c r="H67"/>
  <c r="H68" s="1"/>
  <c r="G67"/>
  <c r="G68" s="1"/>
  <c r="F67"/>
  <c r="F68" s="1"/>
  <c r="E67"/>
  <c r="E68" s="1"/>
  <c r="D67"/>
  <c r="D68" s="1"/>
  <c r="C67"/>
  <c r="C68" s="1"/>
  <c r="M66"/>
  <c r="N66" s="1"/>
  <c r="M65"/>
  <c r="N65" s="1"/>
  <c r="M64"/>
  <c r="N64" s="1"/>
  <c r="L62"/>
  <c r="K62"/>
  <c r="J62"/>
  <c r="I62"/>
  <c r="H62"/>
  <c r="H52" s="1"/>
  <c r="G62"/>
  <c r="F62"/>
  <c r="F63" s="1"/>
  <c r="E62"/>
  <c r="E63" s="1"/>
  <c r="D62"/>
  <c r="D63" s="1"/>
  <c r="C62"/>
  <c r="C63" s="1"/>
  <c r="M61"/>
  <c r="N61" s="1"/>
  <c r="M60"/>
  <c r="N60" s="1"/>
  <c r="M59"/>
  <c r="N59" s="1"/>
  <c r="L57"/>
  <c r="L206" s="1"/>
  <c r="K57"/>
  <c r="K52" s="1"/>
  <c r="J57"/>
  <c r="I57"/>
  <c r="I58" s="1"/>
  <c r="H57"/>
  <c r="H58" s="1"/>
  <c r="G57"/>
  <c r="F57"/>
  <c r="E57"/>
  <c r="E58" s="1"/>
  <c r="D57"/>
  <c r="D58" s="1"/>
  <c r="C57"/>
  <c r="M56"/>
  <c r="N56" s="1"/>
  <c r="M55"/>
  <c r="N55" s="1"/>
  <c r="M54"/>
  <c r="N54" s="1"/>
  <c r="L52"/>
  <c r="I52"/>
  <c r="E52"/>
  <c r="D52"/>
  <c r="L51"/>
  <c r="L197" s="1"/>
  <c r="K51"/>
  <c r="J51"/>
  <c r="I51"/>
  <c r="H40" i="3" s="1"/>
  <c r="H51" i="40"/>
  <c r="H197" s="1"/>
  <c r="G51"/>
  <c r="G197" s="1"/>
  <c r="G213" s="1"/>
  <c r="M50"/>
  <c r="N50" s="1"/>
  <c r="F49"/>
  <c r="E38" i="3" s="1"/>
  <c r="M46" i="40"/>
  <c r="N46" s="1"/>
  <c r="M45"/>
  <c r="N45" s="1"/>
  <c r="M44"/>
  <c r="N44" s="1"/>
  <c r="G43"/>
  <c r="C43"/>
  <c r="L42"/>
  <c r="L43" s="1"/>
  <c r="K42"/>
  <c r="K43" s="1"/>
  <c r="J42"/>
  <c r="J43" s="1"/>
  <c r="I42"/>
  <c r="H42"/>
  <c r="H43" s="1"/>
  <c r="G42"/>
  <c r="F42"/>
  <c r="F43" s="1"/>
  <c r="E42"/>
  <c r="D42"/>
  <c r="D43" s="1"/>
  <c r="C42"/>
  <c r="M41"/>
  <c r="N41" s="1"/>
  <c r="M40"/>
  <c r="N40" s="1"/>
  <c r="M39"/>
  <c r="N39" s="1"/>
  <c r="L37"/>
  <c r="L38" s="1"/>
  <c r="K37"/>
  <c r="K38" s="1"/>
  <c r="J37"/>
  <c r="J38" s="1"/>
  <c r="I37"/>
  <c r="I38" s="1"/>
  <c r="H37"/>
  <c r="H38" s="1"/>
  <c r="G37"/>
  <c r="G38" s="1"/>
  <c r="G33" s="1"/>
  <c r="F37"/>
  <c r="E37"/>
  <c r="E38" s="1"/>
  <c r="D37"/>
  <c r="D38" s="1"/>
  <c r="C37"/>
  <c r="C38" s="1"/>
  <c r="N36"/>
  <c r="M36"/>
  <c r="M35"/>
  <c r="N35" s="1"/>
  <c r="N34"/>
  <c r="M34"/>
  <c r="H32"/>
  <c r="G32"/>
  <c r="C32"/>
  <c r="C206" s="1"/>
  <c r="I31"/>
  <c r="M31" s="1"/>
  <c r="N31" s="1"/>
  <c r="M30"/>
  <c r="N30" s="1"/>
  <c r="I29"/>
  <c r="H32" i="3" s="1"/>
  <c r="E29" i="40"/>
  <c r="D32" i="3" s="1"/>
  <c r="D29" i="40"/>
  <c r="C32" i="3" s="1"/>
  <c r="F28" i="40"/>
  <c r="F29" s="1"/>
  <c r="E32" i="3" s="1"/>
  <c r="C28" i="40"/>
  <c r="C29" s="1"/>
  <c r="N27"/>
  <c r="M27"/>
  <c r="M26"/>
  <c r="N26" s="1"/>
  <c r="N25"/>
  <c r="M25"/>
  <c r="I24"/>
  <c r="F24"/>
  <c r="E29" i="3" s="1"/>
  <c r="E24" i="40"/>
  <c r="D24"/>
  <c r="C24"/>
  <c r="M23"/>
  <c r="N23" s="1"/>
  <c r="M22"/>
  <c r="N22" s="1"/>
  <c r="M21"/>
  <c r="N21" s="1"/>
  <c r="L20"/>
  <c r="K20"/>
  <c r="J26" i="3" s="1"/>
  <c r="J20" i="40"/>
  <c r="I26" i="3" s="1"/>
  <c r="I20" i="40"/>
  <c r="H26" i="3" s="1"/>
  <c r="H20" i="40"/>
  <c r="G20"/>
  <c r="F26" i="3" s="1"/>
  <c r="F20" i="40"/>
  <c r="E26" i="3" s="1"/>
  <c r="E20" i="40"/>
  <c r="D20"/>
  <c r="C26" i="3" s="1"/>
  <c r="C20" i="40"/>
  <c r="M19"/>
  <c r="N19" s="1"/>
  <c r="M18"/>
  <c r="C18"/>
  <c r="N17"/>
  <c r="M17"/>
  <c r="I16"/>
  <c r="H23" i="3" s="1"/>
  <c r="E16" i="40"/>
  <c r="D23" i="3" s="1"/>
  <c r="D16" i="40"/>
  <c r="C23" i="3" s="1"/>
  <c r="O15" i="40"/>
  <c r="O16" s="1"/>
  <c r="F15"/>
  <c r="C15"/>
  <c r="M14"/>
  <c r="N14" s="1"/>
  <c r="M13"/>
  <c r="C13"/>
  <c r="N12"/>
  <c r="M12"/>
  <c r="P218" i="39"/>
  <c r="Q218" s="1"/>
  <c r="P217"/>
  <c r="Q217" s="1"/>
  <c r="M214"/>
  <c r="L214"/>
  <c r="K214"/>
  <c r="J214"/>
  <c r="I214"/>
  <c r="G214"/>
  <c r="F214"/>
  <c r="E214"/>
  <c r="D214"/>
  <c r="C214"/>
  <c r="P213"/>
  <c r="Q213" s="1"/>
  <c r="O210"/>
  <c r="N210"/>
  <c r="M210"/>
  <c r="L210"/>
  <c r="L219" s="1"/>
  <c r="K210"/>
  <c r="K219" s="1"/>
  <c r="J210"/>
  <c r="I210"/>
  <c r="H210"/>
  <c r="G210"/>
  <c r="G219" s="1"/>
  <c r="F210"/>
  <c r="F219" s="1"/>
  <c r="E210"/>
  <c r="D210"/>
  <c r="C210"/>
  <c r="C219" s="1"/>
  <c r="P209"/>
  <c r="Q209" s="1"/>
  <c r="P205"/>
  <c r="Q205" s="1"/>
  <c r="O204"/>
  <c r="N204"/>
  <c r="M204"/>
  <c r="L204"/>
  <c r="K204"/>
  <c r="J204"/>
  <c r="I204"/>
  <c r="H204"/>
  <c r="G204"/>
  <c r="F204"/>
  <c r="E204"/>
  <c r="D204"/>
  <c r="C204"/>
  <c r="P203"/>
  <c r="Q203" s="1"/>
  <c r="P202"/>
  <c r="Q202" s="1"/>
  <c r="P201"/>
  <c r="Q201" s="1"/>
  <c r="O200"/>
  <c r="N200"/>
  <c r="M200"/>
  <c r="L200"/>
  <c r="K200"/>
  <c r="J200"/>
  <c r="I200"/>
  <c r="H200"/>
  <c r="G200"/>
  <c r="F200"/>
  <c r="E200"/>
  <c r="D200"/>
  <c r="C200"/>
  <c r="Q199"/>
  <c r="P199"/>
  <c r="P198"/>
  <c r="Q198" s="1"/>
  <c r="Q197"/>
  <c r="P197"/>
  <c r="O196"/>
  <c r="N196"/>
  <c r="M196"/>
  <c r="L196"/>
  <c r="K196"/>
  <c r="J196"/>
  <c r="I196"/>
  <c r="H196"/>
  <c r="G196"/>
  <c r="F196"/>
  <c r="E196"/>
  <c r="D196"/>
  <c r="C196"/>
  <c r="P195"/>
  <c r="Q195" s="1"/>
  <c r="P194"/>
  <c r="Q194" s="1"/>
  <c r="P193"/>
  <c r="Q193" s="1"/>
  <c r="O192"/>
  <c r="N192"/>
  <c r="M192"/>
  <c r="L192"/>
  <c r="K192"/>
  <c r="J192"/>
  <c r="I192"/>
  <c r="H192"/>
  <c r="G192"/>
  <c r="F192"/>
  <c r="E192"/>
  <c r="D192"/>
  <c r="C192"/>
  <c r="Q191"/>
  <c r="P191"/>
  <c r="P190"/>
  <c r="Q190" s="1"/>
  <c r="Q189"/>
  <c r="P189"/>
  <c r="K188"/>
  <c r="I188"/>
  <c r="C188"/>
  <c r="O187"/>
  <c r="O188" s="1"/>
  <c r="N187"/>
  <c r="N188" s="1"/>
  <c r="M187"/>
  <c r="M188" s="1"/>
  <c r="L187"/>
  <c r="L188" s="1"/>
  <c r="K187"/>
  <c r="J187"/>
  <c r="J188" s="1"/>
  <c r="I187"/>
  <c r="H187"/>
  <c r="H188" s="1"/>
  <c r="G187"/>
  <c r="G188" s="1"/>
  <c r="F187"/>
  <c r="F188" s="1"/>
  <c r="E187"/>
  <c r="E188" s="1"/>
  <c r="D187"/>
  <c r="P187" s="1"/>
  <c r="Q187" s="1"/>
  <c r="C187"/>
  <c r="Q186"/>
  <c r="P186"/>
  <c r="Q185"/>
  <c r="P185"/>
  <c r="Q184"/>
  <c r="P184"/>
  <c r="O183"/>
  <c r="G183"/>
  <c r="O182"/>
  <c r="N182"/>
  <c r="M182"/>
  <c r="M183" s="1"/>
  <c r="L182"/>
  <c r="L183" s="1"/>
  <c r="K182"/>
  <c r="K183" s="1"/>
  <c r="J182"/>
  <c r="I182"/>
  <c r="I183" s="1"/>
  <c r="H182"/>
  <c r="H183" s="1"/>
  <c r="G182"/>
  <c r="F182"/>
  <c r="E182"/>
  <c r="E183" s="1"/>
  <c r="D182"/>
  <c r="C182"/>
  <c r="C183" s="1"/>
  <c r="Q181"/>
  <c r="P181"/>
  <c r="Q180"/>
  <c r="P180"/>
  <c r="Q179"/>
  <c r="P179"/>
  <c r="O178"/>
  <c r="N178"/>
  <c r="M178"/>
  <c r="L178"/>
  <c r="K178"/>
  <c r="J178"/>
  <c r="I178"/>
  <c r="H178"/>
  <c r="G178"/>
  <c r="F178"/>
  <c r="E178"/>
  <c r="D178"/>
  <c r="C178"/>
  <c r="P177"/>
  <c r="Q177" s="1"/>
  <c r="P176"/>
  <c r="Q176" s="1"/>
  <c r="P175"/>
  <c r="Q175" s="1"/>
  <c r="J174"/>
  <c r="H174"/>
  <c r="O173"/>
  <c r="O174" s="1"/>
  <c r="N173"/>
  <c r="N174" s="1"/>
  <c r="M173"/>
  <c r="M174" s="1"/>
  <c r="L173"/>
  <c r="L174" s="1"/>
  <c r="K173"/>
  <c r="K174" s="1"/>
  <c r="J173"/>
  <c r="I173"/>
  <c r="I174" s="1"/>
  <c r="H173"/>
  <c r="G173"/>
  <c r="G174" s="1"/>
  <c r="F173"/>
  <c r="F174" s="1"/>
  <c r="E173"/>
  <c r="E174" s="1"/>
  <c r="D173"/>
  <c r="C173"/>
  <c r="C174" s="1"/>
  <c r="P172"/>
  <c r="Q172" s="1"/>
  <c r="P171"/>
  <c r="Q171" s="1"/>
  <c r="P170"/>
  <c r="Q170" s="1"/>
  <c r="O169"/>
  <c r="N169"/>
  <c r="M169"/>
  <c r="L169"/>
  <c r="K169"/>
  <c r="J169"/>
  <c r="I169"/>
  <c r="H169"/>
  <c r="G169"/>
  <c r="F169"/>
  <c r="E169"/>
  <c r="D169"/>
  <c r="C169"/>
  <c r="Q168"/>
  <c r="P168"/>
  <c r="P167"/>
  <c r="Q167" s="1"/>
  <c r="Q166"/>
  <c r="P166"/>
  <c r="M165"/>
  <c r="K165"/>
  <c r="C165"/>
  <c r="O164"/>
  <c r="O165" s="1"/>
  <c r="N164"/>
  <c r="N165" s="1"/>
  <c r="M164"/>
  <c r="L164"/>
  <c r="L165" s="1"/>
  <c r="K164"/>
  <c r="J164"/>
  <c r="J165" s="1"/>
  <c r="I164"/>
  <c r="I165" s="1"/>
  <c r="H164"/>
  <c r="H165" s="1"/>
  <c r="G164"/>
  <c r="G165" s="1"/>
  <c r="F164"/>
  <c r="F165" s="1"/>
  <c r="E164"/>
  <c r="E165" s="1"/>
  <c r="D164"/>
  <c r="C164"/>
  <c r="P163"/>
  <c r="Q163" s="1"/>
  <c r="Q162"/>
  <c r="P162"/>
  <c r="P161"/>
  <c r="Q161" s="1"/>
  <c r="I160"/>
  <c r="O159"/>
  <c r="O160" s="1"/>
  <c r="N159"/>
  <c r="N160" s="1"/>
  <c r="M159"/>
  <c r="M160" s="1"/>
  <c r="L159"/>
  <c r="L160" s="1"/>
  <c r="K159"/>
  <c r="K160" s="1"/>
  <c r="J159"/>
  <c r="J160" s="1"/>
  <c r="I159"/>
  <c r="H159"/>
  <c r="H160" s="1"/>
  <c r="G159"/>
  <c r="G160" s="1"/>
  <c r="F159"/>
  <c r="F160" s="1"/>
  <c r="E159"/>
  <c r="E160" s="1"/>
  <c r="D159"/>
  <c r="C159"/>
  <c r="C160" s="1"/>
  <c r="Q158"/>
  <c r="P158"/>
  <c r="P157"/>
  <c r="Q157" s="1"/>
  <c r="Q156"/>
  <c r="P156"/>
  <c r="M155"/>
  <c r="K155"/>
  <c r="C155"/>
  <c r="O154"/>
  <c r="O155" s="1"/>
  <c r="N154"/>
  <c r="N155" s="1"/>
  <c r="M154"/>
  <c r="L154"/>
  <c r="L155" s="1"/>
  <c r="K154"/>
  <c r="J154"/>
  <c r="J155" s="1"/>
  <c r="I154"/>
  <c r="I155" s="1"/>
  <c r="H154"/>
  <c r="H155" s="1"/>
  <c r="G154"/>
  <c r="G155" s="1"/>
  <c r="F154"/>
  <c r="F155" s="1"/>
  <c r="E154"/>
  <c r="E155" s="1"/>
  <c r="D154"/>
  <c r="C154"/>
  <c r="P153"/>
  <c r="Q153" s="1"/>
  <c r="Q152"/>
  <c r="P152"/>
  <c r="P151"/>
  <c r="Q151" s="1"/>
  <c r="I150"/>
  <c r="O149"/>
  <c r="N149"/>
  <c r="N150" s="1"/>
  <c r="M149"/>
  <c r="M150" s="1"/>
  <c r="L149"/>
  <c r="L150" s="1"/>
  <c r="K149"/>
  <c r="J149"/>
  <c r="J150" s="1"/>
  <c r="I149"/>
  <c r="H149"/>
  <c r="H150" s="1"/>
  <c r="G149"/>
  <c r="F149"/>
  <c r="F150" s="1"/>
  <c r="E149"/>
  <c r="E150" s="1"/>
  <c r="D149"/>
  <c r="C149"/>
  <c r="Q148"/>
  <c r="P148"/>
  <c r="P147"/>
  <c r="Q147" s="1"/>
  <c r="Q146"/>
  <c r="P146"/>
  <c r="O145"/>
  <c r="K145"/>
  <c r="G145"/>
  <c r="C145"/>
  <c r="O144"/>
  <c r="N144"/>
  <c r="N145" s="1"/>
  <c r="M144"/>
  <c r="M107" s="1"/>
  <c r="L144"/>
  <c r="L145" s="1"/>
  <c r="K144"/>
  <c r="J144"/>
  <c r="J145" s="1"/>
  <c r="I144"/>
  <c r="H144"/>
  <c r="H145" s="1"/>
  <c r="G144"/>
  <c r="F144"/>
  <c r="F145" s="1"/>
  <c r="E144"/>
  <c r="E107" s="1"/>
  <c r="D144"/>
  <c r="C144"/>
  <c r="P143"/>
  <c r="Q143" s="1"/>
  <c r="Q142"/>
  <c r="P142"/>
  <c r="P141"/>
  <c r="Q141" s="1"/>
  <c r="O140"/>
  <c r="N140"/>
  <c r="M140"/>
  <c r="L140"/>
  <c r="K140"/>
  <c r="J140"/>
  <c r="I140"/>
  <c r="H140"/>
  <c r="G140"/>
  <c r="F140"/>
  <c r="E140"/>
  <c r="D140"/>
  <c r="P140" s="1"/>
  <c r="Q140" s="1"/>
  <c r="C140"/>
  <c r="P139"/>
  <c r="Q139" s="1"/>
  <c r="P138"/>
  <c r="Q138" s="1"/>
  <c r="P137"/>
  <c r="Q137" s="1"/>
  <c r="O136"/>
  <c r="N136"/>
  <c r="M136"/>
  <c r="L136"/>
  <c r="K136"/>
  <c r="J136"/>
  <c r="I136"/>
  <c r="H136"/>
  <c r="G136"/>
  <c r="F136"/>
  <c r="E136"/>
  <c r="D136"/>
  <c r="P136" s="1"/>
  <c r="Q136" s="1"/>
  <c r="C136"/>
  <c r="P135"/>
  <c r="Q135" s="1"/>
  <c r="Q134"/>
  <c r="P134"/>
  <c r="P133"/>
  <c r="Q133" s="1"/>
  <c r="O132"/>
  <c r="N132"/>
  <c r="M132"/>
  <c r="L132"/>
  <c r="K132"/>
  <c r="J132"/>
  <c r="I132"/>
  <c r="H132"/>
  <c r="G132"/>
  <c r="F132"/>
  <c r="E132"/>
  <c r="D132"/>
  <c r="C132"/>
  <c r="P131"/>
  <c r="Q131" s="1"/>
  <c r="P130"/>
  <c r="Q130" s="1"/>
  <c r="P129"/>
  <c r="Q129" s="1"/>
  <c r="O128"/>
  <c r="N128"/>
  <c r="M128"/>
  <c r="L128"/>
  <c r="K128"/>
  <c r="J128"/>
  <c r="I128"/>
  <c r="H128"/>
  <c r="G128"/>
  <c r="F128"/>
  <c r="E128"/>
  <c r="D128"/>
  <c r="C128"/>
  <c r="Q127"/>
  <c r="P127"/>
  <c r="P126"/>
  <c r="Q126" s="1"/>
  <c r="Q125"/>
  <c r="P125"/>
  <c r="O124"/>
  <c r="N124"/>
  <c r="M124"/>
  <c r="L124"/>
  <c r="K124"/>
  <c r="J124"/>
  <c r="I124"/>
  <c r="H124"/>
  <c r="G124"/>
  <c r="F124"/>
  <c r="E124"/>
  <c r="D124"/>
  <c r="C124"/>
  <c r="P123"/>
  <c r="Q123" s="1"/>
  <c r="P122"/>
  <c r="Q122" s="1"/>
  <c r="P121"/>
  <c r="Q121" s="1"/>
  <c r="O120"/>
  <c r="N120"/>
  <c r="M120"/>
  <c r="L120"/>
  <c r="K120"/>
  <c r="J120"/>
  <c r="I120"/>
  <c r="H120"/>
  <c r="G120"/>
  <c r="F120"/>
  <c r="E120"/>
  <c r="D120"/>
  <c r="C120"/>
  <c r="Q119"/>
  <c r="P119"/>
  <c r="P118"/>
  <c r="Q118" s="1"/>
  <c r="Q117"/>
  <c r="P117"/>
  <c r="O116"/>
  <c r="N116"/>
  <c r="M116"/>
  <c r="L116"/>
  <c r="K116"/>
  <c r="J116"/>
  <c r="I116"/>
  <c r="H116"/>
  <c r="G116"/>
  <c r="F116"/>
  <c r="E116"/>
  <c r="D116"/>
  <c r="C116"/>
  <c r="P115"/>
  <c r="Q115" s="1"/>
  <c r="P114"/>
  <c r="Q114" s="1"/>
  <c r="P113"/>
  <c r="Q113" s="1"/>
  <c r="O112"/>
  <c r="N112"/>
  <c r="M112"/>
  <c r="L112"/>
  <c r="K112"/>
  <c r="J112"/>
  <c r="I112"/>
  <c r="H112"/>
  <c r="G112"/>
  <c r="F112"/>
  <c r="E112"/>
  <c r="D112"/>
  <c r="C112"/>
  <c r="P111"/>
  <c r="Q111" s="1"/>
  <c r="Q110"/>
  <c r="P110"/>
  <c r="P109"/>
  <c r="Q109" s="1"/>
  <c r="L107"/>
  <c r="H107"/>
  <c r="D107"/>
  <c r="O106"/>
  <c r="N106"/>
  <c r="M106"/>
  <c r="M92" s="1"/>
  <c r="L48" i="2" s="1"/>
  <c r="L106" i="39"/>
  <c r="K106"/>
  <c r="J106"/>
  <c r="I106"/>
  <c r="I92" s="1"/>
  <c r="H48" i="2" s="1"/>
  <c r="H106" i="39"/>
  <c r="G106"/>
  <c r="F106"/>
  <c r="E106"/>
  <c r="E92" s="1"/>
  <c r="D48" i="2" s="1"/>
  <c r="D106" i="39"/>
  <c r="C106"/>
  <c r="P105"/>
  <c r="Q105" s="1"/>
  <c r="N104"/>
  <c r="F104"/>
  <c r="O103"/>
  <c r="O104" s="1"/>
  <c r="N103"/>
  <c r="M103"/>
  <c r="L103"/>
  <c r="L104" s="1"/>
  <c r="K103"/>
  <c r="K104" s="1"/>
  <c r="J103"/>
  <c r="J104" s="1"/>
  <c r="I103"/>
  <c r="H103"/>
  <c r="H104" s="1"/>
  <c r="G103"/>
  <c r="G104" s="1"/>
  <c r="F103"/>
  <c r="E103"/>
  <c r="D103"/>
  <c r="D93" s="1"/>
  <c r="C103"/>
  <c r="C104" s="1"/>
  <c r="P102"/>
  <c r="Q102" s="1"/>
  <c r="P101"/>
  <c r="Q101" s="1"/>
  <c r="P100"/>
  <c r="Q100" s="1"/>
  <c r="J99"/>
  <c r="H99"/>
  <c r="O98"/>
  <c r="O99" s="1"/>
  <c r="N98"/>
  <c r="N99" s="1"/>
  <c r="M98"/>
  <c r="M99" s="1"/>
  <c r="L98"/>
  <c r="L99" s="1"/>
  <c r="K98"/>
  <c r="K99" s="1"/>
  <c r="J98"/>
  <c r="I98"/>
  <c r="I99" s="1"/>
  <c r="H98"/>
  <c r="G98"/>
  <c r="G99" s="1"/>
  <c r="F98"/>
  <c r="F99" s="1"/>
  <c r="E98"/>
  <c r="E99" s="1"/>
  <c r="D98"/>
  <c r="C98"/>
  <c r="C99" s="1"/>
  <c r="P97"/>
  <c r="Q97" s="1"/>
  <c r="P96"/>
  <c r="Q96" s="1"/>
  <c r="P95"/>
  <c r="Q95" s="1"/>
  <c r="O92"/>
  <c r="N92"/>
  <c r="L92"/>
  <c r="K48" i="2" s="1"/>
  <c r="K92" i="39"/>
  <c r="J48" i="2" s="1"/>
  <c r="J92" i="39"/>
  <c r="I48" i="2" s="1"/>
  <c r="H92" i="39"/>
  <c r="G48" i="2" s="1"/>
  <c r="G92" i="39"/>
  <c r="F48" i="2" s="1"/>
  <c r="F92" i="39"/>
  <c r="E48" i="2" s="1"/>
  <c r="D92" i="39"/>
  <c r="C92"/>
  <c r="C206" s="1"/>
  <c r="P91"/>
  <c r="Q91" s="1"/>
  <c r="O90"/>
  <c r="G90"/>
  <c r="F46" i="2" s="1"/>
  <c r="O89" i="39"/>
  <c r="N89"/>
  <c r="N90" s="1"/>
  <c r="M89"/>
  <c r="M90" s="1"/>
  <c r="L89"/>
  <c r="L90" s="1"/>
  <c r="K46" i="2" s="1"/>
  <c r="K89" i="39"/>
  <c r="K90" s="1"/>
  <c r="J46" i="2" s="1"/>
  <c r="J89" i="39"/>
  <c r="J90" s="1"/>
  <c r="I46" i="2" s="1"/>
  <c r="I89" i="39"/>
  <c r="I90" s="1"/>
  <c r="H46" i="2" s="1"/>
  <c r="H89" i="39"/>
  <c r="H90" s="1"/>
  <c r="G46" i="2" s="1"/>
  <c r="G89" i="39"/>
  <c r="F89"/>
  <c r="F90" s="1"/>
  <c r="E46" i="2" s="1"/>
  <c r="E89" i="39"/>
  <c r="E90" s="1"/>
  <c r="D46" i="2" s="1"/>
  <c r="D89" i="39"/>
  <c r="D90" s="1"/>
  <c r="C89"/>
  <c r="C90" s="1"/>
  <c r="Q88"/>
  <c r="P88"/>
  <c r="Q87"/>
  <c r="P87"/>
  <c r="Q86"/>
  <c r="P86"/>
  <c r="Q85"/>
  <c r="P85"/>
  <c r="O84"/>
  <c r="N84"/>
  <c r="M84"/>
  <c r="L84"/>
  <c r="K84"/>
  <c r="J84"/>
  <c r="I84"/>
  <c r="H84"/>
  <c r="G84"/>
  <c r="F84"/>
  <c r="E84"/>
  <c r="D84"/>
  <c r="C84"/>
  <c r="P83"/>
  <c r="Q83" s="1"/>
  <c r="P82"/>
  <c r="Q82" s="1"/>
  <c r="P81"/>
  <c r="Q81" s="1"/>
  <c r="O80"/>
  <c r="N80"/>
  <c r="M80"/>
  <c r="L80"/>
  <c r="K80"/>
  <c r="J80"/>
  <c r="I80"/>
  <c r="H80"/>
  <c r="G80"/>
  <c r="F80"/>
  <c r="E80"/>
  <c r="D80"/>
  <c r="P80" s="1"/>
  <c r="Q80" s="1"/>
  <c r="C80"/>
  <c r="P79"/>
  <c r="Q79" s="1"/>
  <c r="P78"/>
  <c r="Q78" s="1"/>
  <c r="P77"/>
  <c r="Q77" s="1"/>
  <c r="H76"/>
  <c r="H58" s="1"/>
  <c r="G43" i="2" s="1"/>
  <c r="O75" i="39"/>
  <c r="O76" s="1"/>
  <c r="N75"/>
  <c r="N76" s="1"/>
  <c r="M75"/>
  <c r="M76" s="1"/>
  <c r="L75"/>
  <c r="L76" s="1"/>
  <c r="K75"/>
  <c r="K76" s="1"/>
  <c r="J75"/>
  <c r="J76" s="1"/>
  <c r="I75"/>
  <c r="I76" s="1"/>
  <c r="H75"/>
  <c r="G75"/>
  <c r="G76" s="1"/>
  <c r="F75"/>
  <c r="F76" s="1"/>
  <c r="E75"/>
  <c r="E76" s="1"/>
  <c r="D75"/>
  <c r="C75"/>
  <c r="C76" s="1"/>
  <c r="P74"/>
  <c r="Q74" s="1"/>
  <c r="P73"/>
  <c r="Q73" s="1"/>
  <c r="P72"/>
  <c r="Q72" s="1"/>
  <c r="P71"/>
  <c r="Q71" s="1"/>
  <c r="N70"/>
  <c r="F70"/>
  <c r="O69"/>
  <c r="O70" s="1"/>
  <c r="N69"/>
  <c r="M69"/>
  <c r="L69"/>
  <c r="L70" s="1"/>
  <c r="K69"/>
  <c r="K70" s="1"/>
  <c r="J69"/>
  <c r="J70" s="1"/>
  <c r="I69"/>
  <c r="H69"/>
  <c r="H70" s="1"/>
  <c r="G69"/>
  <c r="G70" s="1"/>
  <c r="F69"/>
  <c r="E69"/>
  <c r="D69"/>
  <c r="C69"/>
  <c r="C70" s="1"/>
  <c r="P68"/>
  <c r="Q68" s="1"/>
  <c r="P67"/>
  <c r="Q67" s="1"/>
  <c r="P66"/>
  <c r="Q66" s="1"/>
  <c r="P65"/>
  <c r="Q65" s="1"/>
  <c r="L64"/>
  <c r="J64"/>
  <c r="J58" s="1"/>
  <c r="I43" i="2" s="1"/>
  <c r="O63" i="39"/>
  <c r="O64" s="1"/>
  <c r="O58" s="1"/>
  <c r="N63"/>
  <c r="N64" s="1"/>
  <c r="M63"/>
  <c r="M64" s="1"/>
  <c r="L63"/>
  <c r="K63"/>
  <c r="K64" s="1"/>
  <c r="K58" s="1"/>
  <c r="J43" i="2" s="1"/>
  <c r="J63" i="39"/>
  <c r="I63"/>
  <c r="I64" s="1"/>
  <c r="H63"/>
  <c r="H64" s="1"/>
  <c r="G63"/>
  <c r="G64" s="1"/>
  <c r="G58" s="1"/>
  <c r="F43" i="2" s="1"/>
  <c r="F63" i="39"/>
  <c r="F64" s="1"/>
  <c r="E63"/>
  <c r="E64" s="1"/>
  <c r="D63"/>
  <c r="C63"/>
  <c r="C64" s="1"/>
  <c r="C58" s="1"/>
  <c r="P62"/>
  <c r="Q62" s="1"/>
  <c r="P61"/>
  <c r="Q61" s="1"/>
  <c r="P60"/>
  <c r="Q60" s="1"/>
  <c r="P59"/>
  <c r="Q59" s="1"/>
  <c r="O57"/>
  <c r="L57"/>
  <c r="J57"/>
  <c r="H57"/>
  <c r="D57"/>
  <c r="O56"/>
  <c r="N56"/>
  <c r="M42" i="2" s="1"/>
  <c r="M56" i="39"/>
  <c r="L56"/>
  <c r="K56"/>
  <c r="J56"/>
  <c r="I56"/>
  <c r="H56"/>
  <c r="G42" i="2" s="1"/>
  <c r="G56" i="39"/>
  <c r="G206" s="1"/>
  <c r="G222" s="1"/>
  <c r="F56"/>
  <c r="E56"/>
  <c r="P55"/>
  <c r="Q55" s="1"/>
  <c r="O54"/>
  <c r="M54"/>
  <c r="L40" i="2" s="1"/>
  <c r="K54" i="39"/>
  <c r="J40" i="2" s="1"/>
  <c r="I54" i="39"/>
  <c r="H40" i="2" s="1"/>
  <c r="G54" i="39"/>
  <c r="F40" i="2" s="1"/>
  <c r="E54" i="39"/>
  <c r="D40" i="2" s="1"/>
  <c r="N54" i="39"/>
  <c r="K211"/>
  <c r="G211"/>
  <c r="C54"/>
  <c r="P51"/>
  <c r="Q51" s="1"/>
  <c r="P50"/>
  <c r="Q50" s="1"/>
  <c r="P49"/>
  <c r="Q49" s="1"/>
  <c r="O47"/>
  <c r="O48" s="1"/>
  <c r="N47"/>
  <c r="N48" s="1"/>
  <c r="M47"/>
  <c r="M48" s="1"/>
  <c r="L47"/>
  <c r="L48" s="1"/>
  <c r="K47"/>
  <c r="K48" s="1"/>
  <c r="J47"/>
  <c r="J48" s="1"/>
  <c r="I47"/>
  <c r="I48" s="1"/>
  <c r="H47"/>
  <c r="H48" s="1"/>
  <c r="G47"/>
  <c r="G48" s="1"/>
  <c r="F47"/>
  <c r="F48" s="1"/>
  <c r="E47"/>
  <c r="E48" s="1"/>
  <c r="D47"/>
  <c r="C47"/>
  <c r="C48" s="1"/>
  <c r="P46"/>
  <c r="Q46" s="1"/>
  <c r="P45"/>
  <c r="Q45" s="1"/>
  <c r="P44"/>
  <c r="Q44" s="1"/>
  <c r="P43"/>
  <c r="Q43" s="1"/>
  <c r="O41"/>
  <c r="O42" s="1"/>
  <c r="N41"/>
  <c r="N42" s="1"/>
  <c r="N36" s="1"/>
  <c r="N216" s="1"/>
  <c r="M41"/>
  <c r="M42" s="1"/>
  <c r="M36" s="1"/>
  <c r="L37" i="2" s="1"/>
  <c r="L41" i="39"/>
  <c r="L42" s="1"/>
  <c r="L36" s="1"/>
  <c r="K37" i="2" s="1"/>
  <c r="K41" i="39"/>
  <c r="K42" s="1"/>
  <c r="J41"/>
  <c r="J42" s="1"/>
  <c r="J36" s="1"/>
  <c r="I37" i="2" s="1"/>
  <c r="I41" i="39"/>
  <c r="I42" s="1"/>
  <c r="I36" s="1"/>
  <c r="H37" i="2" s="1"/>
  <c r="H41" i="39"/>
  <c r="H42" s="1"/>
  <c r="H36" s="1"/>
  <c r="H216" s="1"/>
  <c r="G41"/>
  <c r="G42" s="1"/>
  <c r="F41"/>
  <c r="F42" s="1"/>
  <c r="F36" s="1"/>
  <c r="E37" i="2" s="1"/>
  <c r="E41" i="39"/>
  <c r="E42" s="1"/>
  <c r="E36" s="1"/>
  <c r="D37" i="2" s="1"/>
  <c r="D41" i="39"/>
  <c r="C41"/>
  <c r="C42" s="1"/>
  <c r="P40"/>
  <c r="Q40" s="1"/>
  <c r="P39"/>
  <c r="Q39" s="1"/>
  <c r="P38"/>
  <c r="Q38" s="1"/>
  <c r="P37"/>
  <c r="Q37" s="1"/>
  <c r="O35"/>
  <c r="N35"/>
  <c r="N215" s="1"/>
  <c r="M35"/>
  <c r="L35"/>
  <c r="K35"/>
  <c r="J35"/>
  <c r="I35"/>
  <c r="H35"/>
  <c r="G35"/>
  <c r="F35"/>
  <c r="E35"/>
  <c r="D35"/>
  <c r="D215" s="1"/>
  <c r="C35"/>
  <c r="O34"/>
  <c r="N34"/>
  <c r="M36" i="2" s="1"/>
  <c r="H34" i="39"/>
  <c r="P33"/>
  <c r="Q33" s="1"/>
  <c r="H32"/>
  <c r="G34" i="2" s="1"/>
  <c r="O31" i="39"/>
  <c r="O32" s="1"/>
  <c r="N31"/>
  <c r="N32" s="1"/>
  <c r="D31"/>
  <c r="D32" s="1"/>
  <c r="C31"/>
  <c r="C32" s="1"/>
  <c r="P30"/>
  <c r="Q30" s="1"/>
  <c r="P29"/>
  <c r="Q29" s="1"/>
  <c r="P28"/>
  <c r="Q28" s="1"/>
  <c r="P27"/>
  <c r="Q27" s="1"/>
  <c r="O26"/>
  <c r="H26"/>
  <c r="G31" i="2" s="1"/>
  <c r="O25" i="39"/>
  <c r="N25"/>
  <c r="P25" s="1"/>
  <c r="Q25" s="1"/>
  <c r="D25"/>
  <c r="D26" s="1"/>
  <c r="C31" i="2" s="1"/>
  <c r="C25" i="39"/>
  <c r="C26" s="1"/>
  <c r="P24"/>
  <c r="Q24" s="1"/>
  <c r="P23"/>
  <c r="Q23" s="1"/>
  <c r="P22"/>
  <c r="Q22" s="1"/>
  <c r="N21"/>
  <c r="H21"/>
  <c r="G28" i="2" s="1"/>
  <c r="O20" i="39"/>
  <c r="O21" s="1"/>
  <c r="N20"/>
  <c r="D20"/>
  <c r="C20"/>
  <c r="C21" s="1"/>
  <c r="Q19"/>
  <c r="P19"/>
  <c r="Q18"/>
  <c r="P18"/>
  <c r="Q17"/>
  <c r="P17"/>
  <c r="H16"/>
  <c r="G25" i="2" s="1"/>
  <c r="D16" i="39"/>
  <c r="C25" i="2" s="1"/>
  <c r="O15" i="39"/>
  <c r="O16" s="1"/>
  <c r="N15"/>
  <c r="C15"/>
  <c r="C16" s="1"/>
  <c r="P14"/>
  <c r="Q14" s="1"/>
  <c r="P13"/>
  <c r="Q13" s="1"/>
  <c r="P12"/>
  <c r="Q12" s="1"/>
  <c r="C36" l="1"/>
  <c r="G36"/>
  <c r="F37" i="2" s="1"/>
  <c r="K36" i="39"/>
  <c r="J37" i="2" s="1"/>
  <c r="O36" i="39"/>
  <c r="O208" s="1"/>
  <c r="E206"/>
  <c r="E222" s="1"/>
  <c r="D42" i="2"/>
  <c r="D49" i="40"/>
  <c r="C38" i="3" s="1"/>
  <c r="D202" i="40"/>
  <c r="P32" i="39"/>
  <c r="Q32" s="1"/>
  <c r="C34" i="2"/>
  <c r="B34" s="1"/>
  <c r="F206" i="39"/>
  <c r="F222" s="1"/>
  <c r="E42" i="2"/>
  <c r="J206" i="39"/>
  <c r="J222" s="1"/>
  <c r="I42" i="2"/>
  <c r="F57" i="39"/>
  <c r="F207" s="1"/>
  <c r="K57"/>
  <c r="P63"/>
  <c r="Q63" s="1"/>
  <c r="D64"/>
  <c r="P69"/>
  <c r="Q69" s="1"/>
  <c r="D70"/>
  <c r="F38" i="40"/>
  <c r="F33" s="1"/>
  <c r="F32"/>
  <c r="F206" s="1"/>
  <c r="E43"/>
  <c r="E32"/>
  <c r="M32" s="1"/>
  <c r="N32" s="1"/>
  <c r="I43"/>
  <c r="I32"/>
  <c r="M206" i="39"/>
  <c r="M222" s="1"/>
  <c r="L42" i="2"/>
  <c r="I145" i="39"/>
  <c r="I107"/>
  <c r="P20"/>
  <c r="Q20" s="1"/>
  <c r="O215"/>
  <c r="E211"/>
  <c r="M211"/>
  <c r="K206"/>
  <c r="K222" s="1"/>
  <c r="J42" i="2"/>
  <c r="E70" i="39"/>
  <c r="E57"/>
  <c r="P57" s="1"/>
  <c r="Q57" s="1"/>
  <c r="I70"/>
  <c r="I57"/>
  <c r="I207" s="1"/>
  <c r="D206"/>
  <c r="C48" i="2"/>
  <c r="G94" i="39"/>
  <c r="F49" i="2" s="1"/>
  <c r="E104" i="39"/>
  <c r="E93"/>
  <c r="I104"/>
  <c r="I212" s="1"/>
  <c r="I221" s="1"/>
  <c r="I93"/>
  <c r="M104"/>
  <c r="M93"/>
  <c r="C107"/>
  <c r="C150"/>
  <c r="G150"/>
  <c r="G107"/>
  <c r="G93" s="1"/>
  <c r="K107"/>
  <c r="K93" s="1"/>
  <c r="K207" s="1"/>
  <c r="K150"/>
  <c r="O150"/>
  <c r="O107"/>
  <c r="O93" s="1"/>
  <c r="C108"/>
  <c r="C94" s="1"/>
  <c r="C208" s="1"/>
  <c r="G108"/>
  <c r="K108"/>
  <c r="K94" s="1"/>
  <c r="O108"/>
  <c r="F183"/>
  <c r="F108" s="1"/>
  <c r="F94" s="1"/>
  <c r="E49" i="2" s="1"/>
  <c r="F107" i="39"/>
  <c r="F93" s="1"/>
  <c r="J183"/>
  <c r="J107"/>
  <c r="J93" s="1"/>
  <c r="N183"/>
  <c r="N108" s="1"/>
  <c r="N94" s="1"/>
  <c r="N107"/>
  <c r="N93" s="1"/>
  <c r="F16" i="40"/>
  <c r="E23" i="3" s="1"/>
  <c r="M15" i="40"/>
  <c r="N15" s="1"/>
  <c r="C58"/>
  <c r="C53" s="1"/>
  <c r="C52"/>
  <c r="G52"/>
  <c r="G58"/>
  <c r="D95"/>
  <c r="D84"/>
  <c r="L95"/>
  <c r="L84"/>
  <c r="F42" i="2"/>
  <c r="I206" i="39"/>
  <c r="I222" s="1"/>
  <c r="H42" i="2"/>
  <c r="E145" i="39"/>
  <c r="C215"/>
  <c r="I211"/>
  <c r="G57"/>
  <c r="M70"/>
  <c r="M57"/>
  <c r="M207" s="1"/>
  <c r="O94"/>
  <c r="B31" i="2"/>
  <c r="P34" i="39"/>
  <c r="Q34" s="1"/>
  <c r="G36" i="2"/>
  <c r="P41" i="39"/>
  <c r="Q41" s="1"/>
  <c r="P47"/>
  <c r="Q47" s="1"/>
  <c r="F211"/>
  <c r="J211"/>
  <c r="J220" s="1"/>
  <c r="L206"/>
  <c r="L222" s="1"/>
  <c r="K42" i="2"/>
  <c r="C57" i="39"/>
  <c r="N57"/>
  <c r="N207" s="1"/>
  <c r="F58"/>
  <c r="E43" i="2" s="1"/>
  <c r="N58" i="39"/>
  <c r="L58"/>
  <c r="K43" i="2" s="1"/>
  <c r="C93" i="39"/>
  <c r="C207" s="1"/>
  <c r="M145"/>
  <c r="J197" i="40"/>
  <c r="J213" s="1"/>
  <c r="I40" i="3"/>
  <c r="M52" i="40"/>
  <c r="N52" s="1"/>
  <c r="F136"/>
  <c r="F99" s="1"/>
  <c r="F98"/>
  <c r="F84" s="1"/>
  <c r="C141"/>
  <c r="C98"/>
  <c r="E58" i="39"/>
  <c r="D43" i="2" s="1"/>
  <c r="I58" i="39"/>
  <c r="H43" i="2" s="1"/>
  <c r="M58" i="39"/>
  <c r="L43" i="2" s="1"/>
  <c r="P84" i="39"/>
  <c r="Q84" s="1"/>
  <c r="H93"/>
  <c r="L93"/>
  <c r="P98"/>
  <c r="Q98" s="1"/>
  <c r="D99"/>
  <c r="P99" s="1"/>
  <c r="Q99" s="1"/>
  <c r="J108"/>
  <c r="J94" s="1"/>
  <c r="I49" i="2" s="1"/>
  <c r="P128" i="39"/>
  <c r="Q128" s="1"/>
  <c r="P132"/>
  <c r="Q132" s="1"/>
  <c r="P149"/>
  <c r="Q149" s="1"/>
  <c r="P159"/>
  <c r="Q159" s="1"/>
  <c r="P169"/>
  <c r="Q169" s="1"/>
  <c r="P173"/>
  <c r="Q173" s="1"/>
  <c r="D174"/>
  <c r="P200"/>
  <c r="Q200" s="1"/>
  <c r="P204"/>
  <c r="Q204" s="1"/>
  <c r="D219"/>
  <c r="D32" i="40"/>
  <c r="C33"/>
  <c r="G207"/>
  <c r="F35" i="3"/>
  <c r="K197" i="40"/>
  <c r="K213" s="1"/>
  <c r="J40" i="3"/>
  <c r="H90" i="40"/>
  <c r="H85" s="1"/>
  <c r="G47" i="3" s="1"/>
  <c r="H84" i="40"/>
  <c r="L85"/>
  <c r="K47" i="3" s="1"/>
  <c r="P75" i="39"/>
  <c r="Q75" s="1"/>
  <c r="D76"/>
  <c r="P76" s="1"/>
  <c r="Q76" s="1"/>
  <c r="P90"/>
  <c r="Q90" s="1"/>
  <c r="M94"/>
  <c r="L49" i="2" s="1"/>
  <c r="P120" i="39"/>
  <c r="Q120" s="1"/>
  <c r="P124"/>
  <c r="Q124" s="1"/>
  <c r="E108"/>
  <c r="E94" s="1"/>
  <c r="I108"/>
  <c r="M108"/>
  <c r="P182"/>
  <c r="Q182" s="1"/>
  <c r="P192"/>
  <c r="Q192" s="1"/>
  <c r="P196"/>
  <c r="Q196" s="1"/>
  <c r="E219"/>
  <c r="B29" i="3"/>
  <c r="G202" i="40"/>
  <c r="K202"/>
  <c r="M72"/>
  <c r="N72" s="1"/>
  <c r="I85"/>
  <c r="H47" i="3" s="1"/>
  <c r="M103" i="40"/>
  <c r="N103" s="1"/>
  <c r="M111"/>
  <c r="N111" s="1"/>
  <c r="M183"/>
  <c r="N183" s="1"/>
  <c r="H46" i="3"/>
  <c r="C222" i="39"/>
  <c r="P103"/>
  <c r="Q103" s="1"/>
  <c r="D104"/>
  <c r="P106"/>
  <c r="Q106" s="1"/>
  <c r="P112"/>
  <c r="Q112" s="1"/>
  <c r="H108"/>
  <c r="H94" s="1"/>
  <c r="G49" i="2" s="1"/>
  <c r="L108" i="39"/>
  <c r="L94" s="1"/>
  <c r="K49" i="2" s="1"/>
  <c r="P116" i="39"/>
  <c r="Q116" s="1"/>
  <c r="P144"/>
  <c r="Q144" s="1"/>
  <c r="P154"/>
  <c r="Q154" s="1"/>
  <c r="P164"/>
  <c r="Q164" s="1"/>
  <c r="P178"/>
  <c r="Q178" s="1"/>
  <c r="M43" i="40"/>
  <c r="N43" s="1"/>
  <c r="L198"/>
  <c r="F58"/>
  <c r="F53" s="1"/>
  <c r="E41" i="3" s="1"/>
  <c r="F52" i="40"/>
  <c r="J206"/>
  <c r="J211" s="1"/>
  <c r="J52"/>
  <c r="H202"/>
  <c r="L202"/>
  <c r="M81"/>
  <c r="N81" s="1"/>
  <c r="C44" i="3"/>
  <c r="B44" s="1"/>
  <c r="E136" i="40"/>
  <c r="E99" s="1"/>
  <c r="E85" s="1"/>
  <c r="D47" i="3" s="1"/>
  <c r="E98" i="40"/>
  <c r="C46" i="2"/>
  <c r="B46" s="1"/>
  <c r="F40" i="3"/>
  <c r="I219" i="39"/>
  <c r="M219"/>
  <c r="N13" i="40"/>
  <c r="H33"/>
  <c r="H213"/>
  <c r="L213"/>
  <c r="I202"/>
  <c r="F85"/>
  <c r="E47" i="3" s="1"/>
  <c r="J85" i="40"/>
  <c r="I47" i="3" s="1"/>
  <c r="M97" i="40"/>
  <c r="N97" s="1"/>
  <c r="M98"/>
  <c r="C99"/>
  <c r="C176" i="6"/>
  <c r="L247" i="7"/>
  <c r="J219" i="39"/>
  <c r="N18" i="40"/>
  <c r="M20"/>
  <c r="N20" s="1"/>
  <c r="D26" i="3"/>
  <c r="B26" s="1"/>
  <c r="M24" i="40"/>
  <c r="N24" s="1"/>
  <c r="B32" i="3"/>
  <c r="E33" i="40"/>
  <c r="D35" i="3" s="1"/>
  <c r="I33" i="40"/>
  <c r="H35" i="3" s="1"/>
  <c r="E53" i="40"/>
  <c r="D41" i="3" s="1"/>
  <c r="J202" i="40"/>
  <c r="J84"/>
  <c r="C85"/>
  <c r="G85"/>
  <c r="F47" i="3" s="1"/>
  <c r="K85" i="40"/>
  <c r="J47" i="3" s="1"/>
  <c r="M195" i="40"/>
  <c r="N195" s="1"/>
  <c r="K210"/>
  <c r="M115"/>
  <c r="N115" s="1"/>
  <c r="M119"/>
  <c r="N119" s="1"/>
  <c r="M123"/>
  <c r="N123" s="1"/>
  <c r="M127"/>
  <c r="N127" s="1"/>
  <c r="M131"/>
  <c r="N131" s="1"/>
  <c r="M160"/>
  <c r="N160" s="1"/>
  <c r="M169"/>
  <c r="N169" s="1"/>
  <c r="M173"/>
  <c r="N173" s="1"/>
  <c r="M191"/>
  <c r="N191" s="1"/>
  <c r="F213"/>
  <c r="F210"/>
  <c r="J210"/>
  <c r="L214"/>
  <c r="B25" i="2"/>
  <c r="M29" i="40"/>
  <c r="N29" s="1"/>
  <c r="E207"/>
  <c r="M38"/>
  <c r="N38" s="1"/>
  <c r="D33"/>
  <c r="C35" i="3" s="1"/>
  <c r="C201" i="40"/>
  <c r="C210" s="1"/>
  <c r="C197"/>
  <c r="F202"/>
  <c r="F211" s="1"/>
  <c r="F198"/>
  <c r="G206"/>
  <c r="G198"/>
  <c r="G214" s="1"/>
  <c r="I206"/>
  <c r="E202"/>
  <c r="E49"/>
  <c r="K206"/>
  <c r="K211" s="1"/>
  <c r="K58"/>
  <c r="M136"/>
  <c r="N136" s="1"/>
  <c r="C16"/>
  <c r="M28"/>
  <c r="N28" s="1"/>
  <c r="M37"/>
  <c r="N37" s="1"/>
  <c r="M42"/>
  <c r="N42" s="1"/>
  <c r="M57"/>
  <c r="N57" s="1"/>
  <c r="G211"/>
  <c r="I211"/>
  <c r="M68"/>
  <c r="N68" s="1"/>
  <c r="M95"/>
  <c r="N95" s="1"/>
  <c r="M141"/>
  <c r="N141" s="1"/>
  <c r="M146"/>
  <c r="N146" s="1"/>
  <c r="M151"/>
  <c r="N151" s="1"/>
  <c r="M156"/>
  <c r="N156" s="1"/>
  <c r="M165"/>
  <c r="N165" s="1"/>
  <c r="M179"/>
  <c r="N179" s="1"/>
  <c r="C202"/>
  <c r="C211" s="1"/>
  <c r="F203"/>
  <c r="F199"/>
  <c r="I205"/>
  <c r="M205" s="1"/>
  <c r="N205" s="1"/>
  <c r="I197"/>
  <c r="D206"/>
  <c r="D211" s="1"/>
  <c r="D198"/>
  <c r="H206"/>
  <c r="H211" s="1"/>
  <c r="H198"/>
  <c r="D53"/>
  <c r="C41" i="3" s="1"/>
  <c r="M16" i="40"/>
  <c r="N16" s="1"/>
  <c r="M51"/>
  <c r="N51" s="1"/>
  <c r="L211"/>
  <c r="I210"/>
  <c r="M48"/>
  <c r="N48" s="1"/>
  <c r="J58"/>
  <c r="L58"/>
  <c r="H63"/>
  <c r="J63"/>
  <c r="J203" s="1"/>
  <c r="L63"/>
  <c r="L203" s="1"/>
  <c r="C84"/>
  <c r="C198" s="1"/>
  <c r="C214" s="1"/>
  <c r="E84"/>
  <c r="G84"/>
  <c r="I84"/>
  <c r="I198" s="1"/>
  <c r="I214" s="1"/>
  <c r="K84"/>
  <c r="K198" s="1"/>
  <c r="K214" s="1"/>
  <c r="M89"/>
  <c r="N89" s="1"/>
  <c r="M135"/>
  <c r="N135" s="1"/>
  <c r="M140"/>
  <c r="N140" s="1"/>
  <c r="M145"/>
  <c r="N145" s="1"/>
  <c r="M150"/>
  <c r="N150" s="1"/>
  <c r="M155"/>
  <c r="N155" s="1"/>
  <c r="M164"/>
  <c r="N164" s="1"/>
  <c r="D174"/>
  <c r="M174" s="1"/>
  <c r="N174" s="1"/>
  <c r="M62"/>
  <c r="N62" s="1"/>
  <c r="G63"/>
  <c r="G53" s="1"/>
  <c r="I63"/>
  <c r="I53" s="1"/>
  <c r="K63"/>
  <c r="K203" s="1"/>
  <c r="M67"/>
  <c r="N67" s="1"/>
  <c r="M80"/>
  <c r="N80" s="1"/>
  <c r="M94"/>
  <c r="N94" s="1"/>
  <c r="M178"/>
  <c r="N178" s="1"/>
  <c r="M197"/>
  <c r="N197" s="1"/>
  <c r="M201"/>
  <c r="N201" s="1"/>
  <c r="F216" i="39"/>
  <c r="J216"/>
  <c r="L216"/>
  <c r="P64"/>
  <c r="Q64" s="1"/>
  <c r="N211"/>
  <c r="N220" s="1"/>
  <c r="C212"/>
  <c r="O212"/>
  <c r="C211"/>
  <c r="O207"/>
  <c r="O223" s="1"/>
  <c r="O211"/>
  <c r="N214"/>
  <c r="N206"/>
  <c r="E215"/>
  <c r="E220" s="1"/>
  <c r="E207"/>
  <c r="G215"/>
  <c r="G207"/>
  <c r="I215"/>
  <c r="I220" s="1"/>
  <c r="K215"/>
  <c r="K220" s="1"/>
  <c r="M215"/>
  <c r="M220" s="1"/>
  <c r="D222"/>
  <c r="N16"/>
  <c r="P16"/>
  <c r="Q16" s="1"/>
  <c r="N26"/>
  <c r="P26" s="1"/>
  <c r="Q26" s="1"/>
  <c r="P31"/>
  <c r="Q31" s="1"/>
  <c r="D42"/>
  <c r="D48"/>
  <c r="P48" s="1"/>
  <c r="Q48" s="1"/>
  <c r="G220"/>
  <c r="D54"/>
  <c r="C40" i="2" s="1"/>
  <c r="F54" i="39"/>
  <c r="H54"/>
  <c r="G40" i="2" s="1"/>
  <c r="J54" i="39"/>
  <c r="L54"/>
  <c r="D211"/>
  <c r="D207"/>
  <c r="H214"/>
  <c r="P214" s="1"/>
  <c r="Q214" s="1"/>
  <c r="H206"/>
  <c r="O214"/>
  <c r="O219" s="1"/>
  <c r="O206"/>
  <c r="F215"/>
  <c r="H215"/>
  <c r="H220" s="1"/>
  <c r="H207"/>
  <c r="J215"/>
  <c r="J207"/>
  <c r="L215"/>
  <c r="L220" s="1"/>
  <c r="L207"/>
  <c r="E216"/>
  <c r="G216"/>
  <c r="I216"/>
  <c r="K216"/>
  <c r="M216"/>
  <c r="P15"/>
  <c r="Q15" s="1"/>
  <c r="D21"/>
  <c r="P215"/>
  <c r="Q215" s="1"/>
  <c r="P35"/>
  <c r="Q35" s="1"/>
  <c r="C216"/>
  <c r="F220"/>
  <c r="E212"/>
  <c r="E221" s="1"/>
  <c r="G212"/>
  <c r="K212"/>
  <c r="M212"/>
  <c r="M221" s="1"/>
  <c r="P56"/>
  <c r="Q56" s="1"/>
  <c r="P89"/>
  <c r="Q89" s="1"/>
  <c r="P174"/>
  <c r="Q174" s="1"/>
  <c r="H219"/>
  <c r="N219"/>
  <c r="D145"/>
  <c r="P145" s="1"/>
  <c r="Q145" s="1"/>
  <c r="D150"/>
  <c r="P150" s="1"/>
  <c r="Q150" s="1"/>
  <c r="D155"/>
  <c r="P155" s="1"/>
  <c r="Q155" s="1"/>
  <c r="D160"/>
  <c r="P160" s="1"/>
  <c r="Q160" s="1"/>
  <c r="D165"/>
  <c r="P165" s="1"/>
  <c r="Q165" s="1"/>
  <c r="D183"/>
  <c r="D188"/>
  <c r="P188" s="1"/>
  <c r="Q188" s="1"/>
  <c r="P210"/>
  <c r="Q210" s="1"/>
  <c r="P92"/>
  <c r="Q92" s="1"/>
  <c r="J49" i="2" l="1"/>
  <c r="K208" i="39"/>
  <c r="D49" i="2"/>
  <c r="E208" i="39"/>
  <c r="P93"/>
  <c r="Q93" s="1"/>
  <c r="D203" i="40"/>
  <c r="P107" i="39"/>
  <c r="Q107" s="1"/>
  <c r="P183"/>
  <c r="Q183" s="1"/>
  <c r="K221"/>
  <c r="O216"/>
  <c r="P21"/>
  <c r="Q21" s="1"/>
  <c r="C28" i="2"/>
  <c r="B28" s="1"/>
  <c r="G208" i="39"/>
  <c r="O222"/>
  <c r="C220"/>
  <c r="I199" i="40"/>
  <c r="H41" i="3"/>
  <c r="G203" i="40"/>
  <c r="G212" s="1"/>
  <c r="C213"/>
  <c r="I207"/>
  <c r="I94" i="39"/>
  <c r="C207" i="40"/>
  <c r="D58" i="39"/>
  <c r="G199" i="40"/>
  <c r="F41" i="3"/>
  <c r="M90" i="40"/>
  <c r="N90" s="1"/>
  <c r="E206"/>
  <c r="E211" s="1"/>
  <c r="M211" s="1"/>
  <c r="N211" s="1"/>
  <c r="H207"/>
  <c r="G35" i="3"/>
  <c r="P104" i="39"/>
  <c r="Q104" s="1"/>
  <c r="G221"/>
  <c r="M208"/>
  <c r="H212"/>
  <c r="H221" s="1"/>
  <c r="O220"/>
  <c r="E198" i="40"/>
  <c r="E214" s="1"/>
  <c r="M63"/>
  <c r="N63" s="1"/>
  <c r="M210"/>
  <c r="N210" s="1"/>
  <c r="N98"/>
  <c r="J198"/>
  <c r="J214" s="1"/>
  <c r="F207"/>
  <c r="F212" s="1"/>
  <c r="E35" i="3"/>
  <c r="B35" s="1"/>
  <c r="P70" i="39"/>
  <c r="Q70" s="1"/>
  <c r="M49" i="40"/>
  <c r="N49" s="1"/>
  <c r="D38" i="3"/>
  <c r="B38" s="1"/>
  <c r="M202" i="40"/>
  <c r="F214"/>
  <c r="N202"/>
  <c r="J212" i="39"/>
  <c r="J221" s="1"/>
  <c r="I40" i="2"/>
  <c r="F212" i="39"/>
  <c r="F221" s="1"/>
  <c r="E40" i="2"/>
  <c r="H208" i="39"/>
  <c r="H224" s="1"/>
  <c r="L212"/>
  <c r="L221" s="1"/>
  <c r="K40" i="2"/>
  <c r="B40" s="1"/>
  <c r="C223" i="39"/>
  <c r="L223"/>
  <c r="J223"/>
  <c r="H223"/>
  <c r="F223"/>
  <c r="M223"/>
  <c r="L207" i="40"/>
  <c r="L212" s="1"/>
  <c r="L53"/>
  <c r="M198"/>
  <c r="D214"/>
  <c r="C203"/>
  <c r="C199"/>
  <c r="D207"/>
  <c r="M33"/>
  <c r="N33" s="1"/>
  <c r="H53"/>
  <c r="M53"/>
  <c r="N53" s="1"/>
  <c r="H214"/>
  <c r="I213"/>
  <c r="M213" s="1"/>
  <c r="N213" s="1"/>
  <c r="M84"/>
  <c r="N84" s="1"/>
  <c r="D99"/>
  <c r="H203"/>
  <c r="H212" s="1"/>
  <c r="I203"/>
  <c r="I212" s="1"/>
  <c r="E203"/>
  <c r="E212" s="1"/>
  <c r="J207"/>
  <c r="J212" s="1"/>
  <c r="J53"/>
  <c r="D212"/>
  <c r="K207"/>
  <c r="K53"/>
  <c r="M58"/>
  <c r="N58" s="1"/>
  <c r="M206"/>
  <c r="N206" s="1"/>
  <c r="K212"/>
  <c r="E199"/>
  <c r="D223" i="39"/>
  <c r="P207"/>
  <c r="Q207" s="1"/>
  <c r="M224"/>
  <c r="K224"/>
  <c r="G224"/>
  <c r="E224"/>
  <c r="H222"/>
  <c r="P54"/>
  <c r="Q54" s="1"/>
  <c r="P206"/>
  <c r="Q206" s="1"/>
  <c r="K223"/>
  <c r="I223"/>
  <c r="G223"/>
  <c r="E223"/>
  <c r="N222"/>
  <c r="D212"/>
  <c r="O224"/>
  <c r="C224"/>
  <c r="N223"/>
  <c r="D220"/>
  <c r="P211"/>
  <c r="Q211" s="1"/>
  <c r="P42"/>
  <c r="Q42" s="1"/>
  <c r="D36"/>
  <c r="C37" i="2" s="1"/>
  <c r="B37" s="1"/>
  <c r="N208" i="39"/>
  <c r="N212"/>
  <c r="N221" s="1"/>
  <c r="D108"/>
  <c r="O221"/>
  <c r="C221"/>
  <c r="L208"/>
  <c r="L224" s="1"/>
  <c r="J208"/>
  <c r="F208"/>
  <c r="F224" s="1"/>
  <c r="M203" i="40" l="1"/>
  <c r="N203" s="1"/>
  <c r="F215"/>
  <c r="H199"/>
  <c r="G41" i="3"/>
  <c r="B41" s="1"/>
  <c r="C212" i="40"/>
  <c r="H49" i="2"/>
  <c r="I208" i="39"/>
  <c r="I224" s="1"/>
  <c r="L199" i="40"/>
  <c r="L215" s="1"/>
  <c r="K41" i="3"/>
  <c r="E215" i="40"/>
  <c r="J199"/>
  <c r="I41" i="3"/>
  <c r="G215" i="40"/>
  <c r="K199"/>
  <c r="K215" s="1"/>
  <c r="J41" i="3"/>
  <c r="J224" i="39"/>
  <c r="P58"/>
  <c r="Q58" s="1"/>
  <c r="C43" i="2"/>
  <c r="B43" s="1"/>
  <c r="C215" i="40"/>
  <c r="N224" i="39"/>
  <c r="M99" i="40"/>
  <c r="N99" s="1"/>
  <c r="D85"/>
  <c r="C47" i="3" s="1"/>
  <c r="B47" s="1"/>
  <c r="M214" i="40"/>
  <c r="N198"/>
  <c r="N214" s="1"/>
  <c r="M212"/>
  <c r="N212" s="1"/>
  <c r="J215"/>
  <c r="H215"/>
  <c r="M207"/>
  <c r="N207" s="1"/>
  <c r="I215"/>
  <c r="D216" i="39"/>
  <c r="P216" s="1"/>
  <c r="Q216" s="1"/>
  <c r="P36"/>
  <c r="Q36" s="1"/>
  <c r="D94"/>
  <c r="C49" i="2" s="1"/>
  <c r="P108" i="39"/>
  <c r="Q108" s="1"/>
  <c r="P212"/>
  <c r="Q212" s="1"/>
  <c r="B49" i="2" l="1"/>
  <c r="D221" i="39"/>
  <c r="M85" i="40"/>
  <c r="N85" s="1"/>
  <c r="D199"/>
  <c r="P94" i="39"/>
  <c r="Q94" s="1"/>
  <c r="D208"/>
  <c r="M199" i="40" l="1"/>
  <c r="D215"/>
  <c r="D224" i="39"/>
  <c r="P208"/>
  <c r="Q208" s="1"/>
  <c r="M215" i="40" l="1"/>
  <c r="N199"/>
  <c r="N215" s="1"/>
  <c r="D29" i="9" l="1"/>
  <c r="C29"/>
  <c r="D27"/>
  <c r="C27"/>
  <c r="D24"/>
  <c r="H97" i="10"/>
  <c r="H96" s="1"/>
  <c r="E97"/>
  <c r="E96" s="1"/>
  <c r="G96"/>
  <c r="F96"/>
  <c r="D96"/>
  <c r="C96"/>
  <c r="D199" i="7"/>
  <c r="E199"/>
  <c r="F199"/>
  <c r="G199"/>
  <c r="H199"/>
  <c r="I199"/>
  <c r="J199"/>
  <c r="K199"/>
  <c r="L199"/>
  <c r="C198"/>
  <c r="M198"/>
  <c r="H39" i="10" l="1"/>
  <c r="C141" i="7"/>
  <c r="C118" i="6" l="1"/>
  <c r="C121" i="7"/>
  <c r="M121"/>
  <c r="G83" i="10"/>
  <c r="F83"/>
  <c r="C80" i="7"/>
  <c r="C81" s="1"/>
  <c r="M80"/>
  <c r="F81"/>
  <c r="M81" s="1"/>
  <c r="G28" i="10"/>
  <c r="F28"/>
  <c r="G91"/>
  <c r="F91"/>
  <c r="H90"/>
  <c r="H89"/>
  <c r="H88"/>
  <c r="H87"/>
  <c r="G80"/>
  <c r="F80"/>
  <c r="H81"/>
  <c r="H78"/>
  <c r="H77"/>
  <c r="H70"/>
  <c r="E70"/>
  <c r="H69"/>
  <c r="G69"/>
  <c r="F69"/>
  <c r="E69"/>
  <c r="D69"/>
  <c r="C69"/>
  <c r="D46"/>
  <c r="F46"/>
  <c r="G46"/>
  <c r="C46"/>
  <c r="H47"/>
  <c r="E47"/>
  <c r="H45"/>
  <c r="H44" s="1"/>
  <c r="G44"/>
  <c r="F44"/>
  <c r="E44"/>
  <c r="D44"/>
  <c r="C44"/>
  <c r="H37"/>
  <c r="H30"/>
  <c r="H29"/>
  <c r="G24"/>
  <c r="F24"/>
  <c r="H26"/>
  <c r="H25"/>
  <c r="I107" i="7"/>
  <c r="M197"/>
  <c r="C186"/>
  <c r="M72"/>
  <c r="M73"/>
  <c r="M74"/>
  <c r="M75"/>
  <c r="D127"/>
  <c r="D128" s="1"/>
  <c r="E127"/>
  <c r="E128" s="1"/>
  <c r="F127"/>
  <c r="G127"/>
  <c r="G128" s="1"/>
  <c r="H127"/>
  <c r="I127"/>
  <c r="I128" s="1"/>
  <c r="J127"/>
  <c r="K127"/>
  <c r="K128" s="1"/>
  <c r="L127"/>
  <c r="F128"/>
  <c r="J128"/>
  <c r="L128"/>
  <c r="M137"/>
  <c r="M138"/>
  <c r="M139"/>
  <c r="M140"/>
  <c r="M142"/>
  <c r="M143"/>
  <c r="M144"/>
  <c r="M145"/>
  <c r="M146"/>
  <c r="C140"/>
  <c r="C146"/>
  <c r="D147"/>
  <c r="D148" s="1"/>
  <c r="E147"/>
  <c r="E148" s="1"/>
  <c r="F147"/>
  <c r="F148" s="1"/>
  <c r="G147"/>
  <c r="G148" s="1"/>
  <c r="H147"/>
  <c r="H148" s="1"/>
  <c r="I147"/>
  <c r="I148" s="1"/>
  <c r="J147"/>
  <c r="J148" s="1"/>
  <c r="K147"/>
  <c r="K148" s="1"/>
  <c r="L147"/>
  <c r="L148" s="1"/>
  <c r="D87"/>
  <c r="E87"/>
  <c r="F87"/>
  <c r="G87"/>
  <c r="H87"/>
  <c r="I87"/>
  <c r="J87"/>
  <c r="K87"/>
  <c r="L87"/>
  <c r="D76"/>
  <c r="D77" s="1"/>
  <c r="E76"/>
  <c r="E77" s="1"/>
  <c r="F76"/>
  <c r="F77" s="1"/>
  <c r="G76"/>
  <c r="G77" s="1"/>
  <c r="H76"/>
  <c r="H77" s="1"/>
  <c r="I76"/>
  <c r="I77" s="1"/>
  <c r="J76"/>
  <c r="K76"/>
  <c r="K77" s="1"/>
  <c r="L76"/>
  <c r="L77" s="1"/>
  <c r="J77"/>
  <c r="C73"/>
  <c r="H76" i="10"/>
  <c r="C59" i="7"/>
  <c r="D60"/>
  <c r="D61" s="1"/>
  <c r="E60"/>
  <c r="E61" s="1"/>
  <c r="F60"/>
  <c r="F61" s="1"/>
  <c r="G60"/>
  <c r="G61" s="1"/>
  <c r="H60"/>
  <c r="H61" s="1"/>
  <c r="I60"/>
  <c r="I61" s="1"/>
  <c r="J60"/>
  <c r="J61" s="1"/>
  <c r="K60"/>
  <c r="K61" s="1"/>
  <c r="L60"/>
  <c r="L61" s="1"/>
  <c r="M59"/>
  <c r="C44" i="26"/>
  <c r="C48"/>
  <c r="C38" i="25"/>
  <c r="C187" i="6"/>
  <c r="C35" i="26"/>
  <c r="C32"/>
  <c r="C38"/>
  <c r="C25"/>
  <c r="C24"/>
  <c r="D19"/>
  <c r="E19"/>
  <c r="E20" s="1"/>
  <c r="F19"/>
  <c r="G19"/>
  <c r="G20" s="1"/>
  <c r="H19"/>
  <c r="I19"/>
  <c r="I20" s="1"/>
  <c r="J19"/>
  <c r="K19"/>
  <c r="K20" s="1"/>
  <c r="L19"/>
  <c r="D20"/>
  <c r="F20"/>
  <c r="H20"/>
  <c r="J20"/>
  <c r="L20"/>
  <c r="C14"/>
  <c r="C15"/>
  <c r="C16"/>
  <c r="C17"/>
  <c r="C18"/>
  <c r="C72" i="7"/>
  <c r="C74"/>
  <c r="C75"/>
  <c r="M58"/>
  <c r="C58"/>
  <c r="C60" s="1"/>
  <c r="M160"/>
  <c r="M161"/>
  <c r="M162"/>
  <c r="D163"/>
  <c r="D164" s="1"/>
  <c r="E163"/>
  <c r="E164" s="1"/>
  <c r="F163"/>
  <c r="F164" s="1"/>
  <c r="G163"/>
  <c r="G164" s="1"/>
  <c r="H163"/>
  <c r="H164" s="1"/>
  <c r="I163"/>
  <c r="I164" s="1"/>
  <c r="J163"/>
  <c r="J164" s="1"/>
  <c r="K163"/>
  <c r="K164" s="1"/>
  <c r="L163"/>
  <c r="L164" s="1"/>
  <c r="C162"/>
  <c r="M178"/>
  <c r="M179"/>
  <c r="M180"/>
  <c r="M181"/>
  <c r="D182"/>
  <c r="D183" s="1"/>
  <c r="E182"/>
  <c r="F182"/>
  <c r="F183" s="1"/>
  <c r="G182"/>
  <c r="G183" s="1"/>
  <c r="H182"/>
  <c r="H183" s="1"/>
  <c r="I182"/>
  <c r="I183" s="1"/>
  <c r="J182"/>
  <c r="J183" s="1"/>
  <c r="K182"/>
  <c r="K183" s="1"/>
  <c r="L182"/>
  <c r="L183" s="1"/>
  <c r="C180"/>
  <c r="C181"/>
  <c r="M173"/>
  <c r="D174"/>
  <c r="D175" s="1"/>
  <c r="E174"/>
  <c r="E175" s="1"/>
  <c r="F174"/>
  <c r="F175" s="1"/>
  <c r="G174"/>
  <c r="G175" s="1"/>
  <c r="H174"/>
  <c r="H175" s="1"/>
  <c r="I174"/>
  <c r="I175" s="1"/>
  <c r="J174"/>
  <c r="J175" s="1"/>
  <c r="K174"/>
  <c r="K175" s="1"/>
  <c r="L174"/>
  <c r="L175" s="1"/>
  <c r="C176"/>
  <c r="C116"/>
  <c r="C117"/>
  <c r="C118"/>
  <c r="C119"/>
  <c r="C120"/>
  <c r="C122"/>
  <c r="C123"/>
  <c r="C124"/>
  <c r="C125"/>
  <c r="C126"/>
  <c r="C178"/>
  <c r="C179"/>
  <c r="C143"/>
  <c r="C144"/>
  <c r="C145"/>
  <c r="D200"/>
  <c r="E200"/>
  <c r="F200"/>
  <c r="G200"/>
  <c r="H200"/>
  <c r="I200"/>
  <c r="J200"/>
  <c r="K200"/>
  <c r="L200"/>
  <c r="C197"/>
  <c r="C199" s="1"/>
  <c r="C173"/>
  <c r="C174" s="1"/>
  <c r="C42" i="25"/>
  <c r="E28"/>
  <c r="E29" s="1"/>
  <c r="F28"/>
  <c r="F29" s="1"/>
  <c r="G28"/>
  <c r="G29" s="1"/>
  <c r="H28"/>
  <c r="H29" s="1"/>
  <c r="I28"/>
  <c r="I29" s="1"/>
  <c r="J28"/>
  <c r="J29" s="1"/>
  <c r="K28"/>
  <c r="K29" s="1"/>
  <c r="L28"/>
  <c r="L29" s="1"/>
  <c r="M28"/>
  <c r="M29" s="1"/>
  <c r="N28"/>
  <c r="N29" s="1"/>
  <c r="C32"/>
  <c r="C22"/>
  <c r="C13"/>
  <c r="C169" i="6"/>
  <c r="C166"/>
  <c r="C160"/>
  <c r="C157"/>
  <c r="C115"/>
  <c r="C112"/>
  <c r="C106"/>
  <c r="C103"/>
  <c r="C100"/>
  <c r="C76"/>
  <c r="C73"/>
  <c r="C70"/>
  <c r="C67"/>
  <c r="C64"/>
  <c r="C61"/>
  <c r="C58"/>
  <c r="C55"/>
  <c r="C43"/>
  <c r="C28"/>
  <c r="C22"/>
  <c r="C16"/>
  <c r="C13"/>
  <c r="C177"/>
  <c r="C172"/>
  <c r="C163"/>
  <c r="C154"/>
  <c r="C148"/>
  <c r="C145"/>
  <c r="C142"/>
  <c r="C139"/>
  <c r="C136"/>
  <c r="C133"/>
  <c r="C130"/>
  <c r="C127"/>
  <c r="C124"/>
  <c r="C121"/>
  <c r="C151"/>
  <c r="C109"/>
  <c r="M96"/>
  <c r="N96"/>
  <c r="M97"/>
  <c r="N97"/>
  <c r="C94"/>
  <c r="C96" s="1"/>
  <c r="C95"/>
  <c r="C91"/>
  <c r="C79"/>
  <c r="C52"/>
  <c r="C46"/>
  <c r="C47"/>
  <c r="C25"/>
  <c r="C19"/>
  <c r="C33"/>
  <c r="C34"/>
  <c r="C35"/>
  <c r="C36"/>
  <c r="C37"/>
  <c r="C85"/>
  <c r="C86"/>
  <c r="C82"/>
  <c r="C83"/>
  <c r="C84"/>
  <c r="J41" i="26" l="1"/>
  <c r="N35" i="25"/>
  <c r="I88" i="7"/>
  <c r="E88"/>
  <c r="M35" i="25"/>
  <c r="I35"/>
  <c r="C19" i="26"/>
  <c r="L88" i="7"/>
  <c r="H88"/>
  <c r="D88"/>
  <c r="F35" i="25"/>
  <c r="L35"/>
  <c r="H35"/>
  <c r="M20" i="26"/>
  <c r="K41"/>
  <c r="K88" i="7"/>
  <c r="G88"/>
  <c r="J35" i="25"/>
  <c r="K35"/>
  <c r="G35"/>
  <c r="J88" i="7"/>
  <c r="F88"/>
  <c r="H128"/>
  <c r="M76"/>
  <c r="M199"/>
  <c r="F82"/>
  <c r="M82" s="1"/>
  <c r="M148"/>
  <c r="M127"/>
  <c r="M147"/>
  <c r="C182"/>
  <c r="M182"/>
  <c r="E183"/>
  <c r="C76"/>
  <c r="M174"/>
  <c r="M87"/>
  <c r="M61"/>
  <c r="M60"/>
  <c r="C106"/>
  <c r="M106"/>
  <c r="D39" i="6"/>
  <c r="E39"/>
  <c r="F39"/>
  <c r="G39"/>
  <c r="H39"/>
  <c r="I39"/>
  <c r="J39"/>
  <c r="K39"/>
  <c r="L39"/>
  <c r="M39"/>
  <c r="N39"/>
  <c r="C32"/>
  <c r="D16" i="29"/>
  <c r="D16" i="11"/>
  <c r="D14"/>
  <c r="D12"/>
  <c r="H95" i="10"/>
  <c r="H94"/>
  <c r="G93"/>
  <c r="F93"/>
  <c r="H92"/>
  <c r="H91" s="1"/>
  <c r="H86"/>
  <c r="H85"/>
  <c r="H84"/>
  <c r="H82"/>
  <c r="H80" s="1"/>
  <c r="H79"/>
  <c r="H75"/>
  <c r="H74"/>
  <c r="G73"/>
  <c r="F73"/>
  <c r="H72"/>
  <c r="H71" s="1"/>
  <c r="G71"/>
  <c r="G98" s="1"/>
  <c r="F71"/>
  <c r="H54"/>
  <c r="H53" s="1"/>
  <c r="H55" s="1"/>
  <c r="G53"/>
  <c r="G55" s="1"/>
  <c r="F53"/>
  <c r="F55" s="1"/>
  <c r="H51"/>
  <c r="H50" s="1"/>
  <c r="H52" s="1"/>
  <c r="G50"/>
  <c r="G52" s="1"/>
  <c r="F50"/>
  <c r="F52" s="1"/>
  <c r="H48"/>
  <c r="H46" s="1"/>
  <c r="H43"/>
  <c r="H42" s="1"/>
  <c r="G42"/>
  <c r="F42"/>
  <c r="H41"/>
  <c r="H40"/>
  <c r="H38"/>
  <c r="H36"/>
  <c r="H35"/>
  <c r="G34"/>
  <c r="F34"/>
  <c r="H33"/>
  <c r="H32"/>
  <c r="H31"/>
  <c r="H27"/>
  <c r="H24" s="1"/>
  <c r="H23"/>
  <c r="H22"/>
  <c r="G21"/>
  <c r="F21"/>
  <c r="H20"/>
  <c r="H19" s="1"/>
  <c r="G19"/>
  <c r="F19"/>
  <c r="H18"/>
  <c r="H17" s="1"/>
  <c r="G17"/>
  <c r="F17"/>
  <c r="H16"/>
  <c r="H15" s="1"/>
  <c r="G15"/>
  <c r="F15"/>
  <c r="H14"/>
  <c r="H13" s="1"/>
  <c r="G13"/>
  <c r="F13"/>
  <c r="H12"/>
  <c r="H11" s="1"/>
  <c r="G11"/>
  <c r="F11"/>
  <c r="D59" i="9"/>
  <c r="D64" s="1"/>
  <c r="D67" s="1"/>
  <c r="D40"/>
  <c r="D38"/>
  <c r="D20"/>
  <c r="D18"/>
  <c r="D13"/>
  <c r="D11"/>
  <c r="M85" i="7"/>
  <c r="M86"/>
  <c r="M94"/>
  <c r="D95"/>
  <c r="D96" s="1"/>
  <c r="E95"/>
  <c r="E96" s="1"/>
  <c r="F95"/>
  <c r="F96" s="1"/>
  <c r="G95"/>
  <c r="G96" s="1"/>
  <c r="H95"/>
  <c r="H96" s="1"/>
  <c r="I95"/>
  <c r="I96" s="1"/>
  <c r="J95"/>
  <c r="J96" s="1"/>
  <c r="K95"/>
  <c r="K96" s="1"/>
  <c r="L95"/>
  <c r="L96" s="1"/>
  <c r="C94"/>
  <c r="C95" s="1"/>
  <c r="D190"/>
  <c r="D191" s="1"/>
  <c r="E190"/>
  <c r="E191" s="1"/>
  <c r="F190"/>
  <c r="F191" s="1"/>
  <c r="G190"/>
  <c r="G191" s="1"/>
  <c r="H190"/>
  <c r="H191" s="1"/>
  <c r="I190"/>
  <c r="I191" s="1"/>
  <c r="J190"/>
  <c r="J191" s="1"/>
  <c r="K190"/>
  <c r="K191" s="1"/>
  <c r="L190"/>
  <c r="L191" s="1"/>
  <c r="M189"/>
  <c r="C189"/>
  <c r="C190" s="1"/>
  <c r="C85"/>
  <c r="C86"/>
  <c r="C114"/>
  <c r="C247"/>
  <c r="C242"/>
  <c r="C239"/>
  <c r="C236"/>
  <c r="C233"/>
  <c r="C230"/>
  <c r="C224"/>
  <c r="C227"/>
  <c r="C221"/>
  <c r="C218"/>
  <c r="C215"/>
  <c r="C212"/>
  <c r="C203"/>
  <c r="C194"/>
  <c r="M149"/>
  <c r="M150"/>
  <c r="M151"/>
  <c r="M152"/>
  <c r="M153"/>
  <c r="M154"/>
  <c r="M155"/>
  <c r="M156"/>
  <c r="M157"/>
  <c r="M158"/>
  <c r="M159"/>
  <c r="M163"/>
  <c r="M164"/>
  <c r="M165"/>
  <c r="M166"/>
  <c r="M167"/>
  <c r="M168"/>
  <c r="M171"/>
  <c r="M172"/>
  <c r="M175"/>
  <c r="M176"/>
  <c r="M177"/>
  <c r="M183"/>
  <c r="M184"/>
  <c r="M185"/>
  <c r="M186"/>
  <c r="M187"/>
  <c r="M188"/>
  <c r="M192"/>
  <c r="M193"/>
  <c r="M194"/>
  <c r="M195"/>
  <c r="M196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7"/>
  <c r="D169"/>
  <c r="D170" s="1"/>
  <c r="E169"/>
  <c r="E170" s="1"/>
  <c r="F169"/>
  <c r="F170" s="1"/>
  <c r="G169"/>
  <c r="G170" s="1"/>
  <c r="H169"/>
  <c r="H170" s="1"/>
  <c r="I169"/>
  <c r="I170" s="1"/>
  <c r="J169"/>
  <c r="J170" s="1"/>
  <c r="K169"/>
  <c r="K170" s="1"/>
  <c r="L169"/>
  <c r="L170" s="1"/>
  <c r="C167"/>
  <c r="C168"/>
  <c r="C160"/>
  <c r="C161"/>
  <c r="C157"/>
  <c r="C154"/>
  <c r="C151"/>
  <c r="C137"/>
  <c r="C138"/>
  <c r="C139"/>
  <c r="C142"/>
  <c r="D133"/>
  <c r="D134" s="1"/>
  <c r="E133"/>
  <c r="E134" s="1"/>
  <c r="F133"/>
  <c r="F134" s="1"/>
  <c r="G133"/>
  <c r="G134" s="1"/>
  <c r="H133"/>
  <c r="H134" s="1"/>
  <c r="I133"/>
  <c r="I134" s="1"/>
  <c r="J133"/>
  <c r="J134" s="1"/>
  <c r="K133"/>
  <c r="K134" s="1"/>
  <c r="L133"/>
  <c r="L134" s="1"/>
  <c r="C131"/>
  <c r="C132"/>
  <c r="M89"/>
  <c r="M90"/>
  <c r="M91"/>
  <c r="M92"/>
  <c r="M93"/>
  <c r="M97"/>
  <c r="M98"/>
  <c r="M99"/>
  <c r="M100"/>
  <c r="M101"/>
  <c r="M102"/>
  <c r="M103"/>
  <c r="M104"/>
  <c r="M105"/>
  <c r="M109"/>
  <c r="M110"/>
  <c r="M111"/>
  <c r="M112"/>
  <c r="M113"/>
  <c r="M115"/>
  <c r="M116"/>
  <c r="M117"/>
  <c r="M118"/>
  <c r="M119"/>
  <c r="M120"/>
  <c r="M122"/>
  <c r="M123"/>
  <c r="M124"/>
  <c r="M125"/>
  <c r="M126"/>
  <c r="M128"/>
  <c r="M129"/>
  <c r="M130"/>
  <c r="M131"/>
  <c r="M132"/>
  <c r="M135"/>
  <c r="M136"/>
  <c r="D107"/>
  <c r="D108" s="1"/>
  <c r="E107"/>
  <c r="F107"/>
  <c r="F108" s="1"/>
  <c r="G107"/>
  <c r="G108" s="1"/>
  <c r="H107"/>
  <c r="H108" s="1"/>
  <c r="I108"/>
  <c r="J107"/>
  <c r="J108" s="1"/>
  <c r="K107"/>
  <c r="K108" s="1"/>
  <c r="L107"/>
  <c r="L108" s="1"/>
  <c r="E108"/>
  <c r="C105"/>
  <c r="C102"/>
  <c r="C99"/>
  <c r="C91"/>
  <c r="M55"/>
  <c r="M56"/>
  <c r="M57"/>
  <c r="M62"/>
  <c r="M63"/>
  <c r="M64"/>
  <c r="M65"/>
  <c r="M66"/>
  <c r="M67"/>
  <c r="M70"/>
  <c r="M71"/>
  <c r="M77"/>
  <c r="M78"/>
  <c r="M79"/>
  <c r="M83"/>
  <c r="M84"/>
  <c r="D68"/>
  <c r="E68"/>
  <c r="E69" s="1"/>
  <c r="F68"/>
  <c r="F69" s="1"/>
  <c r="G68"/>
  <c r="G69" s="1"/>
  <c r="H68"/>
  <c r="H69" s="1"/>
  <c r="I68"/>
  <c r="I69" s="1"/>
  <c r="J68"/>
  <c r="J69" s="1"/>
  <c r="K68"/>
  <c r="K69" s="1"/>
  <c r="L68"/>
  <c r="L69" s="1"/>
  <c r="C67"/>
  <c r="C68" s="1"/>
  <c r="C64"/>
  <c r="C55"/>
  <c r="M32"/>
  <c r="M33"/>
  <c r="M34"/>
  <c r="M35"/>
  <c r="M36"/>
  <c r="M37"/>
  <c r="M38"/>
  <c r="D39"/>
  <c r="D40" s="1"/>
  <c r="E39"/>
  <c r="E40" s="1"/>
  <c r="F39"/>
  <c r="G39"/>
  <c r="G40" s="1"/>
  <c r="H39"/>
  <c r="H40" s="1"/>
  <c r="I39"/>
  <c r="I40" s="1"/>
  <c r="J39"/>
  <c r="J40" s="1"/>
  <c r="K39"/>
  <c r="K40" s="1"/>
  <c r="L39"/>
  <c r="L40" s="1"/>
  <c r="C32"/>
  <c r="C33"/>
  <c r="C34"/>
  <c r="C35"/>
  <c r="C36"/>
  <c r="C37"/>
  <c r="C38"/>
  <c r="M29"/>
  <c r="C29"/>
  <c r="M24"/>
  <c r="D25"/>
  <c r="D26" s="1"/>
  <c r="E25"/>
  <c r="E26" s="1"/>
  <c r="F25"/>
  <c r="F26" s="1"/>
  <c r="G25"/>
  <c r="G26" s="1"/>
  <c r="H25"/>
  <c r="H26" s="1"/>
  <c r="I25"/>
  <c r="I26" s="1"/>
  <c r="J25"/>
  <c r="J26" s="1"/>
  <c r="K25"/>
  <c r="K26" s="1"/>
  <c r="L25"/>
  <c r="L26" s="1"/>
  <c r="C24"/>
  <c r="C25" s="1"/>
  <c r="C21"/>
  <c r="D17"/>
  <c r="E17"/>
  <c r="F17"/>
  <c r="G17"/>
  <c r="H17"/>
  <c r="I17"/>
  <c r="J17"/>
  <c r="K17"/>
  <c r="L17"/>
  <c r="M14"/>
  <c r="M15"/>
  <c r="M16"/>
  <c r="M19"/>
  <c r="M20"/>
  <c r="M21"/>
  <c r="M49"/>
  <c r="M50"/>
  <c r="L51"/>
  <c r="L52" s="1"/>
  <c r="C49"/>
  <c r="C16"/>
  <c r="C14"/>
  <c r="C15"/>
  <c r="D51"/>
  <c r="E51"/>
  <c r="E52" s="1"/>
  <c r="F51"/>
  <c r="F52" s="1"/>
  <c r="G51"/>
  <c r="G52" s="1"/>
  <c r="H51"/>
  <c r="H52" s="1"/>
  <c r="I51"/>
  <c r="I52" s="1"/>
  <c r="J51"/>
  <c r="J52" s="1"/>
  <c r="K51"/>
  <c r="K52" s="1"/>
  <c r="D52"/>
  <c r="C50"/>
  <c r="C31" i="6"/>
  <c r="D87"/>
  <c r="E87"/>
  <c r="E88" s="1"/>
  <c r="F87"/>
  <c r="F88" s="1"/>
  <c r="G87"/>
  <c r="G88" s="1"/>
  <c r="H87"/>
  <c r="H88" s="1"/>
  <c r="I87"/>
  <c r="I88" s="1"/>
  <c r="J87"/>
  <c r="J88" s="1"/>
  <c r="K87"/>
  <c r="K88" s="1"/>
  <c r="L87"/>
  <c r="M87"/>
  <c r="M88" s="1"/>
  <c r="N87"/>
  <c r="N88" s="1"/>
  <c r="L88"/>
  <c r="C87"/>
  <c r="D48"/>
  <c r="D49" s="1"/>
  <c r="E48"/>
  <c r="E49" s="1"/>
  <c r="F48"/>
  <c r="G48"/>
  <c r="G49" s="1"/>
  <c r="H48"/>
  <c r="H49" s="1"/>
  <c r="I48"/>
  <c r="I49" s="1"/>
  <c r="J48"/>
  <c r="K48"/>
  <c r="K49" s="1"/>
  <c r="L48"/>
  <c r="L49" s="1"/>
  <c r="M48"/>
  <c r="M49" s="1"/>
  <c r="N48"/>
  <c r="F49"/>
  <c r="J49"/>
  <c r="N49"/>
  <c r="C48"/>
  <c r="N117" i="7"/>
  <c r="L96" i="6"/>
  <c r="O96" s="1"/>
  <c r="C111" i="7"/>
  <c r="C112"/>
  <c r="C113"/>
  <c r="C115"/>
  <c r="C26" i="25"/>
  <c r="C25"/>
  <c r="C27"/>
  <c r="D28"/>
  <c r="M43" i="7"/>
  <c r="M44"/>
  <c r="E45"/>
  <c r="F45"/>
  <c r="G45"/>
  <c r="H45"/>
  <c r="H46" s="1"/>
  <c r="I45"/>
  <c r="I46" s="1"/>
  <c r="J45"/>
  <c r="J46" s="1"/>
  <c r="K45"/>
  <c r="K46" s="1"/>
  <c r="L45"/>
  <c r="L46" s="1"/>
  <c r="E46"/>
  <c r="F46"/>
  <c r="G46"/>
  <c r="D45"/>
  <c r="D46" s="1"/>
  <c r="C43"/>
  <c r="C44"/>
  <c r="C38" i="6"/>
  <c r="B22" i="3"/>
  <c r="C23" i="26"/>
  <c r="C26"/>
  <c r="C27"/>
  <c r="E28"/>
  <c r="E41" s="1"/>
  <c r="F28"/>
  <c r="F41" s="1"/>
  <c r="G28"/>
  <c r="G41" s="1"/>
  <c r="H28"/>
  <c r="H41" s="1"/>
  <c r="I28"/>
  <c r="I41" s="1"/>
  <c r="J28"/>
  <c r="K28"/>
  <c r="L28"/>
  <c r="L41" s="1"/>
  <c r="E29"/>
  <c r="F29"/>
  <c r="G29"/>
  <c r="H29"/>
  <c r="I29"/>
  <c r="J29"/>
  <c r="K29"/>
  <c r="L29"/>
  <c r="D28"/>
  <c r="D41" s="1"/>
  <c r="C16" i="25"/>
  <c r="C17"/>
  <c r="E18"/>
  <c r="D44" i="1"/>
  <c r="D25"/>
  <c r="D22"/>
  <c r="D12"/>
  <c r="D29" s="1"/>
  <c r="D254" i="7"/>
  <c r="E254"/>
  <c r="F254"/>
  <c r="G254"/>
  <c r="H254"/>
  <c r="I254"/>
  <c r="J254"/>
  <c r="K254"/>
  <c r="L254"/>
  <c r="D193" i="6"/>
  <c r="E193"/>
  <c r="F193"/>
  <c r="G193"/>
  <c r="H193"/>
  <c r="I193"/>
  <c r="J193"/>
  <c r="K193"/>
  <c r="L193"/>
  <c r="M193"/>
  <c r="N193"/>
  <c r="E43" i="10"/>
  <c r="E42" s="1"/>
  <c r="D42"/>
  <c r="C42"/>
  <c r="F34" i="13"/>
  <c r="F35"/>
  <c r="F36"/>
  <c r="F37"/>
  <c r="F38"/>
  <c r="F39"/>
  <c r="F33"/>
  <c r="D40"/>
  <c r="E40"/>
  <c r="C14" i="11"/>
  <c r="E84" i="10"/>
  <c r="C12" i="11"/>
  <c r="C12" i="1"/>
  <c r="D80" i="10"/>
  <c r="C80"/>
  <c r="B206" i="6"/>
  <c r="B208" s="1"/>
  <c r="C11" i="9"/>
  <c r="C38"/>
  <c r="E94" i="10"/>
  <c r="D83"/>
  <c r="C83"/>
  <c r="E85"/>
  <c r="E86"/>
  <c r="E82"/>
  <c r="E80" s="1"/>
  <c r="E48"/>
  <c r="E46" s="1"/>
  <c r="E40"/>
  <c r="E27"/>
  <c r="E24" s="1"/>
  <c r="D24"/>
  <c r="C24"/>
  <c r="D19"/>
  <c r="C19"/>
  <c r="E20"/>
  <c r="E19" s="1"/>
  <c r="E18"/>
  <c r="E17" s="1"/>
  <c r="D17"/>
  <c r="C17"/>
  <c r="F255" i="7" l="1"/>
  <c r="M88"/>
  <c r="I255"/>
  <c r="O49" i="6"/>
  <c r="J180"/>
  <c r="J18" i="7"/>
  <c r="J257" s="1"/>
  <c r="J250"/>
  <c r="C107"/>
  <c r="D42" i="9"/>
  <c r="D46" s="1"/>
  <c r="H28" i="10"/>
  <c r="M40" i="6"/>
  <c r="M180"/>
  <c r="I40"/>
  <c r="I180"/>
  <c r="E40"/>
  <c r="E180"/>
  <c r="K255" i="7"/>
  <c r="D255"/>
  <c r="L255"/>
  <c r="C18" i="25"/>
  <c r="E35"/>
  <c r="O48" i="6"/>
  <c r="K250" i="7"/>
  <c r="N40" i="6"/>
  <c r="N180"/>
  <c r="O87"/>
  <c r="I250" i="7"/>
  <c r="E250"/>
  <c r="F98" i="10"/>
  <c r="L40" i="6"/>
  <c r="L180"/>
  <c r="H40"/>
  <c r="H180"/>
  <c r="D40"/>
  <c r="D180"/>
  <c r="O39"/>
  <c r="J255" i="7"/>
  <c r="E255"/>
  <c r="G250"/>
  <c r="F40" i="6"/>
  <c r="F180"/>
  <c r="L18" i="7"/>
  <c r="L257" s="1"/>
  <c r="L250"/>
  <c r="H18"/>
  <c r="H257" s="1"/>
  <c r="H250"/>
  <c r="D250"/>
  <c r="D18" i="11"/>
  <c r="J40" i="6"/>
  <c r="K40"/>
  <c r="K180"/>
  <c r="G40"/>
  <c r="G180"/>
  <c r="G255" i="7"/>
  <c r="H255"/>
  <c r="F40"/>
  <c r="F250"/>
  <c r="H83" i="10"/>
  <c r="F49"/>
  <c r="F56" s="1"/>
  <c r="K18" i="7"/>
  <c r="K257" s="1"/>
  <c r="I18"/>
  <c r="I257" s="1"/>
  <c r="G18"/>
  <c r="G257" s="1"/>
  <c r="E18"/>
  <c r="E257" s="1"/>
  <c r="F18"/>
  <c r="F257" s="1"/>
  <c r="D18"/>
  <c r="D257" s="1"/>
  <c r="L97" i="6"/>
  <c r="O97" s="1"/>
  <c r="D88"/>
  <c r="O88" s="1"/>
  <c r="C39"/>
  <c r="C180" s="1"/>
  <c r="G49" i="10"/>
  <c r="G56" s="1"/>
  <c r="H21"/>
  <c r="H73"/>
  <c r="H93"/>
  <c r="H34"/>
  <c r="C127" i="7"/>
  <c r="C87"/>
  <c r="C163"/>
  <c r="C17"/>
  <c r="C147"/>
  <c r="C169"/>
  <c r="D29" i="25"/>
  <c r="D35"/>
  <c r="C28" i="26"/>
  <c r="C41" s="1"/>
  <c r="D29"/>
  <c r="M95" i="7"/>
  <c r="M17"/>
  <c r="M25"/>
  <c r="M39"/>
  <c r="M68"/>
  <c r="M170"/>
  <c r="M96"/>
  <c r="M52"/>
  <c r="C51"/>
  <c r="M26"/>
  <c r="M40"/>
  <c r="C133"/>
  <c r="M169"/>
  <c r="C28" i="25"/>
  <c r="C35" s="1"/>
  <c r="M108" i="7"/>
  <c r="M46"/>
  <c r="M45"/>
  <c r="M51"/>
  <c r="M18"/>
  <c r="C39"/>
  <c r="M107"/>
  <c r="D69"/>
  <c r="M69" s="1"/>
  <c r="M191"/>
  <c r="M190"/>
  <c r="M134"/>
  <c r="M133"/>
  <c r="C45"/>
  <c r="B31" i="3"/>
  <c r="E19" i="25"/>
  <c r="C19" s="1"/>
  <c r="E83" i="10"/>
  <c r="H49" l="1"/>
  <c r="H56" s="1"/>
  <c r="C257" i="7"/>
  <c r="O180" i="6"/>
  <c r="H98" i="10"/>
  <c r="C29" i="26"/>
  <c r="M29"/>
  <c r="O40" i="6"/>
  <c r="C255" i="7"/>
  <c r="C250"/>
  <c r="M250"/>
  <c r="C57" i="13" l="1"/>
  <c r="D57"/>
  <c r="E57"/>
  <c r="B57"/>
  <c r="F62"/>
  <c r="F61"/>
  <c r="E40" i="26"/>
  <c r="E42" s="1"/>
  <c r="D20" i="3" s="1"/>
  <c r="F40" i="26"/>
  <c r="F42" s="1"/>
  <c r="E20" i="3" s="1"/>
  <c r="G40" i="26"/>
  <c r="G42" s="1"/>
  <c r="F20" i="3" s="1"/>
  <c r="H40" i="26"/>
  <c r="H42" s="1"/>
  <c r="G20" i="3" s="1"/>
  <c r="I40" i="26"/>
  <c r="I42" s="1"/>
  <c r="H20" i="3" s="1"/>
  <c r="J40" i="26"/>
  <c r="J42" s="1"/>
  <c r="I20" i="3" s="1"/>
  <c r="K40" i="26"/>
  <c r="K42" s="1"/>
  <c r="J20" i="3" s="1"/>
  <c r="L40" i="26"/>
  <c r="L42" s="1"/>
  <c r="K20" i="3" s="1"/>
  <c r="C37" i="26"/>
  <c r="M53" i="7"/>
  <c r="M54"/>
  <c r="M27"/>
  <c r="M28"/>
  <c r="M41"/>
  <c r="M42"/>
  <c r="D260"/>
  <c r="D249" s="1"/>
  <c r="D251" s="1"/>
  <c r="E260"/>
  <c r="E249" s="1"/>
  <c r="E251" s="1"/>
  <c r="F260"/>
  <c r="F249" s="1"/>
  <c r="F251" s="1"/>
  <c r="G260"/>
  <c r="G249" s="1"/>
  <c r="G251" s="1"/>
  <c r="H260"/>
  <c r="H249" s="1"/>
  <c r="H251" s="1"/>
  <c r="I260"/>
  <c r="I249" s="1"/>
  <c r="I251" s="1"/>
  <c r="J260"/>
  <c r="J249" s="1"/>
  <c r="J251" s="1"/>
  <c r="K260"/>
  <c r="K249" s="1"/>
  <c r="K251" s="1"/>
  <c r="L260"/>
  <c r="L249" s="1"/>
  <c r="L251" s="1"/>
  <c r="C241"/>
  <c r="C238"/>
  <c r="C54"/>
  <c r="C42"/>
  <c r="C46" s="1"/>
  <c r="E199" i="6"/>
  <c r="E179" s="1"/>
  <c r="F199"/>
  <c r="F179" s="1"/>
  <c r="G199"/>
  <c r="G179" s="1"/>
  <c r="G181" s="1"/>
  <c r="H199"/>
  <c r="H179" s="1"/>
  <c r="I199"/>
  <c r="I179" s="1"/>
  <c r="I181" s="1"/>
  <c r="J199"/>
  <c r="J179" s="1"/>
  <c r="K199"/>
  <c r="K179" s="1"/>
  <c r="K181" s="1"/>
  <c r="L199"/>
  <c r="L179" s="1"/>
  <c r="M199"/>
  <c r="M179" s="1"/>
  <c r="M181" s="1"/>
  <c r="N199"/>
  <c r="N179" s="1"/>
  <c r="C168"/>
  <c r="C144"/>
  <c r="C123"/>
  <c r="C99"/>
  <c r="C63"/>
  <c r="C42"/>
  <c r="C27"/>
  <c r="C21"/>
  <c r="C15"/>
  <c r="C188" i="7"/>
  <c r="C191" s="1"/>
  <c r="C185"/>
  <c r="C177"/>
  <c r="C183" s="1"/>
  <c r="C150"/>
  <c r="C153"/>
  <c r="C28"/>
  <c r="C138" i="6"/>
  <c r="C135"/>
  <c r="C120"/>
  <c r="C117"/>
  <c r="D34" i="10"/>
  <c r="D256" i="7"/>
  <c r="E256"/>
  <c r="F256"/>
  <c r="G256"/>
  <c r="H256"/>
  <c r="I256"/>
  <c r="J256"/>
  <c r="K256"/>
  <c r="L256"/>
  <c r="C40" i="9"/>
  <c r="C16" i="11"/>
  <c r="C18" s="1"/>
  <c r="C18" i="9"/>
  <c r="C13"/>
  <c r="D91" i="10"/>
  <c r="C91"/>
  <c r="E92"/>
  <c r="E91" s="1"/>
  <c r="E38"/>
  <c r="E36"/>
  <c r="D28"/>
  <c r="C28"/>
  <c r="E33"/>
  <c r="E32"/>
  <c r="E31"/>
  <c r="E75"/>
  <c r="E79"/>
  <c r="E14"/>
  <c r="E13" s="1"/>
  <c r="D13"/>
  <c r="C13"/>
  <c r="D11"/>
  <c r="C11"/>
  <c r="E12"/>
  <c r="E11" s="1"/>
  <c r="M22" i="7"/>
  <c r="M23"/>
  <c r="M30"/>
  <c r="M31"/>
  <c r="M47"/>
  <c r="M48"/>
  <c r="M13"/>
  <c r="C174" i="6"/>
  <c r="L16" i="2" l="1"/>
  <c r="M192" i="6"/>
  <c r="M190"/>
  <c r="H16" i="2"/>
  <c r="I192" i="6"/>
  <c r="I190"/>
  <c r="H17" i="3"/>
  <c r="H50" s="1"/>
  <c r="I253" i="7"/>
  <c r="D17" i="3"/>
  <c r="D50" s="1"/>
  <c r="E253" i="7"/>
  <c r="I17" i="3"/>
  <c r="I50" s="1"/>
  <c r="J253" i="7"/>
  <c r="K17" i="3"/>
  <c r="K50" s="1"/>
  <c r="L253" i="7"/>
  <c r="G17" i="3"/>
  <c r="H253" i="7"/>
  <c r="C17" i="3"/>
  <c r="B17" s="1"/>
  <c r="D253" i="7"/>
  <c r="E17" i="3"/>
  <c r="E50" s="1"/>
  <c r="F253" i="7"/>
  <c r="J16" i="2"/>
  <c r="K192" i="6"/>
  <c r="K190"/>
  <c r="F16" i="2"/>
  <c r="G192" i="6"/>
  <c r="G190"/>
  <c r="J17" i="3"/>
  <c r="J50" s="1"/>
  <c r="K253" i="7"/>
  <c r="F17" i="3"/>
  <c r="F50" s="1"/>
  <c r="G253" i="7"/>
  <c r="G50" i="3"/>
  <c r="M251" i="7"/>
  <c r="E189" i="6"/>
  <c r="E181"/>
  <c r="N189"/>
  <c r="N181"/>
  <c r="L189"/>
  <c r="L181"/>
  <c r="J189"/>
  <c r="J181"/>
  <c r="H189"/>
  <c r="H181"/>
  <c r="F189"/>
  <c r="F181"/>
  <c r="M249" i="7"/>
  <c r="C261"/>
  <c r="M252"/>
  <c r="M256" s="1"/>
  <c r="K252"/>
  <c r="I252"/>
  <c r="G252"/>
  <c r="E252"/>
  <c r="L252"/>
  <c r="J252"/>
  <c r="H252"/>
  <c r="D252"/>
  <c r="F252"/>
  <c r="G189" i="6"/>
  <c r="M189"/>
  <c r="K189"/>
  <c r="I189"/>
  <c r="M254" i="7"/>
  <c r="E28" i="10"/>
  <c r="G16" i="2" l="1"/>
  <c r="H192" i="6"/>
  <c r="H190"/>
  <c r="K16" i="2"/>
  <c r="L192" i="6"/>
  <c r="L190"/>
  <c r="D16" i="2"/>
  <c r="E192" i="6"/>
  <c r="E190"/>
  <c r="C253" i="7"/>
  <c r="E16" i="2"/>
  <c r="F192" i="6"/>
  <c r="F190"/>
  <c r="I16" i="2"/>
  <c r="J190" i="6"/>
  <c r="J192"/>
  <c r="M16" i="2"/>
  <c r="N192" i="6"/>
  <c r="N190"/>
  <c r="C244" i="7"/>
  <c r="C232"/>
  <c r="C84"/>
  <c r="C88" s="1"/>
  <c r="C20"/>
  <c r="O190" i="6" l="1"/>
  <c r="E195"/>
  <c r="E191" s="1"/>
  <c r="F195"/>
  <c r="F191" s="1"/>
  <c r="G195"/>
  <c r="G191" s="1"/>
  <c r="H195"/>
  <c r="H191" s="1"/>
  <c r="I195"/>
  <c r="I191" s="1"/>
  <c r="J195"/>
  <c r="J191" s="1"/>
  <c r="K195"/>
  <c r="K191" s="1"/>
  <c r="L195"/>
  <c r="L191" s="1"/>
  <c r="M195"/>
  <c r="M191" s="1"/>
  <c r="N195"/>
  <c r="N191" s="1"/>
  <c r="B30" i="17"/>
  <c r="D21" i="10" l="1"/>
  <c r="C21"/>
  <c r="E22"/>
  <c r="C16" i="29"/>
  <c r="B24" i="2"/>
  <c r="B23" i="13"/>
  <c r="C23"/>
  <c r="D53" i="10"/>
  <c r="D55" s="1"/>
  <c r="C53"/>
  <c r="C55" s="1"/>
  <c r="E54"/>
  <c r="E53" l="1"/>
  <c r="E55" s="1"/>
  <c r="D93"/>
  <c r="C93"/>
  <c r="D73"/>
  <c r="C73"/>
  <c r="E74"/>
  <c r="C34"/>
  <c r="E35"/>
  <c r="C202" i="7"/>
  <c r="C208"/>
  <c r="C93"/>
  <c r="C96" s="1"/>
  <c r="C69" i="6"/>
  <c r="E19" i="3" l="1"/>
  <c r="C41" i="25"/>
  <c r="C21"/>
  <c r="D19" i="3"/>
  <c r="F19"/>
  <c r="H19"/>
  <c r="C31" i="26"/>
  <c r="J19" i="3"/>
  <c r="C193" i="7"/>
  <c r="E34" i="25"/>
  <c r="F34"/>
  <c r="F36" s="1"/>
  <c r="E22" i="2" s="1"/>
  <c r="E52" s="1"/>
  <c r="G34" i="25"/>
  <c r="H34"/>
  <c r="H36" s="1"/>
  <c r="G22" i="2" s="1"/>
  <c r="G52" s="1"/>
  <c r="I34" i="25"/>
  <c r="J34"/>
  <c r="J36" s="1"/>
  <c r="I22" i="2" s="1"/>
  <c r="I52" s="1"/>
  <c r="K34" i="25"/>
  <c r="L34"/>
  <c r="L36" s="1"/>
  <c r="K22" i="2" s="1"/>
  <c r="K52" s="1"/>
  <c r="M34" i="25"/>
  <c r="N34"/>
  <c r="N36" s="1"/>
  <c r="M22" i="2" s="1"/>
  <c r="M52" s="1"/>
  <c r="C141" i="6"/>
  <c r="C126"/>
  <c r="C132"/>
  <c r="D25" i="17"/>
  <c r="E25"/>
  <c r="J25"/>
  <c r="K25"/>
  <c r="L25"/>
  <c r="M25"/>
  <c r="C25"/>
  <c r="D24"/>
  <c r="E24"/>
  <c r="F24"/>
  <c r="F27" s="1"/>
  <c r="G24"/>
  <c r="H24"/>
  <c r="I24"/>
  <c r="J24"/>
  <c r="K24"/>
  <c r="L24"/>
  <c r="M24"/>
  <c r="N24"/>
  <c r="C24"/>
  <c r="C23"/>
  <c r="B26"/>
  <c r="D22"/>
  <c r="E22"/>
  <c r="H22"/>
  <c r="I22"/>
  <c r="J22"/>
  <c r="L22"/>
  <c r="M22"/>
  <c r="N22"/>
  <c r="C22"/>
  <c r="D21"/>
  <c r="E21"/>
  <c r="I21"/>
  <c r="J21"/>
  <c r="J27" s="1"/>
  <c r="L21"/>
  <c r="M21"/>
  <c r="N21"/>
  <c r="C2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D11"/>
  <c r="E11"/>
  <c r="F11"/>
  <c r="G11"/>
  <c r="H11"/>
  <c r="I11"/>
  <c r="J11"/>
  <c r="J15" s="1"/>
  <c r="J19" s="1"/>
  <c r="K11"/>
  <c r="L11"/>
  <c r="M11"/>
  <c r="N11"/>
  <c r="N15" s="1"/>
  <c r="N19" s="1"/>
  <c r="C11"/>
  <c r="D15"/>
  <c r="D19" s="1"/>
  <c r="E15"/>
  <c r="E19" s="1"/>
  <c r="F15"/>
  <c r="F19" s="1"/>
  <c r="H15"/>
  <c r="H19" s="1"/>
  <c r="I15"/>
  <c r="L15"/>
  <c r="L19" s="1"/>
  <c r="M15"/>
  <c r="B10"/>
  <c r="B13"/>
  <c r="B14"/>
  <c r="B17"/>
  <c r="N27"/>
  <c r="B28"/>
  <c r="B29"/>
  <c r="B31"/>
  <c r="D32"/>
  <c r="E32"/>
  <c r="F32"/>
  <c r="G32"/>
  <c r="H32"/>
  <c r="I32"/>
  <c r="J32"/>
  <c r="K32"/>
  <c r="L32"/>
  <c r="M32"/>
  <c r="N32"/>
  <c r="D23" i="13"/>
  <c r="B40"/>
  <c r="C40"/>
  <c r="F49"/>
  <c r="F50"/>
  <c r="F51"/>
  <c r="F52"/>
  <c r="B53"/>
  <c r="C53"/>
  <c r="D53"/>
  <c r="E53"/>
  <c r="E68" s="1"/>
  <c r="F54"/>
  <c r="F55"/>
  <c r="F56"/>
  <c r="F58"/>
  <c r="F59"/>
  <c r="F60"/>
  <c r="F63"/>
  <c r="D64"/>
  <c r="E64"/>
  <c r="F65"/>
  <c r="F66"/>
  <c r="F67"/>
  <c r="C15" i="10"/>
  <c r="C49" s="1"/>
  <c r="D15"/>
  <c r="D49" s="1"/>
  <c r="E16"/>
  <c r="E23"/>
  <c r="E21" s="1"/>
  <c r="E41"/>
  <c r="E34" s="1"/>
  <c r="C50"/>
  <c r="D50"/>
  <c r="E51"/>
  <c r="C71"/>
  <c r="C98" s="1"/>
  <c r="D71"/>
  <c r="D98" s="1"/>
  <c r="E72"/>
  <c r="E73"/>
  <c r="E95"/>
  <c r="E93" s="1"/>
  <c r="C20" i="9"/>
  <c r="C42" s="1"/>
  <c r="C59"/>
  <c r="C64" s="1"/>
  <c r="C67" s="1"/>
  <c r="C13" i="26"/>
  <c r="C20" s="1"/>
  <c r="C22"/>
  <c r="D34"/>
  <c r="C45"/>
  <c r="D47"/>
  <c r="E47"/>
  <c r="F47"/>
  <c r="G47"/>
  <c r="H47"/>
  <c r="I47"/>
  <c r="J47"/>
  <c r="K47"/>
  <c r="L47"/>
  <c r="C13" i="7"/>
  <c r="C18" s="1"/>
  <c r="C23"/>
  <c r="C26" s="1"/>
  <c r="C31"/>
  <c r="C40" s="1"/>
  <c r="C48"/>
  <c r="C52" s="1"/>
  <c r="C57"/>
  <c r="C61" s="1"/>
  <c r="C63"/>
  <c r="C66"/>
  <c r="C69" s="1"/>
  <c r="C71"/>
  <c r="C77" s="1"/>
  <c r="C79"/>
  <c r="C82" s="1"/>
  <c r="C90"/>
  <c r="C98"/>
  <c r="C101"/>
  <c r="C104"/>
  <c r="C108" s="1"/>
  <c r="C110"/>
  <c r="C128" s="1"/>
  <c r="C130"/>
  <c r="C134" s="1"/>
  <c r="C136"/>
  <c r="C148" s="1"/>
  <c r="C156"/>
  <c r="C159"/>
  <c r="C164" s="1"/>
  <c r="C166"/>
  <c r="C170" s="1"/>
  <c r="C172"/>
  <c r="C175" s="1"/>
  <c r="C196"/>
  <c r="C200" s="1"/>
  <c r="C205"/>
  <c r="C211"/>
  <c r="C214"/>
  <c r="C217"/>
  <c r="C220"/>
  <c r="C223"/>
  <c r="C226"/>
  <c r="C229"/>
  <c r="C235"/>
  <c r="D16" i="3"/>
  <c r="D49" s="1"/>
  <c r="H16"/>
  <c r="H49" s="1"/>
  <c r="J16"/>
  <c r="F16"/>
  <c r="F49" s="1"/>
  <c r="G19"/>
  <c r="I19"/>
  <c r="K19"/>
  <c r="B23"/>
  <c r="B53" s="1"/>
  <c r="B43"/>
  <c r="C12" i="25"/>
  <c r="C15"/>
  <c r="C24"/>
  <c r="C29" s="1"/>
  <c r="D31"/>
  <c r="D37"/>
  <c r="C37" s="1"/>
  <c r="C39"/>
  <c r="D12" i="6"/>
  <c r="D199" s="1"/>
  <c r="C18"/>
  <c r="C24"/>
  <c r="C30"/>
  <c r="C40" s="1"/>
  <c r="C45"/>
  <c r="C49" s="1"/>
  <c r="C51"/>
  <c r="C54"/>
  <c r="C57"/>
  <c r="C60"/>
  <c r="C66"/>
  <c r="C72"/>
  <c r="C75"/>
  <c r="C78"/>
  <c r="C81"/>
  <c r="C88" s="1"/>
  <c r="C90"/>
  <c r="C93"/>
  <c r="C97" s="1"/>
  <c r="C102"/>
  <c r="C105"/>
  <c r="C108"/>
  <c r="C111"/>
  <c r="C114"/>
  <c r="C129"/>
  <c r="C147"/>
  <c r="C150"/>
  <c r="C153"/>
  <c r="C156"/>
  <c r="C159"/>
  <c r="C162"/>
  <c r="C165"/>
  <c r="C171"/>
  <c r="C183"/>
  <c r="C186"/>
  <c r="B18" i="2"/>
  <c r="E21"/>
  <c r="G21"/>
  <c r="I21"/>
  <c r="K21"/>
  <c r="M21"/>
  <c r="C22" i="1"/>
  <c r="C25"/>
  <c r="C44"/>
  <c r="B37" i="3"/>
  <c r="B34"/>
  <c r="B28"/>
  <c r="B40"/>
  <c r="B25"/>
  <c r="K27" i="17"/>
  <c r="K33" s="1"/>
  <c r="G27"/>
  <c r="G33" s="1"/>
  <c r="J21" i="2" l="1"/>
  <c r="K36" i="25"/>
  <c r="J22" i="2" s="1"/>
  <c r="J52" s="1"/>
  <c r="F21"/>
  <c r="G36" i="25"/>
  <c r="F22" i="2" s="1"/>
  <c r="F52" s="1"/>
  <c r="J49" i="3"/>
  <c r="L21" i="2"/>
  <c r="M36" i="25"/>
  <c r="L22" i="2" s="1"/>
  <c r="L52" s="1"/>
  <c r="H21"/>
  <c r="I36" i="25"/>
  <c r="H22" i="2" s="1"/>
  <c r="H52" s="1"/>
  <c r="D21"/>
  <c r="E36" i="25"/>
  <c r="D22" i="2" s="1"/>
  <c r="D52" s="1"/>
  <c r="F23" i="13"/>
  <c r="B16" i="17"/>
  <c r="C254" i="7"/>
  <c r="I27" i="17"/>
  <c r="I33" s="1"/>
  <c r="C193" i="6"/>
  <c r="C29" i="1"/>
  <c r="B12" i="17"/>
  <c r="L27"/>
  <c r="L33" s="1"/>
  <c r="M27"/>
  <c r="M33" s="1"/>
  <c r="E27"/>
  <c r="E33" s="1"/>
  <c r="O186" i="6"/>
  <c r="D27" i="17"/>
  <c r="D179" i="6"/>
  <c r="O179" s="1"/>
  <c r="C200"/>
  <c r="B11" i="17"/>
  <c r="B21"/>
  <c r="H27"/>
  <c r="H33" s="1"/>
  <c r="C55" i="1"/>
  <c r="C34" i="26"/>
  <c r="D40"/>
  <c r="D42" s="1"/>
  <c r="C20" i="3" s="1"/>
  <c r="B23" i="17"/>
  <c r="B24"/>
  <c r="B25"/>
  <c r="C256" i="7"/>
  <c r="C260"/>
  <c r="C249" s="1"/>
  <c r="C251" s="1"/>
  <c r="F57" i="13"/>
  <c r="O12" i="6"/>
  <c r="O199" s="1"/>
  <c r="B32" i="17"/>
  <c r="J33"/>
  <c r="F33"/>
  <c r="B22"/>
  <c r="C68" i="13"/>
  <c r="C46" i="9"/>
  <c r="C12" i="6"/>
  <c r="D195"/>
  <c r="C31" i="25"/>
  <c r="D34"/>
  <c r="D36" s="1"/>
  <c r="C22" i="2" s="1"/>
  <c r="N33" i="17"/>
  <c r="D33"/>
  <c r="B18"/>
  <c r="B9"/>
  <c r="C27"/>
  <c r="C33" s="1"/>
  <c r="E23" i="13"/>
  <c r="F53"/>
  <c r="F64"/>
  <c r="D68"/>
  <c r="B68"/>
  <c r="D52" i="10"/>
  <c r="C52"/>
  <c r="C56" s="1"/>
  <c r="E71"/>
  <c r="E98" s="1"/>
  <c r="E50"/>
  <c r="E15"/>
  <c r="E49" s="1"/>
  <c r="C47" i="26"/>
  <c r="K15" i="2"/>
  <c r="G15"/>
  <c r="I16" i="3"/>
  <c r="I49" s="1"/>
  <c r="L15" i="2"/>
  <c r="L51" s="1"/>
  <c r="J15"/>
  <c r="H15"/>
  <c r="F15"/>
  <c r="D15"/>
  <c r="D51" s="1"/>
  <c r="C47" i="1"/>
  <c r="M15" i="2"/>
  <c r="M51" s="1"/>
  <c r="I15"/>
  <c r="I51" s="1"/>
  <c r="E15"/>
  <c r="B48"/>
  <c r="K16" i="3"/>
  <c r="K49" s="1"/>
  <c r="G16"/>
  <c r="G49" s="1"/>
  <c r="E16"/>
  <c r="E49" s="1"/>
  <c r="C16"/>
  <c r="B45" i="2"/>
  <c r="B42"/>
  <c r="B36"/>
  <c r="B30"/>
  <c r="M19" i="17"/>
  <c r="I19"/>
  <c r="C15"/>
  <c r="K15"/>
  <c r="K19" s="1"/>
  <c r="G15"/>
  <c r="G19" s="1"/>
  <c r="B39" i="2"/>
  <c r="B33"/>
  <c r="B27"/>
  <c r="C43" i="26"/>
  <c r="B20" i="3" l="1"/>
  <c r="C50"/>
  <c r="H51" i="2"/>
  <c r="C49" i="3"/>
  <c r="P179" i="6"/>
  <c r="D181"/>
  <c r="D192" s="1"/>
  <c r="C49" i="1"/>
  <c r="C50"/>
  <c r="C43"/>
  <c r="C41"/>
  <c r="B27" i="17"/>
  <c r="B33" s="1"/>
  <c r="C252" i="7"/>
  <c r="C195" i="6"/>
  <c r="C199"/>
  <c r="C179" s="1"/>
  <c r="C181" s="1"/>
  <c r="D56" i="10"/>
  <c r="K51" i="2"/>
  <c r="F51"/>
  <c r="J51"/>
  <c r="F68" i="13"/>
  <c r="E52" i="10"/>
  <c r="E56" s="1"/>
  <c r="C40" i="26"/>
  <c r="C42" s="1"/>
  <c r="C19" i="3"/>
  <c r="B19" s="1"/>
  <c r="C34" i="25"/>
  <c r="C21" i="2"/>
  <c r="B16" i="3"/>
  <c r="B15" i="17"/>
  <c r="B19" s="1"/>
  <c r="C19"/>
  <c r="B46" i="3"/>
  <c r="E51" i="2"/>
  <c r="G51"/>
  <c r="B21" l="1"/>
  <c r="C36" i="25"/>
  <c r="B22" i="2" s="1"/>
  <c r="C190" i="6"/>
  <c r="C192"/>
  <c r="D40" i="1"/>
  <c r="B50" i="3"/>
  <c r="O181" i="6"/>
  <c r="C16" i="2"/>
  <c r="C48" i="1"/>
  <c r="C42"/>
  <c r="D191" i="6"/>
  <c r="C15" i="2"/>
  <c r="B15" s="1"/>
  <c r="B16" l="1"/>
  <c r="C52"/>
  <c r="B52" s="1"/>
  <c r="D51" i="1"/>
  <c r="C189" i="6"/>
  <c r="C191"/>
  <c r="C51" i="2"/>
  <c r="B51" s="1"/>
  <c r="B49" i="3"/>
  <c r="C40" i="1"/>
  <c r="C51" s="1"/>
  <c r="C56" s="1"/>
  <c r="C57" s="1"/>
  <c r="F40" i="13"/>
</calcChain>
</file>

<file path=xl/sharedStrings.xml><?xml version="1.0" encoding="utf-8"?>
<sst xmlns="http://schemas.openxmlformats.org/spreadsheetml/2006/main" count="1904" uniqueCount="709">
  <si>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</si>
  <si>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</si>
  <si>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</si>
  <si>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</si>
  <si>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</si>
  <si>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</si>
  <si>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</si>
  <si>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</si>
  <si>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</si>
  <si>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</si>
  <si>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</si>
  <si>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</si>
  <si>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</si>
  <si>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</si>
  <si>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</si>
  <si>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</si>
  <si>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</si>
  <si>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</si>
  <si>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</si>
  <si>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</si>
  <si>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</si>
  <si>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</si>
  <si>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</si>
  <si>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</si>
  <si>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</si>
  <si>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</si>
  <si>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</si>
  <si>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</si>
  <si>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</si>
  <si>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</si>
  <si>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</si>
  <si>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</si>
  <si>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</si>
  <si>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</si>
  <si>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</si>
  <si>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</si>
  <si>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</si>
  <si>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</si>
  <si>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</si>
  <si>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</si>
  <si>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</si>
  <si>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</si>
  <si>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</si>
  <si>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</si>
  <si>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</si>
  <si>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</si>
  <si>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>Kincstári Szervezet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</si>
  <si>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</si>
  <si>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</si>
  <si>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</si>
  <si>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</si>
  <si>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</si>
  <si>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</si>
  <si>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</si>
  <si>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</si>
  <si>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</si>
  <si>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</si>
  <si>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</si>
  <si>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</si>
  <si>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</si>
  <si>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</si>
  <si>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</si>
  <si>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</si>
  <si>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</si>
  <si>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</si>
  <si>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</si>
  <si>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</si>
  <si>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</si>
  <si>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</si>
  <si>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</si>
  <si>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</si>
  <si>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</si>
  <si>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</si>
  <si>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</si>
  <si>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</si>
  <si>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</si>
  <si>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</si>
  <si>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</si>
  <si>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</si>
  <si>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</si>
  <si>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</si>
  <si>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</si>
  <si>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</si>
  <si>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</si>
  <si>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</si>
  <si>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</si>
  <si>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</si>
  <si>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</si>
  <si>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</si>
  <si>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</si>
  <si>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</si>
  <si>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</si>
  <si>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</si>
  <si>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</si>
  <si>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</si>
  <si>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</si>
  <si>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</si>
  <si>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</si>
  <si>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</si>
  <si>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</si>
  <si>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</si>
  <si>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</si>
  <si>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</si>
  <si>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</si>
  <si>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</si>
  <si>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</si>
  <si>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</si>
  <si>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</si>
  <si>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</si>
  <si>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</si>
  <si>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</si>
  <si>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</si>
  <si>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</si>
  <si>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</si>
  <si>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</si>
  <si>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</si>
  <si>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</si>
  <si>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</si>
  <si>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</si>
  <si>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</si>
  <si>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</si>
  <si>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</si>
  <si>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</si>
  <si>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</si>
  <si>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</si>
  <si>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</si>
  <si>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</si>
  <si>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</si>
  <si>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</si>
  <si>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</si>
  <si>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</si>
  <si>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</si>
  <si>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</si>
  <si>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</si>
  <si>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</si>
  <si>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</si>
  <si>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</si>
  <si>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</si>
  <si>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</si>
  <si>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</si>
  <si>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</si>
  <si>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</si>
  <si>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</si>
  <si>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</si>
  <si>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</si>
  <si>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</si>
  <si>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</si>
  <si>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</si>
  <si>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</si>
  <si>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</si>
  <si>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</si>
  <si>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</si>
  <si>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</si>
  <si>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</si>
  <si>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</si>
  <si>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</si>
  <si>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</si>
  <si>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</si>
  <si>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</si>
  <si>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</si>
  <si>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</si>
  <si>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</si>
  <si>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</si>
  <si>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</si>
  <si>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</si>
  <si>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</si>
  <si>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</si>
  <si>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</si>
  <si>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</si>
  <si>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KÖT</t>
  </si>
  <si>
    <t>ÖNK</t>
  </si>
  <si>
    <t>ÁLLIG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</si>
  <si>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</si>
  <si>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</si>
  <si>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</si>
  <si>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</si>
  <si>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</si>
  <si>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</si>
  <si>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</si>
  <si>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</si>
  <si>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</si>
  <si>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</si>
  <si>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</si>
  <si>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</si>
  <si>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</si>
  <si>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</si>
  <si>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</si>
  <si>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</si>
  <si>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</si>
  <si>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</si>
  <si>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</si>
  <si>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</si>
  <si>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</si>
  <si>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</si>
  <si>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</si>
  <si>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</si>
  <si>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</si>
  <si>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</si>
  <si>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</si>
  <si>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</si>
  <si>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</si>
  <si>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</si>
  <si>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</si>
  <si>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</si>
  <si>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</si>
  <si>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</si>
  <si>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</si>
  <si>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</si>
  <si>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</si>
  <si>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</si>
  <si>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</si>
  <si>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</si>
  <si>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</si>
  <si>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</si>
  <si>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</si>
  <si>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</si>
  <si>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</si>
  <si>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</si>
  <si>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</si>
  <si>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</si>
  <si>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</si>
  <si>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</si>
  <si>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</si>
  <si>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</si>
  <si>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</si>
  <si>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</si>
  <si>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</si>
  <si>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</si>
  <si>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</si>
  <si>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</si>
  <si>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</si>
  <si>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</si>
  <si>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</si>
  <si>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</si>
  <si>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</si>
  <si>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</si>
  <si>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</si>
  <si>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</si>
  <si>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</si>
  <si>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</si>
  <si>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</si>
  <si>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</si>
  <si>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</si>
  <si>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</si>
  <si>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</si>
  <si>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</si>
  <si>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</si>
  <si>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</si>
  <si>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</si>
  <si>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</si>
  <si>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</si>
  <si>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</si>
  <si>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</si>
  <si>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</si>
  <si>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</si>
  <si>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</si>
  <si>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</si>
  <si>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</si>
  <si>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</si>
  <si>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</si>
  <si>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</si>
  <si>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</si>
  <si>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</si>
  <si>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</si>
  <si>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</si>
  <si>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</si>
  <si>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</si>
  <si>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</si>
  <si>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</si>
  <si>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</si>
  <si>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</si>
  <si>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</si>
  <si>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</si>
  <si>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</si>
  <si>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</si>
  <si>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</si>
  <si>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</si>
  <si>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</si>
  <si>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</si>
  <si>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</si>
  <si>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</si>
  <si>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</si>
  <si>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</si>
  <si>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</si>
  <si>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</si>
  <si>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</si>
  <si>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</si>
  <si>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</si>
  <si>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</si>
  <si>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</si>
  <si>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</si>
  <si>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</si>
  <si>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</si>
  <si>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</si>
  <si>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</si>
  <si>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</si>
  <si>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</si>
  <si>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</si>
  <si>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</si>
  <si>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</si>
  <si>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</si>
  <si>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</si>
  <si>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6. Likviditási c. hitel felvét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</si>
  <si>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</si>
  <si>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</si>
  <si>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</si>
  <si>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</si>
  <si>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</si>
  <si>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</si>
  <si>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</si>
  <si>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</si>
  <si>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</si>
  <si>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</si>
  <si>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Gyermekvédelmi pénzbeli és természetbeni ellátások</t>
  </si>
  <si>
    <t>Önkormányzat álltal folyósított ellátások összesen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</si>
  <si>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</si>
  <si>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</si>
  <si>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</si>
  <si>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</si>
  <si>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</si>
  <si>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</si>
  <si>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</si>
  <si>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</si>
  <si>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</si>
  <si>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</si>
  <si>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</si>
  <si>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12.</t>
  </si>
  <si>
    <t>Buzánszky Stadion vásárlási részlet</t>
  </si>
  <si>
    <t>Járdafelújítások</t>
  </si>
  <si>
    <t>3-7.</t>
  </si>
  <si>
    <t>1</t>
  </si>
  <si>
    <t>Felhalmozási  céltartalék</t>
  </si>
  <si>
    <t>3. cím költségvetési főösszege</t>
  </si>
  <si>
    <t>Költségv.kiadási főösszeg</t>
  </si>
  <si>
    <t>Felhalmo-zási bevételek</t>
  </si>
  <si>
    <t>KÖT.</t>
  </si>
  <si>
    <t>ÖNK.</t>
  </si>
  <si>
    <t>Finanszí-rozási kiadások</t>
  </si>
  <si>
    <t xml:space="preserve">fogl. Eü. Exp. </t>
  </si>
  <si>
    <t>Exp</t>
  </si>
  <si>
    <t>fogl.eü.</t>
  </si>
  <si>
    <t>forg.k.díj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</si>
  <si>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</si>
  <si>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</si>
  <si>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</si>
  <si>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</si>
  <si>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</si>
  <si>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</si>
  <si>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</si>
  <si>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</si>
  <si>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</si>
  <si>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</si>
  <si>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</si>
  <si>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</si>
  <si>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</si>
  <si>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</si>
  <si>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Bérkompenzáció</t>
  </si>
  <si>
    <t>Szoc.ágazati pótlék</t>
  </si>
  <si>
    <t>Bejegyzett polgári önszerveződések</t>
  </si>
  <si>
    <t>Német Nemzetiségi E. Bányász Fúvószenekar</t>
  </si>
  <si>
    <t>Cantilena Gyermekkórus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</si>
  <si>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</si>
  <si>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</si>
  <si>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</si>
  <si>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</si>
  <si>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</si>
  <si>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1-22</t>
  </si>
  <si>
    <t>Bimbó u. felújítása</t>
  </si>
  <si>
    <t>22. Finanszírozási kiadások</t>
  </si>
  <si>
    <t>7. Finanszírozási bevételek</t>
  </si>
  <si>
    <t>1-4. Önkormányzati rendezvények</t>
  </si>
  <si>
    <t>1-5. Önkotm.vagyonnal való gazd.kapcs.feladatok</t>
  </si>
  <si>
    <t>1-6. Informatikai fejlesztése, szolgáltatások</t>
  </si>
  <si>
    <t>1-7. Önkorm.elszámolasai a központi költségvetéssel</t>
  </si>
  <si>
    <t>1-8. Központi költségvetési befizetések</t>
  </si>
  <si>
    <t>1-9. Támogatási célú fianszírozási műveletek</t>
  </si>
  <si>
    <t>1-10. Hosszabb időtartamú közfoglalkoztatás</t>
  </si>
  <si>
    <t>1-11. Állat egészségügy</t>
  </si>
  <si>
    <t>1-12. Út, autópálya építése</t>
  </si>
  <si>
    <t>1-13. Közutak, hidak,alagutak üzemeltet.fenntart.</t>
  </si>
  <si>
    <t>1-14. Turizmus fejlesztési támogatások és tevékenységek</t>
  </si>
  <si>
    <t>1-15. Nem veszélyes hulladék begyűjtsée</t>
  </si>
  <si>
    <t>1-16. Nem veszélyes hulladék kezelése és ártalmatlanítása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</si>
  <si>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</si>
  <si>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</si>
  <si>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</si>
  <si>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</si>
  <si>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</si>
  <si>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Sportlétesítmények működtetése és fejlesztése</t>
  </si>
  <si>
    <t>1-23. Versenysport tevékenység támogatása</t>
  </si>
  <si>
    <t>1-24. Iskolai, diáksport-tevéeknység és támogatása</t>
  </si>
  <si>
    <t>1-25. Szabadidősport tevékenység támogatása</t>
  </si>
  <si>
    <t>1-26. Közművelődés-közösségi részvétel fejl.</t>
  </si>
  <si>
    <t>1-27. Civil szervezetek működési támogatása</t>
  </si>
  <si>
    <t>1-28. Óvodai nevelés, ellátás működtetési feladatok</t>
  </si>
  <si>
    <t>1-29. Köznevelési int.1-4évf.tanulók nev.okt.műk.fel.</t>
  </si>
  <si>
    <t>1-30. Köznevelési int.5-8. évf.tanulók nev.okt.műk.fel.</t>
  </si>
  <si>
    <t>1-31. Gimnázium és szakközépiskola működtetési felad.</t>
  </si>
  <si>
    <t>1-32. Gyermekétkeztetés köznevelési intézményben</t>
  </si>
  <si>
    <t>1-33. Időskorúak tartós bentlakásos ellátása</t>
  </si>
  <si>
    <t>1-34. Demens betegek tartós bentlakásos ellátása</t>
  </si>
  <si>
    <t>1-35. Idősek nappali ellátása</t>
  </si>
  <si>
    <t>1-36. Demens betegek nappali ellátása</t>
  </si>
  <si>
    <t>1-6. Informatikai fejlesztések, szolgáltatások</t>
  </si>
  <si>
    <t>1-9 Támogatási célú fianszírozási műveletek</t>
  </si>
  <si>
    <t>1-10 Hosszabb időtartamú közfoglalkoztatás</t>
  </si>
  <si>
    <t>1-24. Iskolai, diáksport-tevékenység és támogatása</t>
  </si>
  <si>
    <t>1-29. Köznevelési int. 1-4 évf.tanulók nev.okt.műk.feladatok</t>
  </si>
  <si>
    <t>1-30. Köznevelési int. 5-8 évf.tanulók nev.okt.műk.feladatok</t>
  </si>
  <si>
    <t>1-31. Gimnázium és szakközépiskola működtetési feladatok</t>
  </si>
  <si>
    <t>1-32. Gyermekétkezetetés köznevelési intézményben</t>
  </si>
  <si>
    <t>1-37. Gyermekek bölcsődei ellátása</t>
  </si>
  <si>
    <t>1-38. Intézményen kívüli gyermekétkeztetés</t>
  </si>
  <si>
    <t>1-39. Család és gyermekjóléti szolgáltatások</t>
  </si>
  <si>
    <t>1-40. Gyermekvéd.pénzbeli és természetbeni ellátások</t>
  </si>
  <si>
    <t>1-41. Lakóingatlan szociális célú bérbeadása, üzemeltetése</t>
  </si>
  <si>
    <t>1-42. Szociális étkeztetés</t>
  </si>
  <si>
    <t>1-43. Házi Segítségnyújtás</t>
  </si>
  <si>
    <t>1-44. Egyéb szoc.pénzbeli és termb.ellátosok támog.</t>
  </si>
  <si>
    <t>1-45.  Szociális szolgáltatások igazgatása</t>
  </si>
  <si>
    <t>1-46.  Központi költségvetés funkcióra nem sorolható bevétele</t>
  </si>
  <si>
    <t xml:space="preserve">1-47. Önkormányzatok funkcióra nem sorolható bevételei </t>
  </si>
  <si>
    <t>1-48. Forgatási célú és befektetési célú finanszírozási műveletek</t>
  </si>
  <si>
    <t>1-37. Gyermekek bölcsődei elltása</t>
  </si>
  <si>
    <t>1-38. Intézményen Kívüli gyermekétkeztetés</t>
  </si>
  <si>
    <t>1-40. Gyermekvéd. pénzbeli és természetbeni ellátások</t>
  </si>
  <si>
    <t>1-44. Egyéb szoc.pénzbeli és termb.ellátások, támog.</t>
  </si>
  <si>
    <t>1-45. Szociális szolgáltatások igazgatása</t>
  </si>
  <si>
    <t>2018. évi előirányzat</t>
  </si>
  <si>
    <t>2018. évi létszám összesítő</t>
  </si>
  <si>
    <t>2018. évi létszám alakulása</t>
  </si>
  <si>
    <t>2018.</t>
  </si>
  <si>
    <t>2-5. Nem veszélyes hulladék begyűjtése, szállítása</t>
  </si>
  <si>
    <t xml:space="preserve"> - Sportiroda</t>
  </si>
  <si>
    <t xml:space="preserve"> - Birkózócsarnok</t>
  </si>
  <si>
    <t xml:space="preserve">        - Bírkózócsarnok</t>
  </si>
  <si>
    <t xml:space="preserve">           Nyári napközi</t>
  </si>
  <si>
    <t>1-10</t>
  </si>
  <si>
    <t>Hosszabb időtartamú közfoglalkoztatás</t>
  </si>
  <si>
    <t>Tárgyi eszköz beszerzés</t>
  </si>
  <si>
    <t>1-12</t>
  </si>
  <si>
    <t>Reiman miniverzum</t>
  </si>
  <si>
    <t>1-18</t>
  </si>
  <si>
    <t>1-19</t>
  </si>
  <si>
    <t>Zöldterület kezelés</t>
  </si>
  <si>
    <t>1-20</t>
  </si>
  <si>
    <t>1-5</t>
  </si>
  <si>
    <t>Közvilágítás fejlesztése Schnidt ltp</t>
  </si>
  <si>
    <t>zöldfelület fejelsztés</t>
  </si>
  <si>
    <t>Kamerarendszer bővítése</t>
  </si>
  <si>
    <t>Légópioncék bontása</t>
  </si>
  <si>
    <t>Futókör</t>
  </si>
  <si>
    <t>Birkózócsarnok</t>
  </si>
  <si>
    <t>Sportcsarnok külső közmű bekötés</t>
  </si>
  <si>
    <t>Uszoda bővítés</t>
  </si>
  <si>
    <t>1-26</t>
  </si>
  <si>
    <t>1-31</t>
  </si>
  <si>
    <t>Gimnázium és szakközépiskola működtetési feladatok</t>
  </si>
  <si>
    <t>Nyelvi labor szoftver beszerzés</t>
  </si>
  <si>
    <t>Város és községgazdálkodási szolgáltatások</t>
  </si>
  <si>
    <t>1848-as emlékmű rekonstrukciója</t>
  </si>
  <si>
    <t>Sportcsarnok felújítás MKSZ pályázat</t>
  </si>
  <si>
    <t>Buzánszky stadion felújítás</t>
  </si>
  <si>
    <t>Színházi öltozők felújítása</t>
  </si>
  <si>
    <t>1-29</t>
  </si>
  <si>
    <t>Köznevelési int. 1-4 évf. tanulók nev.okt.műk.feladatok</t>
  </si>
  <si>
    <t>Petőfi iskola energetikai felújítás</t>
  </si>
  <si>
    <t>Petőfi iskola tetőfelújítás</t>
  </si>
  <si>
    <t>1-8</t>
  </si>
  <si>
    <t>Központi költségvetési befizetések</t>
  </si>
  <si>
    <t>1-27.</t>
  </si>
  <si>
    <t>1-39</t>
  </si>
  <si>
    <t>1-42</t>
  </si>
  <si>
    <t>1-40.</t>
  </si>
  <si>
    <t>Egyéb pénzbeli és term.ellátás (Erzsébet Utalvány)</t>
  </si>
  <si>
    <t>1-44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</si>
  <si>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</si>
  <si>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</si>
  <si>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</si>
  <si>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</si>
  <si>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</si>
  <si>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</si>
  <si>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1-9.</t>
  </si>
  <si>
    <t>1-14.</t>
  </si>
  <si>
    <t>Önkormányzati vagyonnal való gazd.kapcs.feladatok</t>
  </si>
  <si>
    <t>Bérlakáslemondás térítése</t>
  </si>
  <si>
    <t>1-16</t>
  </si>
  <si>
    <t>Nem veszélyes huladék kezlési és ártalmatlanítása</t>
  </si>
  <si>
    <t>Rekultivációs felhalm.c.pe.átadás</t>
  </si>
  <si>
    <t>Passzív állomány</t>
  </si>
  <si>
    <t>Mosonyi Gondozási Központ</t>
  </si>
  <si>
    <t>1-28</t>
  </si>
  <si>
    <t>Óvodai nevelés, ellátás működtetési feladatok</t>
  </si>
  <si>
    <t>2018. évi</t>
  </si>
  <si>
    <t>előirányzat</t>
  </si>
  <si>
    <t>Módosított</t>
  </si>
  <si>
    <t xml:space="preserve">                                       2018. évi költségvetésének I. félévi módosítása</t>
  </si>
  <si>
    <t xml:space="preserve">  Dorog Város Önkormányzat</t>
  </si>
  <si>
    <t>2018. évi költségvetésének I. félévi módosítása</t>
  </si>
  <si>
    <t xml:space="preserve">     Módosított előirányzat</t>
  </si>
  <si>
    <t xml:space="preserve">        Módosított előirányzat</t>
  </si>
  <si>
    <t>Módosított előirányzat</t>
  </si>
  <si>
    <t xml:space="preserve">         Módosított előirányzat</t>
  </si>
  <si>
    <t xml:space="preserve">Kötelező eredeti előirányzat 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</si>
  <si>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</si>
  <si>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</si>
  <si>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</si>
  <si>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</si>
  <si>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</si>
  <si>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>2018. évi költségvetésánek I. félévi módosítása</t>
  </si>
  <si>
    <t xml:space="preserve">        Orsz.gy.választás lebony támog.</t>
  </si>
  <si>
    <t xml:space="preserve">        Átl.bér megtérítése</t>
  </si>
  <si>
    <t xml:space="preserve">        Módosítás összesen</t>
  </si>
  <si>
    <t xml:space="preserve">          Módosított előirányzat</t>
  </si>
  <si>
    <t xml:space="preserve">        személyi juttatás választás</t>
  </si>
  <si>
    <t xml:space="preserve">        dologi kiadások</t>
  </si>
  <si>
    <t xml:space="preserve">        Költségvetési levelek előfizetés</t>
  </si>
  <si>
    <t xml:space="preserve">        Adóigazgatás admin.feladatok megbíz.díj</t>
  </si>
  <si>
    <t xml:space="preserve">        ASP kieg.támogatás</t>
  </si>
  <si>
    <t xml:space="preserve">        ASP bevezetés</t>
  </si>
  <si>
    <t xml:space="preserve">       Tandíj</t>
  </si>
  <si>
    <t xml:space="preserve">        Sportbál étkezés</t>
  </si>
  <si>
    <t xml:space="preserve">        üzleti ajándék  testvérváros</t>
  </si>
  <si>
    <t xml:space="preserve">        külföldi kiküldetés</t>
  </si>
  <si>
    <t xml:space="preserve">        Finansz.csökk.  pénzmaradvány</t>
  </si>
  <si>
    <t xml:space="preserve">        Közös költség</t>
  </si>
  <si>
    <t xml:space="preserve">        Otthon melege program Hám ltp 13</t>
  </si>
  <si>
    <t xml:space="preserve">        Otthon melege program Baross G. 20</t>
  </si>
  <si>
    <t xml:space="preserve">        Közvetített szolgáltatás</t>
  </si>
  <si>
    <t xml:space="preserve">        Közüzemi díjak</t>
  </si>
  <si>
    <t xml:space="preserve">        Kommunáljunk közalapítv.támogatás</t>
  </si>
  <si>
    <t xml:space="preserve">        Jubileumi tér zöldfelület fejlesztés</t>
  </si>
  <si>
    <t xml:space="preserve">        Vaszary Kórház műk támogatása</t>
  </si>
  <si>
    <t xml:space="preserve">        Dorog Város Baráti Egyesület támog.</t>
  </si>
  <si>
    <t xml:space="preserve">        Előző évi pénzmaradvány</t>
  </si>
  <si>
    <t xml:space="preserve">        jubileum tér emlékmű felújítás</t>
  </si>
  <si>
    <t xml:space="preserve">        Uszoda BMSK támogatás</t>
  </si>
  <si>
    <t xml:space="preserve">        Buzánszky BMSK támogatása</t>
  </si>
  <si>
    <t xml:space="preserve">         Módosítás összesen</t>
  </si>
  <si>
    <t xml:space="preserve">        pénzmaradvány eredeti feladás</t>
  </si>
  <si>
    <t xml:space="preserve">        Előző évi pénzmaradvány eredeti</t>
  </si>
  <si>
    <t xml:space="preserve">        Állami megelőlegezés</t>
  </si>
  <si>
    <t xml:space="preserve">         céltartalék Zrínyi</t>
  </si>
  <si>
    <t xml:space="preserve">         céltartalék Uszoda</t>
  </si>
  <si>
    <t xml:space="preserve">         céltartalék Reiman </t>
  </si>
  <si>
    <t xml:space="preserve">         céltartalék Buzánszky Stadion</t>
  </si>
  <si>
    <t xml:space="preserve">         Dorogi FC támogatása</t>
  </si>
  <si>
    <t xml:space="preserve">          buszváró szállítói állomány</t>
  </si>
  <si>
    <t xml:space="preserve">         szállítói állomány rágcsálóirtás</t>
  </si>
  <si>
    <t xml:space="preserve">         szállítói állomány postaktg</t>
  </si>
  <si>
    <t xml:space="preserve">        szállítói állomány áramdíj</t>
  </si>
  <si>
    <t xml:space="preserve">        szállítói állomány üzemeltetési szolgáltatás</t>
  </si>
  <si>
    <t xml:space="preserve">        informatikai szolg.adatvédelem</t>
  </si>
  <si>
    <t xml:space="preserve">         Háziorvosi ügyelet műk.támogatása</t>
  </si>
  <si>
    <t xml:space="preserve">        Főépítész jutalmazás</t>
  </si>
  <si>
    <t xml:space="preserve">        Madarász T. jutalmazás</t>
  </si>
  <si>
    <t xml:space="preserve">        ravatalozó ép.felújítás terv</t>
  </si>
  <si>
    <t xml:space="preserve">         Módosítás összesen:</t>
  </si>
  <si>
    <t xml:space="preserve">         szállitói állomány szinpad gyertygyújt.mise</t>
  </si>
  <si>
    <t xml:space="preserve">          Módosítás összesen</t>
  </si>
  <si>
    <t xml:space="preserve">        repjegy németország</t>
  </si>
  <si>
    <t xml:space="preserve">        személyszállítás külföldre busz</t>
  </si>
  <si>
    <t xml:space="preserve">         nyelvi labor bútor beszerzés</t>
  </si>
  <si>
    <t xml:space="preserve">         Humusz elszállítás</t>
  </si>
  <si>
    <t xml:space="preserve">        2017.dec telj.szla utáni ford.áfa befizetés</t>
  </si>
  <si>
    <t xml:space="preserve">                     2018. évi költségvetésének I. félévi módosítása</t>
  </si>
  <si>
    <t>2018. évi mód.előirányzat</t>
  </si>
  <si>
    <t xml:space="preserve"> Dorog Város Önkormányzat</t>
  </si>
  <si>
    <t>Működésre átadott pénzeszközök és</t>
  </si>
  <si>
    <t xml:space="preserve"> egyéb támogatások</t>
  </si>
  <si>
    <t>Önkormányzat által folyósított ellátások</t>
  </si>
  <si>
    <t>Költségvetésének I. félévi módosítása</t>
  </si>
  <si>
    <t xml:space="preserve"> Felhalmozási kiadások</t>
  </si>
  <si>
    <t xml:space="preserve">  BERUHÁZÁS</t>
  </si>
  <si>
    <t>FELÚJÍTÁS</t>
  </si>
  <si>
    <t xml:space="preserve"> 2018. évi költségvetésének I. félévi módosítása</t>
  </si>
  <si>
    <t xml:space="preserve">     Felhalmozásra átadott pénzeszközök és egyéb támogatások</t>
  </si>
  <si>
    <t>2018. évi mód. előirányzat</t>
  </si>
  <si>
    <t xml:space="preserve">        DTKT normatíva változás</t>
  </si>
  <si>
    <t xml:space="preserve">        Normatív támogatás</t>
  </si>
  <si>
    <t xml:space="preserve">        Adatvédelmi konferencia</t>
  </si>
  <si>
    <t xml:space="preserve">          Zöld város előterv</t>
  </si>
  <si>
    <t xml:space="preserve">        Petőfi iskola kerítés bontás</t>
  </si>
  <si>
    <t xml:space="preserve">          1848 emlékmű rekonstrukció</t>
  </si>
  <si>
    <t xml:space="preserve">           Légópince bontás</t>
  </si>
  <si>
    <t xml:space="preserve">        Iskola u. zöldfelület fejlesztés</t>
  </si>
  <si>
    <t xml:space="preserve">        Iskola u. útpálya felújítás</t>
  </si>
  <si>
    <t xml:space="preserve">         Munkás u. 100 éves kapu előtt járda felújítás</t>
  </si>
  <si>
    <t xml:space="preserve">         sportcsarnok hőközpont </t>
  </si>
  <si>
    <t xml:space="preserve">        bérkompenzáció</t>
  </si>
  <si>
    <t xml:space="preserve">        Zöld város támogatás TOP</t>
  </si>
  <si>
    <t xml:space="preserve">        kulturális pótlék</t>
  </si>
  <si>
    <t xml:space="preserve">        szociális pótlék</t>
  </si>
  <si>
    <t xml:space="preserve">        bérkompenzáció </t>
  </si>
  <si>
    <t xml:space="preserve">        egészségügyi pótlék</t>
  </si>
  <si>
    <t>Módósítás összesen</t>
  </si>
  <si>
    <t xml:space="preserve">        Köt.terh.pénzmaradvány</t>
  </si>
  <si>
    <t xml:space="preserve">         sportcsarnok álmennyezet</t>
  </si>
  <si>
    <t xml:space="preserve">         sportcsarnok  világítás felúj.</t>
  </si>
  <si>
    <t xml:space="preserve">         sportsarnok festés, másolás</t>
  </si>
  <si>
    <t xml:space="preserve">        Petőfi iskola projekt nyilvánosság biztosítása</t>
  </si>
  <si>
    <t xml:space="preserve">        Zrínyi iskola projekt nyilvánosság biztosítása</t>
  </si>
  <si>
    <t xml:space="preserve">          Zöld város projekt nyilvánosság</t>
  </si>
  <si>
    <t xml:space="preserve">        Előző évi szállítói állomány</t>
  </si>
  <si>
    <t xml:space="preserve">        szeméyli juttatás választás saját forrás</t>
  </si>
  <si>
    <t xml:space="preserve">        választásban közreműködők jutalmazása</t>
  </si>
  <si>
    <t xml:space="preserve">        Finanszírozás változás</t>
  </si>
  <si>
    <t xml:space="preserve">        választás napi   átlagbér megtérítése</t>
  </si>
  <si>
    <t xml:space="preserve">        DTK előző évi normatíva elszámolás</t>
  </si>
  <si>
    <t xml:space="preserve">        Iskola u. páratlan old.járdaburkolat, ivóvíz</t>
  </si>
  <si>
    <t>Iskola u. páros oldal rekonstrukció</t>
  </si>
  <si>
    <t>Iskola u. páratlan oldal járdaburkolat, ivóvíz kiváltás</t>
  </si>
  <si>
    <t xml:space="preserve">        Miniverzum marketing stratégia</t>
  </si>
  <si>
    <t xml:space="preserve">        Miniverzum atrakciómenedzsment terv</t>
  </si>
  <si>
    <t xml:space="preserve">        Iskola u. páros oldal járdaburkolat rekonstrukcó</t>
  </si>
  <si>
    <t xml:space="preserve">          Módosított előirányzat </t>
  </si>
  <si>
    <t xml:space="preserve">         birkózócsarnok hőközp.és pirmer vezeték kiép</t>
  </si>
  <si>
    <t xml:space="preserve">         sportcsarnok tervköltség</t>
  </si>
  <si>
    <t>Jubileum tér zöldfelület fejlesztés</t>
  </si>
  <si>
    <t>Iskola u. zöldfelület fejlesztés</t>
  </si>
  <si>
    <t>Buszváró szállítói állomány</t>
  </si>
  <si>
    <t>Zöld város porjekt előterv</t>
  </si>
  <si>
    <t>Birkózócsarnok hőközp. és primer vezeték kiép.</t>
  </si>
  <si>
    <t>Köznevelési int.1-4.évf.tanulók.nev.okt.műk.feladtok</t>
  </si>
  <si>
    <t>Hétszínvirág bőv.és energetiai felújítás</t>
  </si>
  <si>
    <t>Petőfi iskola kerítés bontás</t>
  </si>
  <si>
    <t>Nyelvi labor bútor beszerzés</t>
  </si>
  <si>
    <t>Ravatalozó épület felújítás tervktg</t>
  </si>
  <si>
    <t>Munkás u. 100 éves kapu járdaszakasz felújítás</t>
  </si>
  <si>
    <t>Iskola u. útpálya koporéteg felújítása</t>
  </si>
  <si>
    <t>Jubileumi téri emlékmű felújítás</t>
  </si>
  <si>
    <t>Sportcsarnok hőközpont átalakítássa</t>
  </si>
  <si>
    <t>Sportcsarnok álmennyezet</t>
  </si>
  <si>
    <t>Sportcsarnok világítás</t>
  </si>
  <si>
    <t>Sportcsarnok festés, mázolás</t>
  </si>
  <si>
    <t xml:space="preserve">        Petőfi iskola energetikai felújítás</t>
  </si>
  <si>
    <t xml:space="preserve">        Kézi sikosságmentesítés</t>
  </si>
  <si>
    <t xml:space="preserve">         céltartalék Zöld város</t>
  </si>
  <si>
    <t xml:space="preserve">         birkózócsarnok eszközbeszerzés</t>
  </si>
  <si>
    <t>birkózócsarnok eszköz beszerzés</t>
  </si>
  <si>
    <t xml:space="preserve">        Óvoda nyári karbantartás</t>
  </si>
  <si>
    <t xml:space="preserve">        Intézmény náyri karbantartása</t>
  </si>
  <si>
    <t xml:space="preserve">        Mosonyi balesetmentes terasz felújítása</t>
  </si>
  <si>
    <t xml:space="preserve">         kulturális létesítmények nyári karbantart.</t>
  </si>
  <si>
    <t>1-33</t>
  </si>
  <si>
    <t>Időskorúak tartós bentlakásos ellátása</t>
  </si>
  <si>
    <t>Balesetmentes terasz felújítása</t>
  </si>
  <si>
    <t>Céltartalék Reiman Miniverzum projekt</t>
  </si>
  <si>
    <t>Céltartalék Zrínyi iskola projekt</t>
  </si>
  <si>
    <t>Céltartalék Uszoda projekt</t>
  </si>
  <si>
    <t>Céltartalék Buzánszkiy Stadion projekt</t>
  </si>
  <si>
    <t>Céltartalék Zöld Város projekt</t>
  </si>
  <si>
    <t>Vaszary Kórház működési támogatása</t>
  </si>
  <si>
    <t>Háziorvosi ügyelet működési támogatása</t>
  </si>
  <si>
    <t>1-21</t>
  </si>
  <si>
    <t>Járóbetegek gyógyító szakellátása</t>
  </si>
  <si>
    <t>Dorogi FC támogatása</t>
  </si>
  <si>
    <t>Kommunáljunk közalapítvány támogatása</t>
  </si>
  <si>
    <t>Dorog Város Barátaninak Egyesülete támogatása</t>
  </si>
  <si>
    <t>Sportcsarnok tervköltség</t>
  </si>
  <si>
    <t>2018. éves költségvetés I. féléves módosítása</t>
  </si>
  <si>
    <t>2017. évi pénzmaradvány köt. terh.</t>
  </si>
  <si>
    <t>Módosítások összesen</t>
  </si>
  <si>
    <t>2017. évi pénzmaradvány köt. nem terh.</t>
  </si>
  <si>
    <t>2018. évi költségvetésének I. féléves módosítása</t>
  </si>
  <si>
    <t>Előir. átcsop. kisért. eszk. besz.</t>
  </si>
  <si>
    <t>Normatíva lemondás május</t>
  </si>
  <si>
    <t xml:space="preserve">        Állampapír visszaváltás</t>
  </si>
  <si>
    <t xml:space="preserve">        Állampapír vásárlás</t>
  </si>
  <si>
    <t xml:space="preserve">        működési tartalék</t>
  </si>
  <si>
    <t xml:space="preserve">18. Működési kiadások összesen </t>
  </si>
  <si>
    <t xml:space="preserve">23. Felhalmozási kiadások összesen </t>
  </si>
  <si>
    <t>Kimutatás az államháztartási törvény 24. §. (4) bekezdés  c. pontja</t>
  </si>
  <si>
    <t>alapján a közvetett támogatásokról</t>
  </si>
  <si>
    <t>Adatok:ezer forintban</t>
  </si>
  <si>
    <t>Iparűzési adó</t>
  </si>
  <si>
    <t>A 33/2009. (XII.18.) sz. Kt. rendelet 2.§. szerinti kedvezmény (adóalap kisebb mint 2,5 M Ft)          320 adózó</t>
  </si>
  <si>
    <t>Települési szilárd hulladékkezelési közszolgáltatási díj</t>
  </si>
  <si>
    <t>A 9/2014. (IV.25.) Kt. rendelet 15.§ szerinti 70. életévüket betöltött dorogi lakosok közszolgáltatási díj kedvezménye                                                            700 fő</t>
  </si>
  <si>
    <t>Kedvezményes óvodai, iskolai étkeztetés</t>
  </si>
  <si>
    <t>Gyermekvédelmi tv. 148. §. (5) bekezdése</t>
  </si>
  <si>
    <t>Bölcsődei kedvezményes étkeztetés, gondozási díj</t>
  </si>
  <si>
    <t>Idősek Otthona térítési díj kedvezménye</t>
  </si>
  <si>
    <t>1993. évi III. tv. (Szoc.tv.) 117.§</t>
  </si>
  <si>
    <t>Rászoruló gyermekek intézményen kívüli szünidei étkeztetése</t>
  </si>
  <si>
    <t>Magyarország 2017. évi központi költségvetéséről szóló  2016. évi XC. törvény 2. mell.III.6. pontja 45 fő</t>
  </si>
  <si>
    <t>Önkormányzati lakások egyösszegű kifizetése esetén a vevő 20%-os kedvezménye a tőketartozásból</t>
  </si>
  <si>
    <t>16/2010. (VI.25.) sz. Kt. rendelet 10. § (6) bekezdése                                                                         8 fő</t>
  </si>
  <si>
    <t>2. melléklet a 9/2018. (VI.29.)  önkormányzati rendelethez</t>
  </si>
  <si>
    <t>5. melléklet a 9/2018. (VI.29.) önkormányzati rendelethez</t>
  </si>
  <si>
    <t>4/3. melléklet 3-9 Kincstári Szervezet bevételei a 9/2018. (VI. 29.)  önkormányzati rendelethez</t>
  </si>
  <si>
    <t>5/1. melléklet 1-43. Helyi önkormányzatok kiadásai a 9/2018.(VI.29.)  önkormányzati rendelethez</t>
  </si>
  <si>
    <t>5/2. melléklet 1-5. Polgármesteri Hivatal kiadásai a 9/2018. (VI.29.)  önkormányzati rendelethez</t>
  </si>
  <si>
    <t xml:space="preserve"> 5/3. melléklet a 3-9 Kincstári Szervezet kiadásai 9/2018. (VI. 29.) önkormányzati rendelethez</t>
  </si>
  <si>
    <t>7. melléklet a 9/2018. (VI.29) önkormányzati rendelethez</t>
  </si>
  <si>
    <t>8. melléklet a 9/2018. (VI.29.) számú önkormányzati rendelethez</t>
  </si>
  <si>
    <t>9/2.  melléklet a 9/2018. (vi.29.) számú önkormányzati rendelethez</t>
  </si>
  <si>
    <t>9/3. melléklet az 9/2018. (VI.29.) önkormmányzati rendelethez</t>
  </si>
  <si>
    <t>11. melléklet az 9/2018. (VI.29.) számú önkormányzati  rendelethez</t>
  </si>
  <si>
    <t>11/1. melléklet az 9/2018. (VI.29.) önkormányzati rendelethez</t>
  </si>
  <si>
    <t>11/2. melléklet a 9/2018. (VI.29.) számú önkormányzati rendelethez</t>
  </si>
  <si>
    <t xml:space="preserve">12. melléklet a 9/2018. (VI.29.) önkormányzati rendelethez </t>
  </si>
  <si>
    <t xml:space="preserve">14. melléklet a9/2018. (VI.29.) önkormányzati rendelethez </t>
  </si>
  <si>
    <t>3. melléklet a 9/2018. (VI.29.) önkormányzati rendelethez</t>
  </si>
  <si>
    <t>4. melléklet a 9/2018. (VI.29.) önkormányzati rendelethez</t>
  </si>
  <si>
    <t xml:space="preserve"> 4/1. melléklet a 1-43. Helyi önkormányzatok bevételei a 9/2018. (VI.29.) önkormányzati rendelethez</t>
  </si>
  <si>
    <t>4/2. melléklet a 2-5. Polgármesteri Hivatal bevételei a 9/2018. (VI.29.) önkormányzati rendelethez</t>
  </si>
  <si>
    <t>9/1. melléklet a 9/2018. (VI.29.) önkormányzati rendelethez</t>
  </si>
  <si>
    <t>10. melléklet a 9/2018. (VI.29.) önkormányzati rendelethez</t>
  </si>
</sst>
</file>

<file path=xl/styles.xml><?xml version="1.0" encoding="utf-8"?>
<styleSheet xmlns="http://schemas.openxmlformats.org/spreadsheetml/2006/main">
  <fonts count="4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70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3" fillId="0" borderId="3" xfId="0" applyFont="1" applyBorder="1"/>
    <xf numFmtId="0" fontId="13" fillId="0" borderId="1" xfId="0" applyFont="1" applyBorder="1"/>
    <xf numFmtId="0" fontId="13" fillId="0" borderId="2" xfId="0" applyFont="1" applyBorder="1"/>
    <xf numFmtId="0" fontId="12" fillId="0" borderId="2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5" xfId="0" applyFont="1" applyBorder="1"/>
    <xf numFmtId="0" fontId="13" fillId="0" borderId="4" xfId="0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/>
    <xf numFmtId="0" fontId="11" fillId="0" borderId="0" xfId="0" applyFont="1" applyBorder="1"/>
    <xf numFmtId="0" fontId="13" fillId="0" borderId="9" xfId="0" applyFont="1" applyBorder="1"/>
    <xf numFmtId="0" fontId="12" fillId="0" borderId="10" xfId="0" applyFont="1" applyBorder="1"/>
    <xf numFmtId="0" fontId="12" fillId="0" borderId="0" xfId="0" applyFont="1" applyAlignment="1">
      <alignment horizontal="center"/>
    </xf>
    <xf numFmtId="0" fontId="12" fillId="0" borderId="9" xfId="0" applyFont="1" applyBorder="1"/>
    <xf numFmtId="0" fontId="12" fillId="0" borderId="11" xfId="0" applyFont="1" applyBorder="1"/>
    <xf numFmtId="0" fontId="13" fillId="0" borderId="10" xfId="0" applyFont="1" applyBorder="1"/>
    <xf numFmtId="0" fontId="15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5" fillId="0" borderId="0" xfId="0" applyFont="1"/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3" xfId="0" applyFont="1" applyBorder="1"/>
    <xf numFmtId="0" fontId="16" fillId="0" borderId="4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2" xfId="0" applyFont="1" applyBorder="1"/>
    <xf numFmtId="0" fontId="18" fillId="0" borderId="1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/>
    </xf>
    <xf numFmtId="0" fontId="18" fillId="0" borderId="12" xfId="0" applyFont="1" applyBorder="1"/>
    <xf numFmtId="0" fontId="18" fillId="0" borderId="3" xfId="0" applyFont="1" applyBorder="1" applyAlignment="1">
      <alignment horizontal="center"/>
    </xf>
    <xf numFmtId="0" fontId="18" fillId="0" borderId="1" xfId="0" applyFont="1" applyBorder="1"/>
    <xf numFmtId="0" fontId="18" fillId="0" borderId="3" xfId="0" applyFont="1" applyBorder="1"/>
    <xf numFmtId="0" fontId="14" fillId="0" borderId="0" xfId="0" applyFont="1" applyBorder="1"/>
    <xf numFmtId="0" fontId="18" fillId="0" borderId="4" xfId="0" applyFont="1" applyBorder="1"/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0" fillId="0" borderId="0" xfId="0" applyFont="1" applyBorder="1"/>
    <xf numFmtId="0" fontId="19" fillId="0" borderId="0" xfId="0" applyFont="1" applyBorder="1" applyAlignment="1">
      <alignment horizontal="center"/>
    </xf>
    <xf numFmtId="0" fontId="18" fillId="0" borderId="0" xfId="0" applyFont="1" applyBorder="1"/>
    <xf numFmtId="0" fontId="0" fillId="0" borderId="0" xfId="0" applyBorder="1"/>
    <xf numFmtId="0" fontId="16" fillId="0" borderId="0" xfId="0" applyFont="1" applyAlignment="1">
      <alignment horizontal="left"/>
    </xf>
    <xf numFmtId="0" fontId="18" fillId="0" borderId="0" xfId="0" applyFont="1"/>
    <xf numFmtId="0" fontId="14" fillId="0" borderId="9" xfId="0" applyFont="1" applyBorder="1"/>
    <xf numFmtId="0" fontId="18" fillId="0" borderId="13" xfId="0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0" fontId="12" fillId="0" borderId="11" xfId="0" applyFont="1" applyBorder="1" applyAlignment="1">
      <alignment horizontal="center"/>
    </xf>
    <xf numFmtId="0" fontId="13" fillId="0" borderId="6" xfId="0" applyFont="1" applyBorder="1"/>
    <xf numFmtId="49" fontId="18" fillId="0" borderId="9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15" xfId="0" applyFont="1" applyBorder="1"/>
    <xf numFmtId="0" fontId="12" fillId="0" borderId="15" xfId="0" applyFont="1" applyBorder="1"/>
    <xf numFmtId="0" fontId="12" fillId="0" borderId="16" xfId="0" applyFont="1" applyBorder="1"/>
    <xf numFmtId="0" fontId="18" fillId="0" borderId="17" xfId="0" applyFont="1" applyBorder="1"/>
    <xf numFmtId="0" fontId="16" fillId="0" borderId="2" xfId="0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49" fontId="18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0" fontId="22" fillId="0" borderId="1" xfId="0" applyFont="1" applyBorder="1"/>
    <xf numFmtId="3" fontId="12" fillId="0" borderId="4" xfId="0" applyNumberFormat="1" applyFont="1" applyBorder="1"/>
    <xf numFmtId="3" fontId="13" fillId="0" borderId="3" xfId="0" applyNumberFormat="1" applyFont="1" applyBorder="1"/>
    <xf numFmtId="3" fontId="13" fillId="0" borderId="12" xfId="0" applyNumberFormat="1" applyFont="1" applyBorder="1"/>
    <xf numFmtId="3" fontId="18" fillId="0" borderId="3" xfId="0" applyNumberFormat="1" applyFont="1" applyBorder="1"/>
    <xf numFmtId="0" fontId="22" fillId="0" borderId="1" xfId="0" applyFont="1" applyBorder="1" applyAlignment="1">
      <alignment vertical="center"/>
    </xf>
    <xf numFmtId="0" fontId="22" fillId="0" borderId="11" xfId="0" applyFont="1" applyBorder="1"/>
    <xf numFmtId="0" fontId="16" fillId="0" borderId="11" xfId="0" applyFont="1" applyBorder="1"/>
    <xf numFmtId="0" fontId="13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49" fontId="20" fillId="0" borderId="1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3" fontId="14" fillId="0" borderId="18" xfId="0" applyNumberFormat="1" applyFont="1" applyBorder="1"/>
    <xf numFmtId="3" fontId="16" fillId="0" borderId="19" xfId="0" applyNumberFormat="1" applyFont="1" applyBorder="1"/>
    <xf numFmtId="3" fontId="12" fillId="0" borderId="13" xfId="0" applyNumberFormat="1" applyFont="1" applyBorder="1"/>
    <xf numFmtId="3" fontId="12" fillId="0" borderId="19" xfId="0" applyNumberFormat="1" applyFont="1" applyBorder="1"/>
    <xf numFmtId="3" fontId="16" fillId="0" borderId="2" xfId="0" applyNumberFormat="1" applyFont="1" applyBorder="1"/>
    <xf numFmtId="3" fontId="12" fillId="0" borderId="2" xfId="0" applyNumberFormat="1" applyFont="1" applyBorder="1"/>
    <xf numFmtId="3" fontId="12" fillId="0" borderId="1" xfId="0" applyNumberFormat="1" applyFont="1" applyBorder="1"/>
    <xf numFmtId="3" fontId="12" fillId="0" borderId="0" xfId="0" applyNumberFormat="1" applyFont="1"/>
    <xf numFmtId="3" fontId="12" fillId="0" borderId="18" xfId="0" applyNumberFormat="1" applyFont="1" applyBorder="1"/>
    <xf numFmtId="3" fontId="12" fillId="0" borderId="9" xfId="0" applyNumberFormat="1" applyFont="1" applyBorder="1"/>
    <xf numFmtId="3" fontId="12" fillId="0" borderId="5" xfId="0" applyNumberFormat="1" applyFont="1" applyBorder="1"/>
    <xf numFmtId="3" fontId="12" fillId="0" borderId="10" xfId="0" applyNumberFormat="1" applyFont="1" applyBorder="1"/>
    <xf numFmtId="3" fontId="12" fillId="0" borderId="8" xfId="0" applyNumberFormat="1" applyFont="1" applyBorder="1"/>
    <xf numFmtId="3" fontId="12" fillId="0" borderId="0" xfId="0" applyNumberFormat="1" applyFont="1" applyBorder="1"/>
    <xf numFmtId="3" fontId="12" fillId="0" borderId="5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3" fillId="0" borderId="4" xfId="0" applyNumberFormat="1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3" fontId="13" fillId="0" borderId="19" xfId="0" applyNumberFormat="1" applyFont="1" applyBorder="1"/>
    <xf numFmtId="3" fontId="13" fillId="0" borderId="13" xfId="0" applyNumberFormat="1" applyFont="1" applyBorder="1"/>
    <xf numFmtId="3" fontId="13" fillId="0" borderId="2" xfId="0" applyNumberFormat="1" applyFont="1" applyBorder="1"/>
    <xf numFmtId="3" fontId="13" fillId="0" borderId="1" xfId="0" applyNumberFormat="1" applyFont="1" applyBorder="1"/>
    <xf numFmtId="3" fontId="12" fillId="0" borderId="11" xfId="0" applyNumberFormat="1" applyFont="1" applyBorder="1"/>
    <xf numFmtId="3" fontId="13" fillId="0" borderId="5" xfId="0" applyNumberFormat="1" applyFont="1" applyBorder="1"/>
    <xf numFmtId="3" fontId="13" fillId="0" borderId="9" xfId="0" applyNumberFormat="1" applyFont="1" applyBorder="1"/>
    <xf numFmtId="3" fontId="13" fillId="0" borderId="18" xfId="0" applyNumberFormat="1" applyFont="1" applyBorder="1"/>
    <xf numFmtId="3" fontId="16" fillId="0" borderId="4" xfId="0" applyNumberFormat="1" applyFont="1" applyBorder="1"/>
    <xf numFmtId="3" fontId="20" fillId="0" borderId="3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3" fontId="12" fillId="0" borderId="20" xfId="0" applyNumberFormat="1" applyFont="1" applyBorder="1"/>
    <xf numFmtId="3" fontId="12" fillId="0" borderId="15" xfId="0" applyNumberFormat="1" applyFont="1" applyBorder="1"/>
    <xf numFmtId="3" fontId="12" fillId="0" borderId="16" xfId="0" applyNumberFormat="1" applyFont="1" applyBorder="1"/>
    <xf numFmtId="3" fontId="12" fillId="0" borderId="21" xfId="0" applyNumberFormat="1" applyFont="1" applyBorder="1"/>
    <xf numFmtId="3" fontId="18" fillId="0" borderId="17" xfId="0" applyNumberFormat="1" applyFont="1" applyBorder="1"/>
    <xf numFmtId="0" fontId="16" fillId="0" borderId="3" xfId="0" applyFont="1" applyBorder="1"/>
    <xf numFmtId="3" fontId="0" fillId="0" borderId="0" xfId="0" applyNumberFormat="1"/>
    <xf numFmtId="49" fontId="20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/>
    <xf numFmtId="3" fontId="16" fillId="0" borderId="2" xfId="0" applyNumberFormat="1" applyFont="1" applyBorder="1" applyAlignment="1">
      <alignment horizontal="right"/>
    </xf>
    <xf numFmtId="3" fontId="25" fillId="0" borderId="5" xfId="0" applyNumberFormat="1" applyFont="1" applyBorder="1"/>
    <xf numFmtId="3" fontId="8" fillId="0" borderId="0" xfId="0" applyNumberFormat="1" applyFont="1"/>
    <xf numFmtId="0" fontId="6" fillId="0" borderId="0" xfId="0" applyFont="1"/>
    <xf numFmtId="3" fontId="13" fillId="0" borderId="0" xfId="0" applyNumberFormat="1" applyFont="1"/>
    <xf numFmtId="0" fontId="26" fillId="0" borderId="0" xfId="0" applyFont="1"/>
    <xf numFmtId="0" fontId="22" fillId="0" borderId="5" xfId="0" applyFont="1" applyBorder="1"/>
    <xf numFmtId="0" fontId="1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3" fontId="22" fillId="0" borderId="4" xfId="0" applyNumberFormat="1" applyFont="1" applyBorder="1" applyAlignment="1">
      <alignment horizontal="right"/>
    </xf>
    <xf numFmtId="3" fontId="22" fillId="0" borderId="5" xfId="0" applyNumberFormat="1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49" fontId="20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3" fontId="16" fillId="0" borderId="8" xfId="0" applyNumberFormat="1" applyFont="1" applyBorder="1" applyAlignment="1">
      <alignment vertical="center"/>
    </xf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16" fontId="8" fillId="0" borderId="0" xfId="0" applyNumberFormat="1" applyFont="1"/>
    <xf numFmtId="3" fontId="16" fillId="0" borderId="19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9" fillId="0" borderId="0" xfId="0" applyFont="1"/>
    <xf numFmtId="0" fontId="18" fillId="0" borderId="2" xfId="0" applyFont="1" applyBorder="1" applyAlignment="1">
      <alignment horizontal="right"/>
    </xf>
    <xf numFmtId="0" fontId="30" fillId="0" borderId="1" xfId="0" applyFont="1" applyBorder="1"/>
    <xf numFmtId="3" fontId="22" fillId="0" borderId="3" xfId="0" applyNumberFormat="1" applyFont="1" applyBorder="1"/>
    <xf numFmtId="3" fontId="12" fillId="0" borderId="1" xfId="0" applyNumberFormat="1" applyFont="1" applyFill="1" applyBorder="1"/>
    <xf numFmtId="0" fontId="16" fillId="0" borderId="0" xfId="0" applyFont="1" applyBorder="1" applyAlignment="1">
      <alignment vertical="center"/>
    </xf>
    <xf numFmtId="0" fontId="23" fillId="0" borderId="4" xfId="0" applyFont="1" applyBorder="1" applyAlignment="1">
      <alignment horizontal="left"/>
    </xf>
    <xf numFmtId="3" fontId="22" fillId="0" borderId="0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0" fontId="22" fillId="0" borderId="1" xfId="2" applyFont="1" applyFill="1" applyBorder="1"/>
    <xf numFmtId="3" fontId="12" fillId="0" borderId="5" xfId="1" applyNumberFormat="1" applyFont="1" applyFill="1" applyBorder="1"/>
    <xf numFmtId="3" fontId="12" fillId="0" borderId="1" xfId="1" applyNumberFormat="1" applyFont="1" applyFill="1" applyBorder="1"/>
    <xf numFmtId="3" fontId="12" fillId="0" borderId="4" xfId="1" applyNumberFormat="1" applyFont="1" applyFill="1" applyBorder="1"/>
    <xf numFmtId="0" fontId="18" fillId="0" borderId="1" xfId="1" applyFont="1" applyFill="1" applyBorder="1"/>
    <xf numFmtId="3" fontId="12" fillId="0" borderId="2" xfId="1" applyNumberFormat="1" applyFont="1" applyFill="1" applyBorder="1"/>
    <xf numFmtId="3" fontId="12" fillId="0" borderId="0" xfId="1" applyNumberFormat="1" applyFont="1" applyFill="1" applyBorder="1"/>
    <xf numFmtId="0" fontId="22" fillId="0" borderId="1" xfId="1" applyFont="1" applyFill="1" applyBorder="1"/>
    <xf numFmtId="3" fontId="12" fillId="0" borderId="5" xfId="2" applyNumberFormat="1" applyFont="1" applyFill="1" applyBorder="1"/>
    <xf numFmtId="3" fontId="12" fillId="0" borderId="1" xfId="2" applyNumberFormat="1" applyFont="1" applyFill="1" applyBorder="1"/>
    <xf numFmtId="0" fontId="12" fillId="0" borderId="2" xfId="2" applyFont="1" applyFill="1" applyBorder="1"/>
    <xf numFmtId="3" fontId="12" fillId="0" borderId="2" xfId="2" applyNumberFormat="1" applyFont="1" applyFill="1" applyBorder="1"/>
    <xf numFmtId="0" fontId="18" fillId="0" borderId="4" xfId="2" applyFont="1" applyFill="1" applyBorder="1" applyAlignment="1"/>
    <xf numFmtId="3" fontId="12" fillId="0" borderId="0" xfId="2" applyNumberFormat="1" applyFont="1" applyFill="1" applyBorder="1"/>
    <xf numFmtId="3" fontId="12" fillId="0" borderId="4" xfId="2" applyNumberFormat="1" applyFont="1" applyFill="1" applyBorder="1"/>
    <xf numFmtId="0" fontId="18" fillId="0" borderId="4" xfId="2" applyFont="1" applyFill="1" applyBorder="1"/>
    <xf numFmtId="0" fontId="18" fillId="0" borderId="1" xfId="2" applyFont="1" applyFill="1" applyBorder="1"/>
    <xf numFmtId="3" fontId="18" fillId="0" borderId="5" xfId="1" applyNumberFormat="1" applyFont="1" applyFill="1" applyBorder="1"/>
    <xf numFmtId="3" fontId="18" fillId="0" borderId="1" xfId="1" applyNumberFormat="1" applyFont="1" applyFill="1" applyBorder="1"/>
    <xf numFmtId="0" fontId="17" fillId="0" borderId="0" xfId="1" applyFont="1" applyFill="1"/>
    <xf numFmtId="0" fontId="12" fillId="0" borderId="0" xfId="1" applyFont="1" applyFill="1"/>
    <xf numFmtId="0" fontId="0" fillId="0" borderId="0" xfId="0" applyFill="1"/>
    <xf numFmtId="0" fontId="12" fillId="0" borderId="0" xfId="2" applyFont="1" applyFill="1"/>
    <xf numFmtId="0" fontId="12" fillId="0" borderId="0" xfId="2" applyFont="1" applyFill="1" applyBorder="1"/>
    <xf numFmtId="3" fontId="12" fillId="0" borderId="0" xfId="2" applyNumberFormat="1" applyFont="1" applyFill="1"/>
    <xf numFmtId="0" fontId="12" fillId="0" borderId="4" xfId="2" applyFont="1" applyFill="1" applyBorder="1"/>
    <xf numFmtId="0" fontId="18" fillId="0" borderId="9" xfId="0" applyFont="1" applyBorder="1"/>
    <xf numFmtId="16" fontId="8" fillId="0" borderId="0" xfId="0" applyNumberFormat="1" applyFont="1" applyAlignment="1">
      <alignment horizontal="left"/>
    </xf>
    <xf numFmtId="3" fontId="25" fillId="0" borderId="4" xfId="0" applyNumberFormat="1" applyFont="1" applyBorder="1"/>
    <xf numFmtId="0" fontId="1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0" fillId="0" borderId="4" xfId="0" applyFont="1" applyBorder="1"/>
    <xf numFmtId="0" fontId="22" fillId="0" borderId="18" xfId="0" applyFont="1" applyBorder="1" applyAlignment="1">
      <alignment horizontal="center"/>
    </xf>
    <xf numFmtId="0" fontId="13" fillId="0" borderId="3" xfId="1" applyFont="1" applyFill="1" applyBorder="1"/>
    <xf numFmtId="49" fontId="12" fillId="0" borderId="11" xfId="0" applyNumberFormat="1" applyFont="1" applyBorder="1" applyAlignment="1">
      <alignment horizontal="center"/>
    </xf>
    <xf numFmtId="0" fontId="28" fillId="0" borderId="0" xfId="0" applyFont="1"/>
    <xf numFmtId="0" fontId="18" fillId="0" borderId="10" xfId="0" applyFont="1" applyBorder="1"/>
    <xf numFmtId="0" fontId="7" fillId="0" borderId="0" xfId="0" applyFont="1"/>
    <xf numFmtId="0" fontId="34" fillId="0" borderId="0" xfId="0" applyFont="1"/>
    <xf numFmtId="0" fontId="22" fillId="0" borderId="2" xfId="0" applyFont="1" applyBorder="1" applyAlignment="1">
      <alignment horizontal="center"/>
    </xf>
    <xf numFmtId="0" fontId="22" fillId="0" borderId="13" xfId="0" applyFont="1" applyBorder="1"/>
    <xf numFmtId="0" fontId="14" fillId="0" borderId="7" xfId="0" applyFont="1" applyBorder="1"/>
    <xf numFmtId="3" fontId="14" fillId="0" borderId="3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3" xfId="0" applyFont="1" applyBorder="1" applyAlignment="1"/>
    <xf numFmtId="0" fontId="22" fillId="0" borderId="4" xfId="1" applyFont="1" applyFill="1" applyBorder="1"/>
    <xf numFmtId="0" fontId="24" fillId="0" borderId="3" xfId="0" applyFont="1" applyBorder="1" applyAlignment="1">
      <alignment horizontal="left"/>
    </xf>
    <xf numFmtId="3" fontId="13" fillId="0" borderId="2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3" fontId="12" fillId="2" borderId="4" xfId="0" applyNumberFormat="1" applyFont="1" applyFill="1" applyBorder="1"/>
    <xf numFmtId="0" fontId="13" fillId="0" borderId="4" xfId="0" applyFont="1" applyBorder="1" applyAlignment="1">
      <alignment horizontal="right"/>
    </xf>
    <xf numFmtId="3" fontId="18" fillId="0" borderId="18" xfId="1" applyNumberFormat="1" applyFont="1" applyFill="1" applyBorder="1"/>
    <xf numFmtId="3" fontId="18" fillId="0" borderId="2" xfId="0" applyNumberFormat="1" applyFont="1" applyBorder="1" applyAlignment="1">
      <alignment horizontal="right"/>
    </xf>
    <xf numFmtId="0" fontId="22" fillId="0" borderId="9" xfId="0" applyFont="1" applyBorder="1"/>
    <xf numFmtId="3" fontId="14" fillId="0" borderId="18" xfId="0" applyNumberFormat="1" applyFont="1" applyBorder="1" applyAlignment="1">
      <alignment vertical="center"/>
    </xf>
    <xf numFmtId="49" fontId="16" fillId="0" borderId="11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/>
    </xf>
    <xf numFmtId="0" fontId="35" fillId="0" borderId="0" xfId="0" applyFont="1"/>
    <xf numFmtId="49" fontId="16" fillId="0" borderId="10" xfId="0" applyNumberFormat="1" applyFont="1" applyBorder="1" applyAlignment="1">
      <alignment horizontal="center"/>
    </xf>
    <xf numFmtId="0" fontId="16" fillId="0" borderId="10" xfId="0" applyFont="1" applyBorder="1"/>
    <xf numFmtId="0" fontId="11" fillId="0" borderId="0" xfId="0" applyFont="1" applyProtection="1">
      <protection locked="0"/>
    </xf>
    <xf numFmtId="3" fontId="22" fillId="0" borderId="12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16" fillId="0" borderId="19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18" fillId="2" borderId="9" xfId="0" applyFont="1" applyFill="1" applyBorder="1"/>
    <xf numFmtId="0" fontId="14" fillId="0" borderId="22" xfId="0" applyFont="1" applyBorder="1"/>
    <xf numFmtId="0" fontId="14" fillId="0" borderId="21" xfId="0" applyFont="1" applyBorder="1"/>
    <xf numFmtId="0" fontId="14" fillId="0" borderId="16" xfId="0" applyFont="1" applyBorder="1"/>
    <xf numFmtId="3" fontId="14" fillId="0" borderId="16" xfId="0" applyNumberFormat="1" applyFont="1" applyBorder="1"/>
    <xf numFmtId="3" fontId="14" fillId="0" borderId="0" xfId="0" applyNumberFormat="1" applyFont="1" applyBorder="1"/>
    <xf numFmtId="0" fontId="14" fillId="0" borderId="0" xfId="0" applyFont="1"/>
    <xf numFmtId="0" fontId="13" fillId="0" borderId="17" xfId="0" applyFont="1" applyBorder="1"/>
    <xf numFmtId="3" fontId="13" fillId="0" borderId="17" xfId="0" applyNumberFormat="1" applyFont="1" applyBorder="1"/>
    <xf numFmtId="0" fontId="14" fillId="0" borderId="15" xfId="0" applyFont="1" applyBorder="1"/>
    <xf numFmtId="3" fontId="22" fillId="0" borderId="16" xfId="0" applyNumberFormat="1" applyFont="1" applyBorder="1"/>
    <xf numFmtId="3" fontId="14" fillId="0" borderId="15" xfId="0" applyNumberFormat="1" applyFont="1" applyBorder="1"/>
    <xf numFmtId="3" fontId="14" fillId="0" borderId="8" xfId="0" applyNumberFormat="1" applyFont="1" applyBorder="1"/>
    <xf numFmtId="0" fontId="14" fillId="0" borderId="8" xfId="0" applyFont="1" applyBorder="1"/>
    <xf numFmtId="0" fontId="35" fillId="0" borderId="8" xfId="0" applyFont="1" applyBorder="1"/>
    <xf numFmtId="0" fontId="12" fillId="0" borderId="21" xfId="0" applyFont="1" applyBorder="1"/>
    <xf numFmtId="0" fontId="22" fillId="0" borderId="23" xfId="0" applyFont="1" applyBorder="1"/>
    <xf numFmtId="3" fontId="22" fillId="0" borderId="24" xfId="0" applyNumberFormat="1" applyFont="1" applyBorder="1"/>
    <xf numFmtId="0" fontId="12" fillId="0" borderId="1" xfId="0" applyFont="1" applyBorder="1" applyAlignment="1">
      <alignment horizontal="center"/>
    </xf>
    <xf numFmtId="3" fontId="13" fillId="0" borderId="4" xfId="0" applyNumberFormat="1" applyFont="1" applyBorder="1" applyAlignment="1">
      <alignment horizontal="right"/>
    </xf>
    <xf numFmtId="0" fontId="22" fillId="0" borderId="6" xfId="0" applyFont="1" applyBorder="1"/>
    <xf numFmtId="0" fontId="16" fillId="0" borderId="4" xfId="0" applyFont="1" applyBorder="1" applyAlignment="1">
      <alignment horizontal="left"/>
    </xf>
    <xf numFmtId="3" fontId="6" fillId="0" borderId="12" xfId="0" applyNumberFormat="1" applyFont="1" applyBorder="1"/>
    <xf numFmtId="0" fontId="18" fillId="0" borderId="3" xfId="0" applyFont="1" applyFill="1" applyBorder="1"/>
    <xf numFmtId="0" fontId="22" fillId="0" borderId="1" xfId="0" applyFont="1" applyBorder="1" applyAlignment="1">
      <alignment horizontal="right"/>
    </xf>
    <xf numFmtId="49" fontId="16" fillId="0" borderId="2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right"/>
    </xf>
    <xf numFmtId="49" fontId="22" fillId="0" borderId="11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right"/>
    </xf>
    <xf numFmtId="3" fontId="36" fillId="0" borderId="0" xfId="0" applyNumberFormat="1" applyFont="1"/>
    <xf numFmtId="3" fontId="12" fillId="2" borderId="2" xfId="1" applyNumberFormat="1" applyFont="1" applyFill="1" applyBorder="1"/>
    <xf numFmtId="0" fontId="13" fillId="0" borderId="0" xfId="1" applyFont="1" applyFill="1" applyBorder="1"/>
    <xf numFmtId="0" fontId="18" fillId="2" borderId="1" xfId="0" applyFont="1" applyFill="1" applyBorder="1"/>
    <xf numFmtId="0" fontId="16" fillId="0" borderId="1" xfId="2" applyFont="1" applyFill="1" applyBorder="1"/>
    <xf numFmtId="0" fontId="18" fillId="0" borderId="4" xfId="1" applyFont="1" applyFill="1" applyBorder="1"/>
    <xf numFmtId="0" fontId="16" fillId="0" borderId="2" xfId="2" applyFont="1" applyFill="1" applyBorder="1"/>
    <xf numFmtId="0" fontId="16" fillId="0" borderId="4" xfId="2" applyFont="1" applyFill="1" applyBorder="1"/>
    <xf numFmtId="0" fontId="12" fillId="0" borderId="10" xfId="2" applyFont="1" applyFill="1" applyBorder="1"/>
    <xf numFmtId="0" fontId="22" fillId="0" borderId="4" xfId="2" applyFont="1" applyFill="1" applyBorder="1"/>
    <xf numFmtId="0" fontId="22" fillId="0" borderId="4" xfId="2" applyFont="1" applyFill="1" applyBorder="1" applyAlignment="1"/>
    <xf numFmtId="3" fontId="18" fillId="0" borderId="0" xfId="2" applyNumberFormat="1" applyFont="1" applyFill="1" applyBorder="1"/>
    <xf numFmtId="3" fontId="18" fillId="0" borderId="4" xfId="2" applyNumberFormat="1" applyFont="1" applyFill="1" applyBorder="1"/>
    <xf numFmtId="0" fontId="31" fillId="0" borderId="4" xfId="2" applyFont="1" applyFill="1" applyBorder="1"/>
    <xf numFmtId="0" fontId="12" fillId="0" borderId="8" xfId="0" applyFont="1" applyBorder="1" applyAlignment="1">
      <alignment horizontal="right"/>
    </xf>
    <xf numFmtId="3" fontId="12" fillId="2" borderId="2" xfId="0" applyNumberFormat="1" applyFont="1" applyFill="1" applyBorder="1"/>
    <xf numFmtId="3" fontId="13" fillId="0" borderId="1" xfId="0" applyNumberFormat="1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16" fillId="0" borderId="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3" fontId="22" fillId="0" borderId="4" xfId="0" applyNumberFormat="1" applyFont="1" applyBorder="1" applyAlignment="1">
      <alignment vertical="center"/>
    </xf>
    <xf numFmtId="0" fontId="27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vertical="center"/>
    </xf>
    <xf numFmtId="3" fontId="22" fillId="2" borderId="4" xfId="0" applyNumberFormat="1" applyFont="1" applyFill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0" fontId="16" fillId="0" borderId="2" xfId="0" applyFont="1" applyBorder="1"/>
    <xf numFmtId="49" fontId="22" fillId="0" borderId="1" xfId="0" applyNumberFormat="1" applyFont="1" applyBorder="1" applyAlignment="1">
      <alignment horizontal="center"/>
    </xf>
    <xf numFmtId="3" fontId="22" fillId="0" borderId="18" xfId="0" applyNumberFormat="1" applyFont="1" applyBorder="1"/>
    <xf numFmtId="49" fontId="18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3" fontId="16" fillId="0" borderId="13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49" fontId="18" fillId="0" borderId="1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3" fontId="22" fillId="0" borderId="18" xfId="0" applyNumberFormat="1" applyFont="1" applyBorder="1" applyAlignment="1">
      <alignment horizontal="right"/>
    </xf>
    <xf numFmtId="3" fontId="12" fillId="2" borderId="2" xfId="2" applyNumberFormat="1" applyFont="1" applyFill="1" applyBorder="1"/>
    <xf numFmtId="0" fontId="13" fillId="2" borderId="1" xfId="0" applyFont="1" applyFill="1" applyBorder="1"/>
    <xf numFmtId="0" fontId="12" fillId="2" borderId="2" xfId="0" applyFont="1" applyFill="1" applyBorder="1"/>
    <xf numFmtId="0" fontId="23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3" fillId="3" borderId="1" xfId="0" applyFont="1" applyFill="1" applyBorder="1"/>
    <xf numFmtId="0" fontId="11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2" borderId="4" xfId="0" applyFont="1" applyFill="1" applyBorder="1"/>
    <xf numFmtId="0" fontId="11" fillId="0" borderId="0" xfId="0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0" fontId="13" fillId="2" borderId="4" xfId="0" applyFont="1" applyFill="1" applyBorder="1" applyAlignment="1">
      <alignment horizontal="center"/>
    </xf>
    <xf numFmtId="3" fontId="12" fillId="2" borderId="1" xfId="0" applyNumberFormat="1" applyFont="1" applyFill="1" applyBorder="1"/>
    <xf numFmtId="3" fontId="12" fillId="2" borderId="18" xfId="0" applyNumberFormat="1" applyFont="1" applyFill="1" applyBorder="1"/>
    <xf numFmtId="3" fontId="12" fillId="2" borderId="5" xfId="0" applyNumberFormat="1" applyFont="1" applyFill="1" applyBorder="1"/>
    <xf numFmtId="3" fontId="12" fillId="2" borderId="9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0" fontId="12" fillId="2" borderId="2" xfId="0" applyFont="1" applyFill="1" applyBorder="1" applyAlignment="1">
      <alignment horizontal="center"/>
    </xf>
    <xf numFmtId="3" fontId="12" fillId="2" borderId="13" xfId="0" applyNumberFormat="1" applyFont="1" applyFill="1" applyBorder="1"/>
    <xf numFmtId="3" fontId="12" fillId="2" borderId="19" xfId="0" applyNumberFormat="1" applyFont="1" applyFill="1" applyBorder="1"/>
    <xf numFmtId="3" fontId="12" fillId="2" borderId="5" xfId="0" applyNumberFormat="1" applyFont="1" applyFill="1" applyBorder="1" applyAlignment="1">
      <alignment horizontal="right"/>
    </xf>
    <xf numFmtId="3" fontId="12" fillId="2" borderId="11" xfId="0" applyNumberFormat="1" applyFont="1" applyFill="1" applyBorder="1"/>
    <xf numFmtId="3" fontId="12" fillId="2" borderId="0" xfId="0" applyNumberFormat="1" applyFont="1" applyFill="1" applyBorder="1"/>
    <xf numFmtId="0" fontId="13" fillId="2" borderId="1" xfId="0" applyFont="1" applyFill="1" applyBorder="1" applyAlignment="1">
      <alignment horizontal="center"/>
    </xf>
    <xf numFmtId="3" fontId="12" fillId="2" borderId="0" xfId="0" applyNumberFormat="1" applyFont="1" applyFill="1"/>
    <xf numFmtId="3" fontId="6" fillId="0" borderId="0" xfId="0" applyNumberFormat="1" applyFont="1"/>
    <xf numFmtId="0" fontId="18" fillId="2" borderId="4" xfId="0" applyFont="1" applyFill="1" applyBorder="1"/>
    <xf numFmtId="0" fontId="16" fillId="0" borderId="11" xfId="0" applyFont="1" applyBorder="1" applyAlignment="1">
      <alignment horizontal="left"/>
    </xf>
    <xf numFmtId="0" fontId="0" fillId="0" borderId="4" xfId="0" applyBorder="1" applyAlignment="1">
      <alignment horizontal="right" vertical="center" wrapText="1"/>
    </xf>
    <xf numFmtId="0" fontId="22" fillId="0" borderId="11" xfId="0" applyFont="1" applyBorder="1" applyAlignment="1">
      <alignment horizontal="left"/>
    </xf>
    <xf numFmtId="0" fontId="35" fillId="0" borderId="4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/>
    </xf>
    <xf numFmtId="0" fontId="35" fillId="0" borderId="1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/>
    </xf>
    <xf numFmtId="0" fontId="0" fillId="0" borderId="2" xfId="0" applyBorder="1" applyAlignment="1">
      <alignment horizontal="right" vertical="center" wrapText="1"/>
    </xf>
    <xf numFmtId="0" fontId="6" fillId="0" borderId="10" xfId="0" applyFont="1" applyBorder="1"/>
    <xf numFmtId="0" fontId="38" fillId="0" borderId="10" xfId="0" applyFont="1" applyBorder="1"/>
    <xf numFmtId="0" fontId="7" fillId="0" borderId="0" xfId="0" applyFont="1" applyBorder="1"/>
    <xf numFmtId="49" fontId="16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8" xfId="0" applyBorder="1"/>
    <xf numFmtId="3" fontId="13" fillId="2" borderId="4" xfId="0" applyNumberFormat="1" applyFont="1" applyFill="1" applyBorder="1" applyAlignment="1">
      <alignment horizontal="right"/>
    </xf>
    <xf numFmtId="3" fontId="25" fillId="0" borderId="0" xfId="0" applyNumberFormat="1" applyFont="1" applyBorder="1"/>
    <xf numFmtId="0" fontId="12" fillId="0" borderId="19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0" fontId="12" fillId="0" borderId="18" xfId="0" applyFont="1" applyBorder="1"/>
    <xf numFmtId="0" fontId="12" fillId="0" borderId="19" xfId="0" applyFont="1" applyBorder="1"/>
    <xf numFmtId="0" fontId="18" fillId="0" borderId="11" xfId="0" applyFont="1" applyBorder="1"/>
    <xf numFmtId="0" fontId="12" fillId="0" borderId="8" xfId="0" applyFont="1" applyBorder="1"/>
    <xf numFmtId="0" fontId="33" fillId="0" borderId="2" xfId="0" applyFont="1" applyBorder="1"/>
    <xf numFmtId="3" fontId="8" fillId="0" borderId="2" xfId="0" applyNumberFormat="1" applyFont="1" applyBorder="1"/>
    <xf numFmtId="0" fontId="33" fillId="0" borderId="1" xfId="0" applyFont="1" applyBorder="1"/>
    <xf numFmtId="3" fontId="8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10" xfId="0" applyFont="1" applyBorder="1"/>
    <xf numFmtId="3" fontId="8" fillId="0" borderId="8" xfId="0" applyNumberFormat="1" applyFont="1" applyBorder="1"/>
    <xf numFmtId="3" fontId="8" fillId="0" borderId="13" xfId="0" applyNumberFormat="1" applyFont="1" applyBorder="1"/>
    <xf numFmtId="0" fontId="33" fillId="0" borderId="9" xfId="0" applyFont="1" applyBorder="1"/>
    <xf numFmtId="3" fontId="8" fillId="0" borderId="18" xfId="0" applyNumberFormat="1" applyFont="1" applyBorder="1"/>
    <xf numFmtId="3" fontId="8" fillId="0" borderId="5" xfId="0" applyNumberFormat="1" applyFont="1" applyBorder="1"/>
    <xf numFmtId="3" fontId="16" fillId="0" borderId="0" xfId="0" applyNumberFormat="1" applyFont="1" applyBorder="1"/>
    <xf numFmtId="0" fontId="9" fillId="0" borderId="0" xfId="0" applyFont="1" applyBorder="1"/>
    <xf numFmtId="0" fontId="12" fillId="2" borderId="4" xfId="0" applyFont="1" applyFill="1" applyBorder="1" applyAlignment="1">
      <alignment horizontal="center"/>
    </xf>
    <xf numFmtId="3" fontId="37" fillId="0" borderId="0" xfId="0" applyNumberFormat="1" applyFont="1" applyBorder="1"/>
    <xf numFmtId="0" fontId="13" fillId="0" borderId="2" xfId="0" applyFont="1" applyFill="1" applyBorder="1"/>
    <xf numFmtId="3" fontId="24" fillId="0" borderId="2" xfId="0" applyNumberFormat="1" applyFont="1" applyBorder="1"/>
    <xf numFmtId="0" fontId="13" fillId="0" borderId="1" xfId="0" applyFont="1" applyFill="1" applyBorder="1"/>
    <xf numFmtId="3" fontId="24" fillId="0" borderId="1" xfId="0" applyNumberFormat="1" applyFont="1" applyBorder="1"/>
    <xf numFmtId="3" fontId="24" fillId="0" borderId="5" xfId="0" applyNumberFormat="1" applyFont="1" applyBorder="1"/>
    <xf numFmtId="0" fontId="37" fillId="0" borderId="4" xfId="0" applyFont="1" applyBorder="1"/>
    <xf numFmtId="0" fontId="37" fillId="0" borderId="4" xfId="0" applyFont="1" applyBorder="1" applyAlignment="1">
      <alignment horizontal="center"/>
    </xf>
    <xf numFmtId="3" fontId="37" fillId="0" borderId="4" xfId="0" applyNumberFormat="1" applyFont="1" applyBorder="1"/>
    <xf numFmtId="0" fontId="12" fillId="0" borderId="0" xfId="0" applyFont="1" applyAlignment="1">
      <alignment wrapText="1"/>
    </xf>
    <xf numFmtId="0" fontId="12" fillId="3" borderId="4" xfId="0" applyFont="1" applyFill="1" applyBorder="1"/>
    <xf numFmtId="3" fontId="7" fillId="2" borderId="0" xfId="0" applyNumberFormat="1" applyFont="1" applyFill="1"/>
    <xf numFmtId="3" fontId="18" fillId="0" borderId="11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18" fillId="0" borderId="1" xfId="0" applyNumberFormat="1" applyFont="1" applyBorder="1"/>
    <xf numFmtId="0" fontId="12" fillId="2" borderId="4" xfId="0" applyFont="1" applyFill="1" applyBorder="1"/>
    <xf numFmtId="3" fontId="22" fillId="0" borderId="0" xfId="0" applyNumberFormat="1" applyFont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3" fontId="16" fillId="0" borderId="19" xfId="0" applyNumberFormat="1" applyFont="1" applyBorder="1" applyAlignment="1">
      <alignment horizontal="right" vertical="center"/>
    </xf>
    <xf numFmtId="49" fontId="38" fillId="0" borderId="11" xfId="0" applyNumberFormat="1" applyFont="1" applyBorder="1" applyAlignment="1">
      <alignment horizontal="center"/>
    </xf>
    <xf numFmtId="0" fontId="39" fillId="0" borderId="0" xfId="0" applyFont="1"/>
    <xf numFmtId="0" fontId="17" fillId="0" borderId="0" xfId="1" applyFont="1" applyFill="1" applyAlignment="1">
      <alignment horizontal="center"/>
    </xf>
    <xf numFmtId="0" fontId="11" fillId="0" borderId="0" xfId="8" applyFont="1"/>
    <xf numFmtId="0" fontId="11" fillId="0" borderId="0" xfId="8" applyFont="1" applyFill="1" applyAlignment="1">
      <alignment horizontal="center"/>
    </xf>
    <xf numFmtId="3" fontId="1" fillId="4" borderId="0" xfId="8" applyNumberFormat="1" applyFill="1"/>
    <xf numFmtId="0" fontId="1" fillId="0" borderId="0" xfId="8" applyFill="1"/>
    <xf numFmtId="0" fontId="1" fillId="2" borderId="0" xfId="8" applyFill="1"/>
    <xf numFmtId="0" fontId="13" fillId="0" borderId="1" xfId="8" applyFont="1" applyBorder="1" applyAlignment="1">
      <alignment horizontal="center"/>
    </xf>
    <xf numFmtId="0" fontId="13" fillId="0" borderId="4" xfId="8" applyFont="1" applyBorder="1" applyAlignment="1">
      <alignment horizontal="center"/>
    </xf>
    <xf numFmtId="0" fontId="13" fillId="0" borderId="2" xfId="8" applyFont="1" applyBorder="1" applyAlignment="1">
      <alignment horizontal="center"/>
    </xf>
    <xf numFmtId="0" fontId="13" fillId="0" borderId="3" xfId="8" applyFont="1" applyBorder="1" applyAlignment="1"/>
    <xf numFmtId="0" fontId="13" fillId="0" borderId="3" xfId="8" applyFont="1" applyBorder="1" applyAlignment="1">
      <alignment horizontal="center"/>
    </xf>
    <xf numFmtId="3" fontId="1" fillId="0" borderId="0" xfId="8" applyNumberFormat="1" applyFill="1"/>
    <xf numFmtId="3" fontId="1" fillId="0" borderId="0" xfId="8" applyNumberFormat="1" applyFill="1" applyBorder="1"/>
    <xf numFmtId="0" fontId="1" fillId="0" borderId="0" xfId="8" applyFill="1" applyBorder="1"/>
    <xf numFmtId="3" fontId="1" fillId="0" borderId="8" xfId="8" applyNumberFormat="1" applyFill="1" applyBorder="1"/>
    <xf numFmtId="0" fontId="1" fillId="0" borderId="8" xfId="8" applyFill="1" applyBorder="1"/>
    <xf numFmtId="0" fontId="12" fillId="0" borderId="11" xfId="2" applyFont="1" applyFill="1" applyBorder="1"/>
    <xf numFmtId="0" fontId="14" fillId="0" borderId="11" xfId="8" applyFont="1" applyFill="1" applyBorder="1"/>
    <xf numFmtId="3" fontId="16" fillId="0" borderId="0" xfId="8" applyNumberFormat="1" applyFont="1" applyFill="1" applyBorder="1"/>
    <xf numFmtId="3" fontId="16" fillId="0" borderId="4" xfId="8" applyNumberFormat="1" applyFont="1" applyFill="1" applyBorder="1"/>
    <xf numFmtId="0" fontId="1" fillId="0" borderId="4" xfId="8" applyFill="1" applyBorder="1"/>
    <xf numFmtId="0" fontId="16" fillId="0" borderId="11" xfId="8" applyFont="1" applyFill="1" applyBorder="1" applyAlignment="1">
      <alignment horizontal="left"/>
    </xf>
    <xf numFmtId="3" fontId="12" fillId="0" borderId="4" xfId="8" applyNumberFormat="1" applyFont="1" applyFill="1" applyBorder="1"/>
    <xf numFmtId="0" fontId="13" fillId="0" borderId="11" xfId="8" applyFont="1" applyFill="1" applyBorder="1"/>
    <xf numFmtId="0" fontId="16" fillId="0" borderId="4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left"/>
    </xf>
    <xf numFmtId="0" fontId="18" fillId="0" borderId="4" xfId="8" applyFont="1" applyFill="1" applyBorder="1" applyAlignment="1">
      <alignment horizontal="left"/>
    </xf>
    <xf numFmtId="0" fontId="16" fillId="2" borderId="4" xfId="8" applyFont="1" applyFill="1" applyBorder="1" applyAlignment="1">
      <alignment horizontal="left"/>
    </xf>
    <xf numFmtId="3" fontId="12" fillId="2" borderId="4" xfId="1" applyNumberFormat="1" applyFont="1" applyFill="1" applyBorder="1"/>
    <xf numFmtId="3" fontId="16" fillId="2" borderId="0" xfId="8" applyNumberFormat="1" applyFont="1" applyFill="1" applyBorder="1"/>
    <xf numFmtId="3" fontId="16" fillId="2" borderId="4" xfId="8" applyNumberFormat="1" applyFont="1" applyFill="1" applyBorder="1"/>
    <xf numFmtId="0" fontId="1" fillId="2" borderId="4" xfId="8" applyFill="1" applyBorder="1"/>
    <xf numFmtId="0" fontId="1" fillId="2" borderId="0" xfId="8" applyFill="1" applyBorder="1"/>
    <xf numFmtId="0" fontId="16" fillId="2" borderId="2" xfId="8" applyFont="1" applyFill="1" applyBorder="1" applyAlignment="1">
      <alignment horizontal="left"/>
    </xf>
    <xf numFmtId="3" fontId="12" fillId="0" borderId="11" xfId="1" applyNumberFormat="1" applyFont="1" applyFill="1" applyBorder="1"/>
    <xf numFmtId="0" fontId="1" fillId="0" borderId="5" xfId="8" applyFill="1" applyBorder="1"/>
    <xf numFmtId="0" fontId="12" fillId="0" borderId="4" xfId="1" applyFont="1" applyFill="1" applyBorder="1"/>
    <xf numFmtId="3" fontId="16" fillId="0" borderId="19" xfId="1" applyNumberFormat="1" applyFont="1" applyFill="1" applyBorder="1"/>
    <xf numFmtId="3" fontId="1" fillId="0" borderId="0" xfId="8" applyNumberFormat="1" applyFont="1" applyFill="1"/>
    <xf numFmtId="0" fontId="23" fillId="0" borderId="0" xfId="8" applyFont="1" applyFill="1" applyBorder="1"/>
    <xf numFmtId="0" fontId="13" fillId="0" borderId="1" xfId="1" applyFont="1" applyFill="1" applyBorder="1"/>
    <xf numFmtId="0" fontId="1" fillId="0" borderId="1" xfId="8" applyFill="1" applyBorder="1"/>
    <xf numFmtId="3" fontId="23" fillId="0" borderId="1" xfId="8" applyNumberFormat="1" applyFont="1" applyFill="1" applyBorder="1"/>
    <xf numFmtId="3" fontId="23" fillId="0" borderId="4" xfId="8" applyNumberFormat="1" applyFont="1" applyFill="1" applyBorder="1"/>
    <xf numFmtId="0" fontId="1" fillId="0" borderId="2" xfId="8" applyFill="1" applyBorder="1"/>
    <xf numFmtId="0" fontId="1" fillId="0" borderId="3" xfId="8" applyFill="1" applyBorder="1"/>
    <xf numFmtId="0" fontId="23" fillId="0" borderId="3" xfId="8" applyFont="1" applyFill="1" applyBorder="1"/>
    <xf numFmtId="3" fontId="23" fillId="0" borderId="19" xfId="8" applyNumberFormat="1" applyFont="1" applyFill="1" applyBorder="1"/>
    <xf numFmtId="0" fontId="12" fillId="0" borderId="0" xfId="8" applyFont="1"/>
    <xf numFmtId="3" fontId="12" fillId="0" borderId="19" xfId="2" applyNumberFormat="1" applyFont="1" applyFill="1" applyBorder="1"/>
    <xf numFmtId="0" fontId="14" fillId="0" borderId="4" xfId="8" applyFont="1" applyFill="1" applyBorder="1"/>
    <xf numFmtId="3" fontId="16" fillId="0" borderId="19" xfId="8" applyNumberFormat="1" applyFont="1" applyFill="1" applyBorder="1"/>
    <xf numFmtId="0" fontId="23" fillId="0" borderId="4" xfId="8" applyFont="1" applyFill="1" applyBorder="1"/>
    <xf numFmtId="0" fontId="23" fillId="0" borderId="0" xfId="8" applyFont="1" applyFill="1"/>
    <xf numFmtId="0" fontId="13" fillId="0" borderId="4" xfId="8" applyFont="1" applyFill="1" applyBorder="1"/>
    <xf numFmtId="3" fontId="12" fillId="0" borderId="0" xfId="8" applyNumberFormat="1" applyFont="1" applyFill="1" applyBorder="1"/>
    <xf numFmtId="0" fontId="22" fillId="0" borderId="4" xfId="8" applyFont="1" applyFill="1" applyBorder="1" applyAlignment="1">
      <alignment horizontal="left"/>
    </xf>
    <xf numFmtId="3" fontId="12" fillId="2" borderId="4" xfId="2" applyNumberFormat="1" applyFont="1" applyFill="1" applyBorder="1"/>
    <xf numFmtId="3" fontId="12" fillId="2" borderId="0" xfId="8" applyNumberFormat="1" applyFont="1" applyFill="1" applyBorder="1"/>
    <xf numFmtId="3" fontId="12" fillId="2" borderId="4" xfId="8" applyNumberFormat="1" applyFont="1" applyFill="1" applyBorder="1"/>
    <xf numFmtId="0" fontId="24" fillId="0" borderId="0" xfId="8" applyFont="1" applyFill="1" applyBorder="1"/>
    <xf numFmtId="3" fontId="1" fillId="0" borderId="8" xfId="8" applyNumberFormat="1" applyFont="1" applyFill="1" applyBorder="1"/>
    <xf numFmtId="3" fontId="23" fillId="0" borderId="18" xfId="8" applyNumberFormat="1" applyFont="1" applyFill="1" applyBorder="1"/>
    <xf numFmtId="0" fontId="23" fillId="0" borderId="12" xfId="8" applyFont="1" applyFill="1" applyBorder="1"/>
    <xf numFmtId="3" fontId="23" fillId="0" borderId="0" xfId="8" applyNumberFormat="1" applyFont="1" applyFill="1"/>
    <xf numFmtId="3" fontId="13" fillId="0" borderId="8" xfId="0" applyNumberFormat="1" applyFont="1" applyFill="1" applyBorder="1"/>
    <xf numFmtId="3" fontId="24" fillId="0" borderId="4" xfId="0" applyNumberFormat="1" applyFont="1" applyBorder="1"/>
    <xf numFmtId="0" fontId="11" fillId="0" borderId="0" xfId="0" applyFont="1" applyAlignment="1">
      <alignment horizontal="center"/>
    </xf>
    <xf numFmtId="0" fontId="40" fillId="0" borderId="0" xfId="0" applyFont="1"/>
    <xf numFmtId="0" fontId="12" fillId="0" borderId="0" xfId="0" applyFont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/>
    </xf>
    <xf numFmtId="2" fontId="12" fillId="0" borderId="6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right" vertical="center"/>
    </xf>
    <xf numFmtId="49" fontId="12" fillId="0" borderId="2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3" xfId="0" applyNumberFormat="1" applyFont="1" applyFill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1" xfId="8" applyFont="1" applyBorder="1" applyAlignment="1">
      <alignment horizontal="center" vertical="center" wrapText="1"/>
    </xf>
    <xf numFmtId="0" fontId="1" fillId="0" borderId="4" xfId="8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1" fillId="0" borderId="0" xfId="2" applyFont="1" applyFill="1" applyAlignment="1">
      <alignment horizontal="center"/>
    </xf>
    <xf numFmtId="0" fontId="12" fillId="0" borderId="8" xfId="1" applyFont="1" applyFill="1" applyBorder="1" applyAlignment="1">
      <alignment horizontal="center"/>
    </xf>
    <xf numFmtId="0" fontId="13" fillId="0" borderId="4" xfId="8" applyFont="1" applyBorder="1" applyAlignment="1">
      <alignment horizontal="center" vertical="center" wrapText="1"/>
    </xf>
    <xf numFmtId="0" fontId="13" fillId="0" borderId="2" xfId="8" applyFont="1" applyBorder="1" applyAlignment="1">
      <alignment horizontal="center" vertical="center" wrapText="1"/>
    </xf>
    <xf numFmtId="0" fontId="13" fillId="0" borderId="6" xfId="8" applyFont="1" applyBorder="1" applyAlignment="1">
      <alignment horizontal="center"/>
    </xf>
    <xf numFmtId="0" fontId="1" fillId="0" borderId="12" xfId="8" applyBorder="1" applyAlignment="1">
      <alignment horizontal="center"/>
    </xf>
    <xf numFmtId="0" fontId="13" fillId="0" borderId="9" xfId="8" applyFont="1" applyBorder="1" applyAlignment="1">
      <alignment horizontal="center" wrapText="1"/>
    </xf>
    <xf numFmtId="0" fontId="13" fillId="0" borderId="18" xfId="8" applyFont="1" applyBorder="1" applyAlignment="1">
      <alignment horizontal="center" wrapText="1"/>
    </xf>
    <xf numFmtId="0" fontId="13" fillId="0" borderId="11" xfId="8" applyFont="1" applyBorder="1" applyAlignment="1">
      <alignment horizontal="center" wrapText="1"/>
    </xf>
    <xf numFmtId="0" fontId="13" fillId="0" borderId="19" xfId="8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3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3" fillId="0" borderId="18" xfId="8" applyFont="1" applyBorder="1" applyAlignment="1">
      <alignment horizontal="center" vertical="center" wrapText="1"/>
    </xf>
    <xf numFmtId="0" fontId="1" fillId="0" borderId="19" xfId="8" applyBorder="1" applyAlignment="1">
      <alignment horizontal="center" vertical="center" wrapText="1"/>
    </xf>
    <xf numFmtId="0" fontId="1" fillId="0" borderId="13" xfId="8" applyBorder="1" applyAlignment="1">
      <alignment horizontal="center" vertical="center" wrapText="1"/>
    </xf>
    <xf numFmtId="0" fontId="12" fillId="0" borderId="8" xfId="2" applyFont="1" applyFill="1" applyBorder="1" applyAlignment="1">
      <alignment horizontal="right"/>
    </xf>
    <xf numFmtId="0" fontId="13" fillId="0" borderId="19" xfId="8" applyFont="1" applyBorder="1" applyAlignment="1">
      <alignment horizontal="center" vertical="center" wrapText="1"/>
    </xf>
    <xf numFmtId="0" fontId="13" fillId="0" borderId="13" xfId="8" applyFont="1" applyBorder="1" applyAlignment="1">
      <alignment horizontal="center" vertical="center" wrapText="1"/>
    </xf>
    <xf numFmtId="0" fontId="13" fillId="0" borderId="6" xfId="8" applyFont="1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" fillId="0" borderId="7" xfId="8" applyBorder="1" applyAlignment="1">
      <alignment vertical="center"/>
    </xf>
    <xf numFmtId="0" fontId="13" fillId="0" borderId="9" xfId="8" applyFont="1" applyBorder="1" applyAlignment="1">
      <alignment horizontal="center" vertical="center" wrapText="1"/>
    </xf>
    <xf numFmtId="0" fontId="1" fillId="0" borderId="11" xfId="8" applyBorder="1" applyAlignment="1">
      <alignment horizontal="center" vertical="center" wrapText="1"/>
    </xf>
    <xf numFmtId="0" fontId="1" fillId="0" borderId="10" xfId="8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9">
    <cellStyle name="Normál" xfId="0" builtinId="0"/>
    <cellStyle name="Normál 2" xfId="4"/>
    <cellStyle name="Normál 3" xfId="5"/>
    <cellStyle name="Normál 4" xfId="6"/>
    <cellStyle name="Normál 4 2" xfId="7"/>
    <cellStyle name="Normál 4 2 2" xfId="8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view="pageBreakPreview" topLeftCell="A16" zoomScaleNormal="100" workbookViewId="0">
      <selection activeCell="A31" sqref="A31"/>
    </sheetView>
  </sheetViews>
  <sheetFormatPr defaultRowHeight="12.75"/>
  <cols>
    <col min="1" max="1" width="6.7109375" customWidth="1"/>
    <col min="2" max="2" width="53.5703125" customWidth="1"/>
    <col min="3" max="3" width="15.28515625" customWidth="1"/>
    <col min="4" max="4" width="13.4257812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7" t="s">
        <v>688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516" t="s">
        <v>497</v>
      </c>
      <c r="B3" s="517"/>
      <c r="C3" s="517"/>
      <c r="D3" s="517"/>
      <c r="E3" s="20"/>
      <c r="F3" s="41"/>
      <c r="G3" s="4"/>
      <c r="H3" s="41"/>
      <c r="I3" s="30"/>
      <c r="J3" s="20"/>
    </row>
    <row r="4" spans="1:10" ht="15.75">
      <c r="A4" s="514" t="s">
        <v>496</v>
      </c>
      <c r="B4" s="515"/>
      <c r="C4" s="515"/>
      <c r="D4" s="515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493</v>
      </c>
      <c r="D8" s="7" t="s">
        <v>495</v>
      </c>
      <c r="E8" s="20"/>
      <c r="F8" s="20"/>
      <c r="G8" s="20"/>
      <c r="H8" s="20"/>
    </row>
    <row r="9" spans="1:10" ht="14.1" customHeight="1">
      <c r="A9" s="19" t="s">
        <v>7</v>
      </c>
      <c r="B9" s="20"/>
      <c r="C9" s="19" t="s">
        <v>494</v>
      </c>
      <c r="D9" s="19" t="s">
        <v>494</v>
      </c>
      <c r="E9" s="20"/>
      <c r="F9" s="20"/>
      <c r="G9" s="20"/>
      <c r="H9" s="20"/>
    </row>
    <row r="10" spans="1:10" s="230" customFormat="1" ht="18" customHeight="1">
      <c r="A10" s="17" t="s">
        <v>57</v>
      </c>
      <c r="B10" s="72" t="s">
        <v>175</v>
      </c>
      <c r="C10" s="91">
        <v>660747</v>
      </c>
      <c r="D10" s="91">
        <v>684077</v>
      </c>
      <c r="E10" s="26"/>
      <c r="F10" s="26"/>
      <c r="G10" s="26"/>
      <c r="H10" s="26"/>
    </row>
    <row r="11" spans="1:10" s="228" customFormat="1" ht="18" customHeight="1">
      <c r="A11" s="17" t="s">
        <v>176</v>
      </c>
      <c r="B11" s="72" t="s">
        <v>177</v>
      </c>
      <c r="C11" s="91">
        <v>0</v>
      </c>
      <c r="D11" s="91">
        <v>0</v>
      </c>
      <c r="E11" s="25"/>
      <c r="F11" s="25"/>
      <c r="G11" s="25"/>
      <c r="H11" s="25"/>
    </row>
    <row r="12" spans="1:10" s="228" customFormat="1" ht="18" customHeight="1">
      <c r="A12" s="23" t="s">
        <v>59</v>
      </c>
      <c r="B12" s="264" t="s">
        <v>146</v>
      </c>
      <c r="C12" s="109">
        <f>SUM(C13:C19)</f>
        <v>1739313</v>
      </c>
      <c r="D12" s="109">
        <f>SUM(D13:D19)</f>
        <v>1739313</v>
      </c>
      <c r="E12" s="25"/>
      <c r="F12" s="25"/>
      <c r="G12" s="25"/>
      <c r="H12" s="25"/>
    </row>
    <row r="13" spans="1:10" ht="18" customHeight="1">
      <c r="A13" s="227"/>
      <c r="B13" s="32" t="s">
        <v>178</v>
      </c>
      <c r="C13" s="90">
        <v>29000</v>
      </c>
      <c r="D13" s="90">
        <v>29000</v>
      </c>
      <c r="E13" s="26"/>
      <c r="F13" s="26"/>
      <c r="G13" s="26"/>
      <c r="H13" s="26"/>
    </row>
    <row r="14" spans="1:10" ht="18" customHeight="1">
      <c r="A14" s="227"/>
      <c r="B14" s="32" t="s">
        <v>179</v>
      </c>
      <c r="C14" s="90">
        <v>271000</v>
      </c>
      <c r="D14" s="90">
        <v>271000</v>
      </c>
      <c r="E14" s="26"/>
      <c r="F14" s="26"/>
      <c r="G14" s="26"/>
      <c r="H14" s="26"/>
    </row>
    <row r="15" spans="1:10" ht="18" customHeight="1">
      <c r="A15" s="227"/>
      <c r="B15" s="32" t="s">
        <v>180</v>
      </c>
      <c r="C15" s="90">
        <v>1185402</v>
      </c>
      <c r="D15" s="90">
        <v>1185402</v>
      </c>
      <c r="E15" s="26"/>
      <c r="F15" s="26"/>
      <c r="G15" s="26"/>
      <c r="H15" s="26"/>
    </row>
    <row r="16" spans="1:10" ht="18" customHeight="1">
      <c r="A16" s="227"/>
      <c r="B16" s="32" t="s">
        <v>344</v>
      </c>
      <c r="C16" s="90">
        <v>248500</v>
      </c>
      <c r="D16" s="90">
        <v>248500</v>
      </c>
      <c r="E16" s="26"/>
      <c r="F16" s="26"/>
      <c r="G16" s="26"/>
      <c r="H16" s="26"/>
    </row>
    <row r="17" spans="1:10" ht="18" customHeight="1">
      <c r="A17" s="227"/>
      <c r="B17" s="32" t="s">
        <v>345</v>
      </c>
      <c r="C17" s="90">
        <v>315</v>
      </c>
      <c r="D17" s="90">
        <v>315</v>
      </c>
      <c r="E17" s="26"/>
      <c r="F17" s="26"/>
      <c r="G17" s="26"/>
      <c r="H17" s="26"/>
    </row>
    <row r="18" spans="1:10" ht="18" customHeight="1">
      <c r="A18" s="227"/>
      <c r="B18" s="32" t="s">
        <v>346</v>
      </c>
      <c r="C18" s="90">
        <v>3000</v>
      </c>
      <c r="D18" s="90">
        <v>3000</v>
      </c>
      <c r="E18" s="26"/>
      <c r="F18" s="26"/>
      <c r="G18" s="26"/>
      <c r="H18" s="26"/>
    </row>
    <row r="19" spans="1:10" ht="18" customHeight="1">
      <c r="A19" s="236"/>
      <c r="B19" s="29" t="s">
        <v>181</v>
      </c>
      <c r="C19" s="115">
        <v>2096</v>
      </c>
      <c r="D19" s="115">
        <v>2096</v>
      </c>
      <c r="E19" s="26"/>
      <c r="F19" s="26"/>
      <c r="G19" s="26"/>
      <c r="H19" s="26"/>
    </row>
    <row r="20" spans="1:10" s="230" customFormat="1" ht="18" customHeight="1">
      <c r="A20" s="17" t="s">
        <v>94</v>
      </c>
      <c r="B20" s="72" t="s">
        <v>182</v>
      </c>
      <c r="C20" s="91">
        <v>342324</v>
      </c>
      <c r="D20" s="91">
        <v>342324</v>
      </c>
      <c r="E20" s="26"/>
      <c r="F20" s="26"/>
      <c r="G20" s="26"/>
      <c r="H20" s="26"/>
    </row>
    <row r="21" spans="1:10" s="228" customFormat="1" ht="18" customHeight="1">
      <c r="A21" s="17" t="s">
        <v>183</v>
      </c>
      <c r="B21" s="72" t="s">
        <v>184</v>
      </c>
      <c r="C21" s="182">
        <v>27487</v>
      </c>
      <c r="D21" s="182">
        <v>27487</v>
      </c>
      <c r="E21" s="25"/>
      <c r="F21" s="25"/>
      <c r="G21" s="25"/>
      <c r="H21" s="25"/>
    </row>
    <row r="22" spans="1:10" ht="18" customHeight="1">
      <c r="A22" s="73" t="s">
        <v>185</v>
      </c>
      <c r="B22" s="218" t="s">
        <v>186</v>
      </c>
      <c r="C22" s="153">
        <f>SUM(C23:C24)</f>
        <v>90611</v>
      </c>
      <c r="D22" s="153">
        <f>SUM(D23:D24)</f>
        <v>66494</v>
      </c>
      <c r="E22" s="26"/>
      <c r="F22" s="26"/>
      <c r="G22" s="26"/>
      <c r="H22" s="26"/>
    </row>
    <row r="23" spans="1:10" ht="18" customHeight="1">
      <c r="A23" s="227"/>
      <c r="B23" s="32" t="s">
        <v>198</v>
      </c>
      <c r="C23" s="90">
        <v>90611</v>
      </c>
      <c r="D23" s="90">
        <v>66494</v>
      </c>
      <c r="E23" s="26"/>
      <c r="F23" s="26"/>
      <c r="G23" s="26"/>
      <c r="H23" s="26"/>
    </row>
    <row r="24" spans="1:10" ht="18" customHeight="1">
      <c r="A24" s="236"/>
      <c r="B24" s="29" t="s">
        <v>200</v>
      </c>
      <c r="C24" s="115">
        <v>0</v>
      </c>
      <c r="D24" s="115">
        <v>0</v>
      </c>
      <c r="E24" s="26"/>
      <c r="F24" s="26"/>
      <c r="G24" s="26"/>
      <c r="H24" s="26"/>
    </row>
    <row r="25" spans="1:10" ht="18" customHeight="1">
      <c r="A25" s="73" t="s">
        <v>97</v>
      </c>
      <c r="B25" s="218" t="s">
        <v>187</v>
      </c>
      <c r="C25" s="153">
        <f>SUM(C26:C27)</f>
        <v>395957</v>
      </c>
      <c r="D25" s="153">
        <f>SUM(D26:D27)</f>
        <v>1238457</v>
      </c>
      <c r="E25" s="26"/>
      <c r="F25" s="26"/>
      <c r="G25" s="26"/>
      <c r="H25" s="26"/>
    </row>
    <row r="26" spans="1:10" ht="18" customHeight="1">
      <c r="A26" s="227"/>
      <c r="B26" s="32" t="s">
        <v>198</v>
      </c>
      <c r="C26" s="90">
        <v>211447</v>
      </c>
      <c r="D26" s="90">
        <v>977943</v>
      </c>
      <c r="E26" s="26"/>
      <c r="F26" s="26"/>
      <c r="G26" s="26"/>
      <c r="H26" s="26"/>
    </row>
    <row r="27" spans="1:10" ht="18" customHeight="1">
      <c r="A27" s="236"/>
      <c r="B27" s="29" t="s">
        <v>200</v>
      </c>
      <c r="C27" s="115">
        <v>184510</v>
      </c>
      <c r="D27" s="115">
        <v>260514</v>
      </c>
      <c r="E27" s="26"/>
      <c r="F27" s="26"/>
      <c r="G27" s="26"/>
      <c r="H27" s="26"/>
    </row>
    <row r="28" spans="1:10" ht="18" customHeight="1">
      <c r="A28" s="84" t="s">
        <v>188</v>
      </c>
      <c r="B28" s="50" t="s">
        <v>189</v>
      </c>
      <c r="C28" s="93">
        <v>849081</v>
      </c>
      <c r="D28" s="93">
        <v>1052196</v>
      </c>
      <c r="E28" s="56"/>
      <c r="F28" s="56"/>
      <c r="G28" s="56"/>
      <c r="H28" s="56"/>
    </row>
    <row r="29" spans="1:10" ht="21.75" customHeight="1">
      <c r="A29" s="9"/>
      <c r="B29" s="234" t="s">
        <v>199</v>
      </c>
      <c r="C29" s="235">
        <f>SUM(C10,C12,C11,C20:C22,C25,C28)</f>
        <v>4105520</v>
      </c>
      <c r="D29" s="235">
        <f>SUM(D10,D12,D11,D20:D22,D25,D28)</f>
        <v>5150348</v>
      </c>
      <c r="E29" s="38"/>
      <c r="F29" s="38"/>
      <c r="G29" s="38"/>
      <c r="H29" s="38"/>
    </row>
    <row r="30" spans="1:10" ht="12.75" customHeight="1">
      <c r="A30" s="20"/>
      <c r="B30" s="25"/>
      <c r="C30" s="25"/>
      <c r="D30" s="25"/>
      <c r="E30" s="25"/>
      <c r="F30" s="38"/>
      <c r="G30" s="38"/>
      <c r="H30" s="38"/>
      <c r="I30" s="38"/>
      <c r="J30" s="38"/>
    </row>
    <row r="31" spans="1:10" ht="15.75">
      <c r="A31" s="27" t="s">
        <v>703</v>
      </c>
      <c r="B31" s="27"/>
      <c r="C31" s="27"/>
      <c r="D31" s="25"/>
      <c r="E31" s="25"/>
      <c r="F31" s="38"/>
      <c r="G31" s="38"/>
      <c r="H31" s="38"/>
      <c r="I31" s="38"/>
      <c r="J31" s="38"/>
    </row>
    <row r="32" spans="1:10" ht="15.75">
      <c r="A32" s="37"/>
      <c r="B32" s="20"/>
      <c r="C32" s="20"/>
      <c r="D32" s="20"/>
      <c r="E32" s="20"/>
      <c r="F32" s="38"/>
      <c r="G32" s="38"/>
      <c r="H32" s="38"/>
      <c r="I32" s="38"/>
      <c r="J32" s="38"/>
    </row>
    <row r="33" spans="1:10" ht="15.75">
      <c r="A33" s="41"/>
      <c r="B33" s="4" t="s">
        <v>0</v>
      </c>
      <c r="C33" s="41"/>
      <c r="D33" s="30"/>
      <c r="E33" s="20"/>
      <c r="F33" s="38"/>
      <c r="G33" s="38"/>
      <c r="H33" s="38"/>
      <c r="I33" s="38"/>
      <c r="J33" s="38"/>
    </row>
    <row r="34" spans="1:10" ht="15.75">
      <c r="A34" s="514" t="s">
        <v>496</v>
      </c>
      <c r="B34" s="515"/>
      <c r="C34" s="515"/>
      <c r="D34" s="515"/>
      <c r="E34" s="26"/>
      <c r="F34" s="38"/>
      <c r="G34" s="38"/>
      <c r="H34" s="38"/>
      <c r="I34" s="38"/>
      <c r="J34" s="38"/>
    </row>
    <row r="35" spans="1:10" ht="15.75">
      <c r="A35" s="41"/>
      <c r="B35" s="41" t="s">
        <v>1</v>
      </c>
      <c r="C35" s="41"/>
      <c r="D35" s="37"/>
      <c r="E35" s="26"/>
      <c r="F35" s="38"/>
      <c r="G35" s="38"/>
      <c r="H35" s="38"/>
      <c r="I35" s="38"/>
      <c r="J35" s="38"/>
    </row>
    <row r="36" spans="1:10" ht="15" customHeight="1">
      <c r="A36" s="20"/>
      <c r="B36" s="20"/>
      <c r="C36" s="20"/>
      <c r="D36" s="20"/>
      <c r="E36" s="20"/>
      <c r="F36" s="38"/>
      <c r="G36" s="38"/>
      <c r="H36" s="38"/>
      <c r="I36" s="38"/>
      <c r="J36" s="38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8"/>
      <c r="G37" s="38"/>
      <c r="H37" s="38"/>
      <c r="I37" s="38"/>
      <c r="J37" s="38"/>
    </row>
    <row r="38" spans="1:10" ht="18" customHeight="1">
      <c r="A38" s="7" t="s">
        <v>4</v>
      </c>
      <c r="B38" s="7" t="s">
        <v>5</v>
      </c>
      <c r="C38" s="7" t="s">
        <v>493</v>
      </c>
      <c r="D38" s="7" t="s">
        <v>495</v>
      </c>
      <c r="E38" s="38"/>
      <c r="F38" s="38"/>
      <c r="G38" s="38"/>
      <c r="H38" s="38"/>
    </row>
    <row r="39" spans="1:10" ht="18" customHeight="1">
      <c r="A39" s="19" t="s">
        <v>7</v>
      </c>
      <c r="B39" s="19"/>
      <c r="C39" s="19" t="s">
        <v>494</v>
      </c>
      <c r="D39" s="19" t="s">
        <v>494</v>
      </c>
      <c r="E39" s="38"/>
      <c r="F39" s="38"/>
      <c r="G39" s="38"/>
      <c r="H39" s="38"/>
    </row>
    <row r="40" spans="1:10" s="230" customFormat="1" ht="18" customHeight="1">
      <c r="A40" s="23" t="s">
        <v>57</v>
      </c>
      <c r="B40" s="28" t="s">
        <v>75</v>
      </c>
      <c r="C40" s="132">
        <f>SUM('5.mell'!C49)</f>
        <v>876828</v>
      </c>
      <c r="D40" s="132">
        <f>SUM('5.mell'!C50)</f>
        <v>881976</v>
      </c>
      <c r="E40" s="3"/>
      <c r="F40" s="3"/>
      <c r="G40" s="3"/>
      <c r="H40" s="3"/>
    </row>
    <row r="41" spans="1:10" s="228" customFormat="1" ht="18" customHeight="1">
      <c r="A41" s="17" t="s">
        <v>58</v>
      </c>
      <c r="B41" s="72" t="s">
        <v>76</v>
      </c>
      <c r="C41" s="91">
        <f>SUM('5.mell'!D49)</f>
        <v>177607</v>
      </c>
      <c r="D41" s="132">
        <v>178630</v>
      </c>
      <c r="E41" s="231"/>
      <c r="F41" s="231"/>
      <c r="G41" s="231"/>
      <c r="H41" s="231"/>
    </row>
    <row r="42" spans="1:10" s="228" customFormat="1" ht="18" customHeight="1">
      <c r="A42" s="17" t="s">
        <v>59</v>
      </c>
      <c r="B42" s="72" t="s">
        <v>98</v>
      </c>
      <c r="C42" s="91">
        <f>SUM('5.mell'!E49)</f>
        <v>900400</v>
      </c>
      <c r="D42" s="132">
        <v>947643</v>
      </c>
      <c r="E42" s="231"/>
      <c r="F42" s="231"/>
      <c r="G42" s="231"/>
      <c r="H42" s="231"/>
    </row>
    <row r="43" spans="1:10" s="228" customFormat="1" ht="18" customHeight="1">
      <c r="A43" s="17" t="s">
        <v>94</v>
      </c>
      <c r="B43" s="72" t="s">
        <v>190</v>
      </c>
      <c r="C43" s="91">
        <f>SUM('5.mell'!F49)</f>
        <v>11612</v>
      </c>
      <c r="D43" s="132">
        <v>11612</v>
      </c>
      <c r="E43" s="231"/>
      <c r="F43" s="231"/>
      <c r="G43" s="231"/>
      <c r="H43" s="231"/>
    </row>
    <row r="44" spans="1:10" s="228" customFormat="1" ht="18" customHeight="1">
      <c r="A44" s="23" t="s">
        <v>95</v>
      </c>
      <c r="B44" s="28" t="s">
        <v>191</v>
      </c>
      <c r="C44" s="109">
        <f>SUM(C45:C46)</f>
        <v>266306</v>
      </c>
      <c r="D44" s="109">
        <f>SUM(D45:D46)</f>
        <v>1358839</v>
      </c>
      <c r="E44" s="231"/>
      <c r="F44" s="231"/>
      <c r="G44" s="231"/>
      <c r="H44" s="231"/>
    </row>
    <row r="45" spans="1:10" s="230" customFormat="1" ht="18" customHeight="1">
      <c r="A45" s="71"/>
      <c r="B45" s="32" t="s">
        <v>309</v>
      </c>
      <c r="C45" s="90">
        <v>263306</v>
      </c>
      <c r="D45" s="90">
        <v>274164</v>
      </c>
      <c r="E45" s="3"/>
      <c r="F45" s="3"/>
      <c r="G45" s="3"/>
      <c r="H45" s="3"/>
    </row>
    <row r="46" spans="1:10" ht="18" customHeight="1">
      <c r="A46" s="237"/>
      <c r="B46" s="29" t="s">
        <v>192</v>
      </c>
      <c r="C46" s="115">
        <v>3000</v>
      </c>
      <c r="D46" s="115">
        <v>1084675</v>
      </c>
      <c r="E46" s="3"/>
      <c r="F46" s="3"/>
      <c r="G46" s="3"/>
      <c r="H46" s="3"/>
    </row>
    <row r="47" spans="1:10" s="228" customFormat="1" ht="18" customHeight="1">
      <c r="A47" s="17" t="s">
        <v>96</v>
      </c>
      <c r="B47" s="72" t="s">
        <v>100</v>
      </c>
      <c r="C47" s="91">
        <f>SUM('5.mell'!H49)</f>
        <v>791246</v>
      </c>
      <c r="D47" s="91">
        <v>813648</v>
      </c>
      <c r="E47" s="231"/>
      <c r="F47" s="231"/>
      <c r="G47" s="231"/>
      <c r="H47" s="231"/>
    </row>
    <row r="48" spans="1:10" s="230" customFormat="1" ht="18" customHeight="1">
      <c r="A48" s="17" t="s">
        <v>193</v>
      </c>
      <c r="B48" s="72" t="s">
        <v>99</v>
      </c>
      <c r="C48" s="91">
        <f>SUM('5.mell'!I49)</f>
        <v>504660</v>
      </c>
      <c r="D48" s="91">
        <v>693615</v>
      </c>
      <c r="E48" s="3"/>
      <c r="F48" s="3"/>
      <c r="G48" s="3"/>
      <c r="H48" s="3"/>
    </row>
    <row r="49" spans="1:10" s="228" customFormat="1" ht="18" customHeight="1">
      <c r="A49" s="17" t="s">
        <v>130</v>
      </c>
      <c r="B49" s="72" t="s">
        <v>194</v>
      </c>
      <c r="C49" s="91">
        <f>SUM('5.mell'!J49)</f>
        <v>3300</v>
      </c>
      <c r="D49" s="91">
        <v>3300</v>
      </c>
      <c r="E49" s="231"/>
      <c r="F49" s="231"/>
      <c r="G49" s="231"/>
      <c r="H49" s="231"/>
    </row>
    <row r="50" spans="1:10" s="228" customFormat="1" ht="18" customHeight="1">
      <c r="A50" s="24" t="s">
        <v>195</v>
      </c>
      <c r="B50" s="33" t="s">
        <v>196</v>
      </c>
      <c r="C50" s="131">
        <f>SUM('5.mell'!K49)</f>
        <v>573561</v>
      </c>
      <c r="D50" s="131">
        <v>261085</v>
      </c>
      <c r="E50" s="231"/>
      <c r="F50" s="231"/>
      <c r="G50" s="231"/>
      <c r="H50" s="231"/>
    </row>
    <row r="51" spans="1:10" ht="18" customHeight="1">
      <c r="A51" s="232"/>
      <c r="B51" s="233" t="s">
        <v>22</v>
      </c>
      <c r="C51" s="263">
        <f>SUM(C40,C41,C42,C43,C44,C47,C48,C49,C50)</f>
        <v>4105520</v>
      </c>
      <c r="D51" s="263">
        <f>SUM(D40,D41,D42,D43,D44,D47,D48,D49,D50)</f>
        <v>5150348</v>
      </c>
      <c r="E51" s="3"/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197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59"/>
      <c r="C54" s="58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17">
        <f>SUM(C29)</f>
        <v>4105520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295">
        <f>SUM(C51)</f>
        <v>4105520</v>
      </c>
      <c r="D56" s="5"/>
      <c r="E56" s="127"/>
      <c r="G56" s="3"/>
      <c r="H56" s="3"/>
      <c r="I56" s="3"/>
      <c r="J56" s="3"/>
    </row>
    <row r="57" spans="1:10" ht="15" customHeight="1">
      <c r="A57" s="5"/>
      <c r="B57" s="5" t="s">
        <v>25</v>
      </c>
      <c r="C57" s="117">
        <f>C55-C56</f>
        <v>0</v>
      </c>
      <c r="D57" s="5"/>
      <c r="E57" s="117"/>
      <c r="G57" s="3"/>
      <c r="H57" s="3"/>
      <c r="I57" s="3"/>
      <c r="J57" s="3"/>
    </row>
    <row r="58" spans="1:10" ht="15" customHeight="1">
      <c r="A58" s="5"/>
      <c r="B58" s="26"/>
      <c r="C58" s="26"/>
      <c r="D58" s="5"/>
      <c r="E58" s="5"/>
      <c r="G58" s="3"/>
      <c r="H58" s="3"/>
      <c r="I58" s="3"/>
      <c r="J58" s="3"/>
    </row>
    <row r="59" spans="1:10" ht="15" customHeight="1">
      <c r="A59" s="20"/>
      <c r="B59" s="26"/>
      <c r="C59" s="26"/>
      <c r="D59" s="56"/>
      <c r="E59" s="56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G60" s="3"/>
      <c r="H60" s="3"/>
      <c r="I60" s="3"/>
      <c r="J60" s="3"/>
    </row>
    <row r="61" spans="1:10" ht="15" customHeight="1">
      <c r="A61" s="35"/>
      <c r="B61" s="26"/>
      <c r="C61" s="26"/>
      <c r="D61" s="26"/>
      <c r="E61" s="26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5"/>
      <c r="C63" s="25"/>
      <c r="D63" s="25"/>
      <c r="E63" s="25"/>
      <c r="F63" s="3"/>
      <c r="G63" s="3"/>
      <c r="H63" s="3"/>
      <c r="I63" s="3"/>
      <c r="J63" s="3"/>
    </row>
    <row r="64" spans="1:10" ht="15.75">
      <c r="A64" s="62"/>
      <c r="B64" s="62"/>
      <c r="C64" s="62"/>
      <c r="D64" s="62"/>
      <c r="E64" s="62"/>
      <c r="F64" s="3"/>
      <c r="G64" s="3"/>
      <c r="H64" s="3"/>
      <c r="I64" s="3"/>
      <c r="J64" s="3"/>
    </row>
    <row r="65" spans="1:10" ht="15.75">
      <c r="A65" s="26"/>
      <c r="B65" s="26"/>
      <c r="C65" s="26"/>
      <c r="D65" s="26"/>
      <c r="E65" s="26"/>
      <c r="F65" s="3"/>
      <c r="G65" s="3"/>
      <c r="H65" s="3"/>
      <c r="I65" s="3"/>
      <c r="J65" s="3"/>
    </row>
    <row r="66" spans="1:10" ht="15.75">
      <c r="A66" s="26"/>
      <c r="B66" s="41"/>
      <c r="C66" s="63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26"/>
      <c r="B70" s="26"/>
      <c r="C70" s="26"/>
      <c r="D70" s="26"/>
      <c r="E70" s="26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mergeCells count="3">
    <mergeCell ref="A4:D4"/>
    <mergeCell ref="A3:D3"/>
    <mergeCell ref="A34:D34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67"/>
  <sheetViews>
    <sheetView tabSelected="1" view="pageBreakPreview" topLeftCell="A49" zoomScaleNormal="100" workbookViewId="0">
      <selection activeCell="A31" sqref="A31"/>
    </sheetView>
  </sheetViews>
  <sheetFormatPr defaultRowHeight="12.75"/>
  <cols>
    <col min="1" max="1" width="8.7109375" customWidth="1"/>
    <col min="2" max="2" width="49.140625" customWidth="1"/>
    <col min="3" max="3" width="12.7109375" customWidth="1"/>
    <col min="4" max="4" width="16.140625" customWidth="1"/>
  </cols>
  <sheetData>
    <row r="1" spans="1:4" ht="15.75">
      <c r="A1" s="4" t="s">
        <v>694</v>
      </c>
      <c r="B1" s="44"/>
      <c r="C1" s="67"/>
      <c r="D1" s="5"/>
    </row>
    <row r="2" spans="1:4" ht="15.75">
      <c r="A2" s="44"/>
      <c r="B2" s="44"/>
      <c r="C2" s="5"/>
      <c r="D2" s="5"/>
    </row>
    <row r="3" spans="1:4" ht="15.75">
      <c r="A3" s="567" t="s">
        <v>567</v>
      </c>
      <c r="B3" s="517"/>
      <c r="C3" s="517"/>
      <c r="D3" s="517"/>
    </row>
    <row r="4" spans="1:4" ht="15.75">
      <c r="A4" s="567" t="s">
        <v>565</v>
      </c>
      <c r="B4" s="517"/>
      <c r="C4" s="517"/>
      <c r="D4" s="5"/>
    </row>
    <row r="5" spans="1:4" ht="15.75">
      <c r="A5" s="567" t="s">
        <v>568</v>
      </c>
      <c r="B5" s="517"/>
      <c r="C5" s="517"/>
      <c r="D5" s="517"/>
    </row>
    <row r="6" spans="1:4" ht="15.75">
      <c r="A6" s="567" t="s">
        <v>569</v>
      </c>
      <c r="B6" s="517"/>
      <c r="C6" s="517"/>
      <c r="D6" s="517"/>
    </row>
    <row r="7" spans="1:4" ht="15.75">
      <c r="A7" s="44"/>
      <c r="B7" s="44"/>
      <c r="C7" s="5"/>
      <c r="D7" s="5"/>
    </row>
    <row r="8" spans="1:4">
      <c r="A8" s="5"/>
      <c r="B8" s="5" t="s">
        <v>52</v>
      </c>
      <c r="C8" s="5"/>
      <c r="D8" s="5"/>
    </row>
    <row r="9" spans="1:4" ht="15" customHeight="1">
      <c r="A9" s="60" t="s">
        <v>53</v>
      </c>
      <c r="B9" s="47" t="s">
        <v>5</v>
      </c>
      <c r="C9" s="566" t="s">
        <v>428</v>
      </c>
      <c r="D9" s="566" t="s">
        <v>566</v>
      </c>
    </row>
    <row r="10" spans="1:4" ht="15" customHeight="1">
      <c r="A10" s="61" t="s">
        <v>54</v>
      </c>
      <c r="B10" s="49"/>
      <c r="C10" s="520"/>
      <c r="D10" s="520"/>
    </row>
    <row r="11" spans="1:4" ht="15" customHeight="1">
      <c r="A11" s="73" t="s">
        <v>468</v>
      </c>
      <c r="B11" s="89" t="s">
        <v>469</v>
      </c>
      <c r="C11" s="153">
        <f>SUM(C12)</f>
        <v>67003</v>
      </c>
      <c r="D11" s="153">
        <f>SUM(D12)</f>
        <v>67003</v>
      </c>
    </row>
    <row r="12" spans="1:4" ht="15" customHeight="1">
      <c r="A12" s="83"/>
      <c r="B12" s="322" t="s">
        <v>363</v>
      </c>
      <c r="C12" s="114">
        <v>67003</v>
      </c>
      <c r="D12" s="114">
        <v>67003</v>
      </c>
    </row>
    <row r="13" spans="1:4" ht="15" customHeight="1">
      <c r="A13" s="73" t="s">
        <v>482</v>
      </c>
      <c r="B13" s="312" t="s">
        <v>354</v>
      </c>
      <c r="C13" s="291">
        <f>SUM(C14:C17)</f>
        <v>141590</v>
      </c>
      <c r="D13" s="291">
        <f>SUM(D14:D17)</f>
        <v>141805</v>
      </c>
    </row>
    <row r="14" spans="1:4" ht="15" customHeight="1">
      <c r="A14" s="74"/>
      <c r="B14" s="285" t="s">
        <v>356</v>
      </c>
      <c r="C14" s="261">
        <v>2031</v>
      </c>
      <c r="D14" s="261">
        <v>2031</v>
      </c>
    </row>
    <row r="15" spans="1:4" ht="15" customHeight="1">
      <c r="A15" s="74"/>
      <c r="B15" s="285" t="s">
        <v>357</v>
      </c>
      <c r="C15" s="261">
        <v>28955</v>
      </c>
      <c r="D15" s="261">
        <v>28955</v>
      </c>
    </row>
    <row r="16" spans="1:4" ht="15" customHeight="1">
      <c r="A16" s="74"/>
      <c r="B16" s="285" t="s">
        <v>481</v>
      </c>
      <c r="C16" s="261">
        <v>1964</v>
      </c>
      <c r="D16" s="261">
        <v>2623</v>
      </c>
    </row>
    <row r="17" spans="1:4" ht="15" customHeight="1">
      <c r="A17" s="167"/>
      <c r="B17" s="285" t="s">
        <v>355</v>
      </c>
      <c r="C17" s="261">
        <v>108640</v>
      </c>
      <c r="D17" s="261">
        <v>108196</v>
      </c>
    </row>
    <row r="18" spans="1:4" ht="15" customHeight="1">
      <c r="A18" s="323" t="s">
        <v>483</v>
      </c>
      <c r="B18" s="89" t="s">
        <v>361</v>
      </c>
      <c r="C18" s="324">
        <f>SUM(C19)</f>
        <v>5000</v>
      </c>
      <c r="D18" s="324">
        <f>SUM(D19)</f>
        <v>5000</v>
      </c>
    </row>
    <row r="19" spans="1:4" ht="15" customHeight="1">
      <c r="A19" s="74"/>
      <c r="B19" s="322" t="s">
        <v>362</v>
      </c>
      <c r="C19" s="114">
        <v>5000</v>
      </c>
      <c r="D19" s="114">
        <v>5000</v>
      </c>
    </row>
    <row r="20" spans="1:4" ht="15" customHeight="1">
      <c r="A20" s="73" t="s">
        <v>445</v>
      </c>
      <c r="B20" s="89" t="s">
        <v>112</v>
      </c>
      <c r="C20" s="110">
        <f>SUM(C21:C23)</f>
        <v>3215</v>
      </c>
      <c r="D20" s="110">
        <f>SUM(D21:D23)</f>
        <v>1084890</v>
      </c>
    </row>
    <row r="21" spans="1:4" s="230" customFormat="1" ht="15" customHeight="1">
      <c r="A21" s="251"/>
      <c r="B21" s="43" t="s">
        <v>277</v>
      </c>
      <c r="C21" s="113">
        <v>3000</v>
      </c>
      <c r="D21" s="356">
        <v>19000</v>
      </c>
    </row>
    <row r="22" spans="1:4" s="230" customFormat="1" ht="15" customHeight="1">
      <c r="A22" s="251"/>
      <c r="B22" s="43" t="s">
        <v>331</v>
      </c>
      <c r="C22" s="113">
        <v>0</v>
      </c>
      <c r="D22" s="113">
        <v>1065675</v>
      </c>
    </row>
    <row r="23" spans="1:4" ht="15" customHeight="1">
      <c r="A23" s="74"/>
      <c r="B23" s="43" t="s">
        <v>104</v>
      </c>
      <c r="C23" s="111">
        <v>215</v>
      </c>
      <c r="D23" s="111">
        <v>215</v>
      </c>
    </row>
    <row r="24" spans="1:4" ht="15.75" customHeight="1">
      <c r="A24" s="73" t="s">
        <v>654</v>
      </c>
      <c r="B24" s="247" t="s">
        <v>655</v>
      </c>
      <c r="C24" s="153">
        <v>0</v>
      </c>
      <c r="D24" s="153">
        <f>SUM(D25:D26)</f>
        <v>5643</v>
      </c>
    </row>
    <row r="25" spans="1:4" s="427" customFormat="1" ht="15.75" customHeight="1">
      <c r="A25" s="426"/>
      <c r="B25" s="96" t="s">
        <v>652</v>
      </c>
      <c r="C25" s="137"/>
      <c r="D25" s="137">
        <v>5000</v>
      </c>
    </row>
    <row r="26" spans="1:4" s="427" customFormat="1" ht="15.75" customHeight="1">
      <c r="A26" s="426"/>
      <c r="B26" s="96" t="s">
        <v>653</v>
      </c>
      <c r="C26" s="137"/>
      <c r="D26" s="137">
        <v>643</v>
      </c>
    </row>
    <row r="27" spans="1:4" s="427" customFormat="1" ht="15.75" customHeight="1">
      <c r="A27" s="73" t="s">
        <v>366</v>
      </c>
      <c r="B27" s="68" t="s">
        <v>149</v>
      </c>
      <c r="C27" s="109">
        <f>SUM(C28)</f>
        <v>0</v>
      </c>
      <c r="D27" s="109">
        <f>SUM(D28)</f>
        <v>3000</v>
      </c>
    </row>
    <row r="28" spans="1:4" s="427" customFormat="1" ht="15.75" customHeight="1">
      <c r="A28" s="83"/>
      <c r="B28" s="254" t="s">
        <v>656</v>
      </c>
      <c r="C28" s="114">
        <v>0</v>
      </c>
      <c r="D28" s="114">
        <v>3000</v>
      </c>
    </row>
    <row r="29" spans="1:4" s="427" customFormat="1" ht="15.75" customHeight="1">
      <c r="A29" s="73" t="s">
        <v>470</v>
      </c>
      <c r="B29" s="247" t="s">
        <v>118</v>
      </c>
      <c r="C29" s="153">
        <f>SUM(C30:C37)</f>
        <v>3908</v>
      </c>
      <c r="D29" s="153">
        <f>SUM(D30:D37)</f>
        <v>5908</v>
      </c>
    </row>
    <row r="30" spans="1:4" s="230" customFormat="1" ht="15.75" customHeight="1">
      <c r="A30" s="251"/>
      <c r="B30" s="96" t="s">
        <v>311</v>
      </c>
      <c r="C30" s="137">
        <v>510</v>
      </c>
      <c r="D30" s="137">
        <v>510</v>
      </c>
    </row>
    <row r="31" spans="1:4" s="230" customFormat="1" ht="15.75" customHeight="1">
      <c r="A31" s="251"/>
      <c r="B31" s="96" t="s">
        <v>359</v>
      </c>
      <c r="C31" s="137">
        <v>1098</v>
      </c>
      <c r="D31" s="137">
        <v>1098</v>
      </c>
    </row>
    <row r="32" spans="1:4" s="230" customFormat="1" ht="15.75" customHeight="1">
      <c r="A32" s="251"/>
      <c r="B32" s="96" t="s">
        <v>360</v>
      </c>
      <c r="C32" s="137">
        <v>300</v>
      </c>
      <c r="D32" s="137">
        <v>300</v>
      </c>
    </row>
    <row r="33" spans="1:8" s="230" customFormat="1" ht="15.75" customHeight="1">
      <c r="A33" s="251"/>
      <c r="B33" s="96" t="s">
        <v>310</v>
      </c>
      <c r="C33" s="137">
        <v>900</v>
      </c>
      <c r="D33" s="137">
        <v>900</v>
      </c>
    </row>
    <row r="34" spans="1:8" s="230" customFormat="1" ht="15.75" customHeight="1">
      <c r="A34" s="251"/>
      <c r="B34" s="96" t="s">
        <v>312</v>
      </c>
      <c r="C34" s="137">
        <v>100</v>
      </c>
      <c r="D34" s="137">
        <v>100</v>
      </c>
    </row>
    <row r="35" spans="1:8" s="230" customFormat="1" ht="15.75" customHeight="1">
      <c r="A35" s="251"/>
      <c r="B35" s="96" t="s">
        <v>657</v>
      </c>
      <c r="C35" s="137"/>
      <c r="D35" s="137">
        <v>1700</v>
      </c>
    </row>
    <row r="36" spans="1:8" s="230" customFormat="1" ht="15.75" customHeight="1">
      <c r="A36" s="251"/>
      <c r="B36" s="96" t="s">
        <v>658</v>
      </c>
      <c r="C36" s="137"/>
      <c r="D36" s="137">
        <v>300</v>
      </c>
    </row>
    <row r="37" spans="1:8" s="230" customFormat="1" ht="15.75" customHeight="1">
      <c r="A37" s="253"/>
      <c r="B37" s="254" t="s">
        <v>358</v>
      </c>
      <c r="C37" s="114">
        <v>1000</v>
      </c>
      <c r="D37" s="114">
        <v>1000</v>
      </c>
    </row>
    <row r="38" spans="1:8" ht="15.75" customHeight="1">
      <c r="A38" s="73" t="s">
        <v>471</v>
      </c>
      <c r="B38" s="68" t="s">
        <v>77</v>
      </c>
      <c r="C38" s="109">
        <f>SUM(C39)</f>
        <v>3786</v>
      </c>
      <c r="D38" s="109">
        <f>SUM(D39)</f>
        <v>3786</v>
      </c>
    </row>
    <row r="39" spans="1:8" ht="15.75" customHeight="1">
      <c r="A39" s="83"/>
      <c r="B39" s="254" t="s">
        <v>271</v>
      </c>
      <c r="C39" s="114">
        <v>3786</v>
      </c>
      <c r="D39" s="114">
        <v>3786</v>
      </c>
    </row>
    <row r="40" spans="1:8" ht="15" customHeight="1">
      <c r="A40" s="73" t="s">
        <v>472</v>
      </c>
      <c r="B40" s="68" t="s">
        <v>270</v>
      </c>
      <c r="C40" s="109">
        <f>SUM(C41:C41)</f>
        <v>12554</v>
      </c>
      <c r="D40" s="109">
        <f>SUM(D41:D41)</f>
        <v>12554</v>
      </c>
    </row>
    <row r="41" spans="1:8" ht="15" customHeight="1">
      <c r="A41" s="83"/>
      <c r="B41" s="254" t="s">
        <v>271</v>
      </c>
      <c r="C41" s="114">
        <v>12554</v>
      </c>
      <c r="D41" s="114">
        <v>12554</v>
      </c>
      <c r="H41" s="65"/>
    </row>
    <row r="42" spans="1:8" ht="21" customHeight="1">
      <c r="A42" s="325" t="s">
        <v>330</v>
      </c>
      <c r="B42" s="55" t="s">
        <v>55</v>
      </c>
      <c r="C42" s="91">
        <f>SUM(C11,C13,C18,C20,C24,C38,C40,)</f>
        <v>233148</v>
      </c>
      <c r="D42" s="91">
        <f>SUM(D11,D13,D20,D24,D27,D18,D29,D38,D40,)</f>
        <v>1329589</v>
      </c>
    </row>
    <row r="43" spans="1:8" ht="15" customHeight="1">
      <c r="A43" s="74" t="s">
        <v>329</v>
      </c>
      <c r="B43" s="95" t="s">
        <v>137</v>
      </c>
      <c r="C43" s="109">
        <v>29250</v>
      </c>
      <c r="D43" s="109">
        <v>29250</v>
      </c>
    </row>
    <row r="44" spans="1:8" ht="15" customHeight="1">
      <c r="A44" s="74"/>
      <c r="B44" s="96" t="s">
        <v>319</v>
      </c>
      <c r="C44" s="137">
        <v>29250</v>
      </c>
      <c r="D44" s="137">
        <v>29250</v>
      </c>
    </row>
    <row r="45" spans="1:8" ht="22.5" customHeight="1">
      <c r="A45" s="84" t="s">
        <v>321</v>
      </c>
      <c r="B45" s="55" t="s">
        <v>320</v>
      </c>
      <c r="C45" s="93">
        <v>29250</v>
      </c>
      <c r="D45" s="93">
        <v>29250</v>
      </c>
    </row>
    <row r="46" spans="1:8" ht="15" customHeight="1">
      <c r="A46" s="84"/>
      <c r="B46" s="12" t="s">
        <v>55</v>
      </c>
      <c r="C46" s="92">
        <f>SUM(C42,C45)</f>
        <v>262398</v>
      </c>
      <c r="D46" s="92">
        <f>SUM(D42,D45)</f>
        <v>1358839</v>
      </c>
    </row>
    <row r="48" spans="1:8" ht="15.75">
      <c r="A48" s="4" t="s">
        <v>695</v>
      </c>
      <c r="B48" s="4"/>
      <c r="C48" s="4"/>
    </row>
    <row r="49" spans="1:4" ht="15.75">
      <c r="A49" s="4"/>
      <c r="B49" s="4"/>
      <c r="C49" s="4"/>
    </row>
    <row r="50" spans="1:4" ht="15.75">
      <c r="A50" s="567" t="s">
        <v>567</v>
      </c>
      <c r="B50" s="517"/>
      <c r="C50" s="517"/>
      <c r="D50" s="517"/>
    </row>
    <row r="51" spans="1:4" ht="15.75">
      <c r="A51" s="567" t="s">
        <v>565</v>
      </c>
      <c r="B51" s="517"/>
      <c r="C51" s="517"/>
      <c r="D51" s="5"/>
    </row>
    <row r="52" spans="1:4" ht="15.75">
      <c r="A52" s="567" t="s">
        <v>570</v>
      </c>
      <c r="B52" s="517"/>
      <c r="C52" s="517"/>
      <c r="D52" s="517"/>
    </row>
    <row r="53" spans="1:4">
      <c r="A53" s="5"/>
      <c r="B53" s="5"/>
      <c r="C53" s="5"/>
    </row>
    <row r="54" spans="1:4">
      <c r="A54" s="5"/>
      <c r="B54" s="5" t="s">
        <v>56</v>
      </c>
      <c r="C54" s="5"/>
    </row>
    <row r="55" spans="1:4" ht="15" customHeight="1">
      <c r="A55" s="47" t="s">
        <v>4</v>
      </c>
      <c r="B55" s="47" t="s">
        <v>5</v>
      </c>
      <c r="C55" s="566" t="s">
        <v>428</v>
      </c>
      <c r="D55" s="566" t="s">
        <v>566</v>
      </c>
    </row>
    <row r="56" spans="1:4" ht="15" customHeight="1">
      <c r="A56" s="48" t="s">
        <v>7</v>
      </c>
      <c r="B56" s="48"/>
      <c r="C56" s="520"/>
      <c r="D56" s="520"/>
    </row>
    <row r="57" spans="1:4" ht="15" customHeight="1">
      <c r="A57" s="73"/>
      <c r="B57" s="247" t="s">
        <v>313</v>
      </c>
      <c r="C57" s="153">
        <v>2216</v>
      </c>
      <c r="D57" s="153">
        <v>2216</v>
      </c>
    </row>
    <row r="58" spans="1:4" ht="15" customHeight="1">
      <c r="A58" s="74" t="s">
        <v>473</v>
      </c>
      <c r="B58" s="96" t="s">
        <v>474</v>
      </c>
      <c r="C58" s="137">
        <v>2216</v>
      </c>
      <c r="D58" s="137">
        <v>2216</v>
      </c>
    </row>
    <row r="59" spans="1:4" ht="15" customHeight="1">
      <c r="A59" s="86" t="s">
        <v>475</v>
      </c>
      <c r="B59" s="160" t="s">
        <v>147</v>
      </c>
      <c r="C59" s="153">
        <f>SUM(C60:C63)</f>
        <v>9276</v>
      </c>
      <c r="D59" s="153">
        <f>SUM(D60:D63)</f>
        <v>9276</v>
      </c>
    </row>
    <row r="60" spans="1:4" ht="15" customHeight="1">
      <c r="A60" s="87"/>
      <c r="B60" s="26" t="s">
        <v>272</v>
      </c>
      <c r="C60" s="137">
        <v>368</v>
      </c>
      <c r="D60" s="137">
        <v>368</v>
      </c>
    </row>
    <row r="61" spans="1:4" ht="15" customHeight="1">
      <c r="A61" s="87"/>
      <c r="B61" s="26" t="s">
        <v>111</v>
      </c>
      <c r="C61" s="137">
        <v>1808</v>
      </c>
      <c r="D61" s="137">
        <v>1808</v>
      </c>
    </row>
    <row r="62" spans="1:4" ht="15" customHeight="1">
      <c r="A62" s="87"/>
      <c r="B62" s="26" t="s">
        <v>282</v>
      </c>
      <c r="C62" s="137">
        <v>2650</v>
      </c>
      <c r="D62" s="137">
        <v>2650</v>
      </c>
    </row>
    <row r="63" spans="1:4" ht="15" customHeight="1">
      <c r="A63" s="87"/>
      <c r="B63" s="26" t="s">
        <v>273</v>
      </c>
      <c r="C63" s="137">
        <v>4450</v>
      </c>
      <c r="D63" s="137">
        <v>4450</v>
      </c>
    </row>
    <row r="64" spans="1:4" ht="15" customHeight="1">
      <c r="A64" s="84" t="s">
        <v>330</v>
      </c>
      <c r="B64" s="284" t="s">
        <v>125</v>
      </c>
      <c r="C64" s="93">
        <f>SUM(C57,C59)</f>
        <v>11492</v>
      </c>
      <c r="D64" s="93">
        <f>SUM(D57,D59)</f>
        <v>11492</v>
      </c>
    </row>
    <row r="65" spans="1:6" ht="15.75" customHeight="1">
      <c r="A65" s="86" t="s">
        <v>321</v>
      </c>
      <c r="B65" s="247" t="s">
        <v>490</v>
      </c>
      <c r="C65" s="153">
        <v>120</v>
      </c>
      <c r="D65" s="153">
        <v>120</v>
      </c>
    </row>
    <row r="66" spans="1:6" s="230" customFormat="1" ht="15" customHeight="1">
      <c r="A66" s="375"/>
      <c r="B66" s="373" t="s">
        <v>190</v>
      </c>
      <c r="C66" s="114">
        <v>120</v>
      </c>
      <c r="D66" s="114">
        <v>120</v>
      </c>
      <c r="F66" s="374"/>
    </row>
    <row r="67" spans="1:6" ht="21" customHeight="1">
      <c r="A67" s="372"/>
      <c r="B67" s="287" t="s">
        <v>314</v>
      </c>
      <c r="C67" s="286">
        <f>SUM(C64,C65)</f>
        <v>11612</v>
      </c>
      <c r="D67" s="286">
        <f>SUM(D64,D65)</f>
        <v>11612</v>
      </c>
    </row>
  </sheetData>
  <mergeCells count="11">
    <mergeCell ref="C9:C10"/>
    <mergeCell ref="C55:C56"/>
    <mergeCell ref="A4:C4"/>
    <mergeCell ref="D9:D10"/>
    <mergeCell ref="A3:D3"/>
    <mergeCell ref="A5:D5"/>
    <mergeCell ref="A6:D6"/>
    <mergeCell ref="D55:D56"/>
    <mergeCell ref="A50:D50"/>
    <mergeCell ref="A51:C51"/>
    <mergeCell ref="A52:D52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15"/>
  <sheetViews>
    <sheetView tabSelected="1" view="pageBreakPreview" topLeftCell="A73" zoomScaleNormal="100" workbookViewId="0">
      <selection activeCell="A31" sqref="A31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8" ht="15.75">
      <c r="A1" s="44" t="s">
        <v>707</v>
      </c>
      <c r="B1" s="44"/>
      <c r="C1" s="44"/>
      <c r="D1" s="44"/>
      <c r="E1" s="44"/>
    </row>
    <row r="2" spans="1:8" ht="15.75">
      <c r="A2" s="44"/>
      <c r="B2" s="44"/>
      <c r="C2" s="44"/>
      <c r="D2" s="44"/>
      <c r="E2" s="44"/>
    </row>
    <row r="3" spans="1:8" ht="15.75">
      <c r="A3" s="567" t="s">
        <v>26</v>
      </c>
      <c r="B3" s="517"/>
      <c r="C3" s="517"/>
      <c r="D3" s="517"/>
      <c r="E3" s="517"/>
      <c r="F3" s="517"/>
      <c r="G3" s="517"/>
      <c r="H3" s="517"/>
    </row>
    <row r="4" spans="1:8" ht="15.75">
      <c r="A4" s="567" t="s">
        <v>571</v>
      </c>
      <c r="B4" s="517"/>
      <c r="C4" s="517"/>
      <c r="D4" s="517"/>
      <c r="E4" s="517"/>
      <c r="F4" s="517"/>
      <c r="G4" s="517"/>
      <c r="H4" s="517"/>
    </row>
    <row r="5" spans="1:8" ht="15.75">
      <c r="A5" s="567" t="s">
        <v>572</v>
      </c>
      <c r="B5" s="517"/>
      <c r="C5" s="517"/>
      <c r="D5" s="517"/>
      <c r="E5" s="517"/>
      <c r="F5" s="517"/>
      <c r="G5" s="517"/>
      <c r="H5" s="517"/>
    </row>
    <row r="6" spans="1:8" ht="15.75">
      <c r="A6" s="567" t="s">
        <v>573</v>
      </c>
      <c r="B6" s="517"/>
      <c r="C6" s="517"/>
      <c r="D6" s="517"/>
      <c r="E6" s="517"/>
      <c r="F6" s="517"/>
      <c r="G6" s="517"/>
      <c r="H6" s="517"/>
    </row>
    <row r="7" spans="1:8">
      <c r="A7" s="5"/>
      <c r="B7" s="5"/>
      <c r="C7" s="5"/>
      <c r="D7" s="5"/>
      <c r="E7" s="5"/>
    </row>
    <row r="8" spans="1:8">
      <c r="A8" s="5"/>
      <c r="B8" s="5"/>
      <c r="C8" s="5"/>
      <c r="D8" s="5" t="s">
        <v>103</v>
      </c>
      <c r="E8" s="5"/>
    </row>
    <row r="9" spans="1:8" ht="12.75" customHeight="1">
      <c r="A9" s="47" t="s">
        <v>53</v>
      </c>
      <c r="B9" s="47" t="s">
        <v>5</v>
      </c>
      <c r="C9" s="50"/>
      <c r="D9" s="51" t="s">
        <v>428</v>
      </c>
      <c r="E9" s="52"/>
      <c r="F9" s="50"/>
      <c r="G9" s="51" t="s">
        <v>566</v>
      </c>
      <c r="H9" s="52"/>
    </row>
    <row r="10" spans="1:8" ht="12.75" customHeight="1">
      <c r="A10" s="49" t="s">
        <v>54</v>
      </c>
      <c r="B10" s="49"/>
      <c r="C10" s="53" t="s">
        <v>60</v>
      </c>
      <c r="D10" s="53" t="s">
        <v>61</v>
      </c>
      <c r="E10" s="53" t="s">
        <v>6</v>
      </c>
      <c r="F10" s="53" t="s">
        <v>60</v>
      </c>
      <c r="G10" s="53" t="s">
        <v>61</v>
      </c>
      <c r="H10" s="53" t="s">
        <v>6</v>
      </c>
    </row>
    <row r="11" spans="1:8" ht="12.75" customHeight="1">
      <c r="A11" s="142" t="s">
        <v>365</v>
      </c>
      <c r="B11" s="331" t="s">
        <v>348</v>
      </c>
      <c r="C11" s="288">
        <f>SUM(C12)</f>
        <v>1528</v>
      </c>
      <c r="D11" s="288">
        <f t="shared" ref="D11:H11" si="0">SUM(D12)</f>
        <v>413</v>
      </c>
      <c r="E11" s="288">
        <f t="shared" si="0"/>
        <v>1941</v>
      </c>
      <c r="F11" s="288">
        <f>SUM(F12)</f>
        <v>1528</v>
      </c>
      <c r="G11" s="288">
        <f t="shared" si="0"/>
        <v>413</v>
      </c>
      <c r="H11" s="288">
        <f t="shared" si="0"/>
        <v>1941</v>
      </c>
    </row>
    <row r="12" spans="1:8" ht="12.75" customHeight="1">
      <c r="A12" s="48"/>
      <c r="B12" s="332" t="s">
        <v>318</v>
      </c>
      <c r="C12" s="82">
        <v>1528</v>
      </c>
      <c r="D12" s="313">
        <v>413</v>
      </c>
      <c r="E12" s="313">
        <f>SUM(C12:D12)</f>
        <v>1941</v>
      </c>
      <c r="F12" s="82">
        <v>1528</v>
      </c>
      <c r="G12" s="313">
        <v>413</v>
      </c>
      <c r="H12" s="313">
        <f>SUM(F12:G12)</f>
        <v>1941</v>
      </c>
    </row>
    <row r="13" spans="1:8" ht="12.75" customHeight="1">
      <c r="A13" s="142" t="s">
        <v>288</v>
      </c>
      <c r="B13" s="312" t="s">
        <v>349</v>
      </c>
      <c r="C13" s="288">
        <f>SUM(C14)</f>
        <v>710</v>
      </c>
      <c r="D13" s="288">
        <f t="shared" ref="D13" si="1">SUM(D14)</f>
        <v>192</v>
      </c>
      <c r="E13" s="288">
        <f t="shared" ref="E13" si="2">SUM(E14)</f>
        <v>902</v>
      </c>
      <c r="F13" s="288">
        <f>SUM(F14)</f>
        <v>710</v>
      </c>
      <c r="G13" s="288">
        <f t="shared" ref="G13:H13" si="3">SUM(G14)</f>
        <v>192</v>
      </c>
      <c r="H13" s="288">
        <f t="shared" si="3"/>
        <v>902</v>
      </c>
    </row>
    <row r="14" spans="1:8" ht="12.75" customHeight="1">
      <c r="A14" s="48"/>
      <c r="B14" s="285" t="s">
        <v>350</v>
      </c>
      <c r="C14" s="82">
        <v>710</v>
      </c>
      <c r="D14" s="313">
        <v>192</v>
      </c>
      <c r="E14" s="313">
        <f>SUM(C14:D14)</f>
        <v>902</v>
      </c>
      <c r="F14" s="82">
        <v>710</v>
      </c>
      <c r="G14" s="313">
        <v>192</v>
      </c>
      <c r="H14" s="313">
        <f>SUM(F14:G14)</f>
        <v>902</v>
      </c>
    </row>
    <row r="15" spans="1:8" ht="12.75" customHeight="1">
      <c r="A15" s="142" t="s">
        <v>446</v>
      </c>
      <c r="B15" s="94" t="s">
        <v>274</v>
      </c>
      <c r="C15" s="107">
        <f t="shared" ref="C15:H15" si="4">SUM(C16:C16)</f>
        <v>87531</v>
      </c>
      <c r="D15" s="333">
        <f t="shared" si="4"/>
        <v>23634</v>
      </c>
      <c r="E15" s="107">
        <f t="shared" si="4"/>
        <v>111165</v>
      </c>
      <c r="F15" s="107">
        <f t="shared" si="4"/>
        <v>87531</v>
      </c>
      <c r="G15" s="333">
        <f t="shared" si="4"/>
        <v>23634</v>
      </c>
      <c r="H15" s="107">
        <f t="shared" si="4"/>
        <v>111165</v>
      </c>
    </row>
    <row r="16" spans="1:8" ht="12.75" customHeight="1">
      <c r="A16" s="102"/>
      <c r="B16" s="161" t="s">
        <v>351</v>
      </c>
      <c r="C16" s="162">
        <v>87531</v>
      </c>
      <c r="D16" s="177">
        <v>23634</v>
      </c>
      <c r="E16" s="162">
        <f>SUM(C16:D16)</f>
        <v>111165</v>
      </c>
      <c r="F16" s="162">
        <v>87531</v>
      </c>
      <c r="G16" s="177">
        <v>23634</v>
      </c>
      <c r="H16" s="162">
        <f>SUM(F16:G16)</f>
        <v>111165</v>
      </c>
    </row>
    <row r="17" spans="1:8" ht="12.75" customHeight="1">
      <c r="A17" s="250" t="s">
        <v>437</v>
      </c>
      <c r="B17" s="94" t="s">
        <v>438</v>
      </c>
      <c r="C17" s="106">
        <f>SUM(C18)</f>
        <v>3937</v>
      </c>
      <c r="D17" s="316">
        <f t="shared" ref="D17:H17" si="5">SUM(D18)</f>
        <v>1063</v>
      </c>
      <c r="E17" s="316">
        <f t="shared" si="5"/>
        <v>5000</v>
      </c>
      <c r="F17" s="106">
        <f>SUM(F18)</f>
        <v>3937</v>
      </c>
      <c r="G17" s="316">
        <f t="shared" si="5"/>
        <v>1063</v>
      </c>
      <c r="H17" s="316">
        <f t="shared" si="5"/>
        <v>5000</v>
      </c>
    </row>
    <row r="18" spans="1:8" ht="12" customHeight="1">
      <c r="A18" s="314"/>
      <c r="B18" s="178" t="s">
        <v>439</v>
      </c>
      <c r="C18" s="315">
        <v>3937</v>
      </c>
      <c r="D18" s="173">
        <v>1063</v>
      </c>
      <c r="E18" s="315">
        <f>SUM(C18:D18)</f>
        <v>5000</v>
      </c>
      <c r="F18" s="315">
        <v>3937</v>
      </c>
      <c r="G18" s="173">
        <v>1063</v>
      </c>
      <c r="H18" s="315">
        <f>SUM(F18:G18)</f>
        <v>5000</v>
      </c>
    </row>
    <row r="19" spans="1:8" ht="12.75" customHeight="1">
      <c r="A19" s="330" t="s">
        <v>289</v>
      </c>
      <c r="B19" s="164" t="s">
        <v>352</v>
      </c>
      <c r="C19" s="317">
        <f>SUM(C20)</f>
        <v>118110</v>
      </c>
      <c r="D19" s="317">
        <f t="shared" ref="D19:H19" si="6">SUM(D20)</f>
        <v>31890</v>
      </c>
      <c r="E19" s="317">
        <f t="shared" si="6"/>
        <v>150000</v>
      </c>
      <c r="F19" s="317">
        <f>SUM(F20)</f>
        <v>111762</v>
      </c>
      <c r="G19" s="317">
        <f t="shared" si="6"/>
        <v>30175</v>
      </c>
      <c r="H19" s="317">
        <f t="shared" si="6"/>
        <v>141937</v>
      </c>
    </row>
    <row r="20" spans="1:8" ht="12.75" customHeight="1">
      <c r="A20" s="102"/>
      <c r="B20" s="161" t="s">
        <v>441</v>
      </c>
      <c r="C20" s="162">
        <v>118110</v>
      </c>
      <c r="D20" s="163">
        <v>31890</v>
      </c>
      <c r="E20" s="162">
        <f>SUM(C20:D20)</f>
        <v>150000</v>
      </c>
      <c r="F20" s="162">
        <v>111762</v>
      </c>
      <c r="G20" s="163">
        <v>30175</v>
      </c>
      <c r="H20" s="162">
        <f>SUM(F20:G20)</f>
        <v>141937</v>
      </c>
    </row>
    <row r="21" spans="1:8" ht="12.75" customHeight="1">
      <c r="A21" s="142" t="s">
        <v>442</v>
      </c>
      <c r="B21" s="94" t="s">
        <v>316</v>
      </c>
      <c r="C21" s="107">
        <f>SUM(C22:C23)</f>
        <v>11024</v>
      </c>
      <c r="D21" s="166">
        <f t="shared" ref="D21:E21" si="7">SUM(D22:D23)</f>
        <v>2976</v>
      </c>
      <c r="E21" s="107">
        <f t="shared" si="7"/>
        <v>14000</v>
      </c>
      <c r="F21" s="107">
        <f>SUM(F22:F23)</f>
        <v>11024</v>
      </c>
      <c r="G21" s="166">
        <f t="shared" ref="G21:H21" si="8">SUM(G22:G23)</f>
        <v>2976</v>
      </c>
      <c r="H21" s="107">
        <f t="shared" si="8"/>
        <v>14000</v>
      </c>
    </row>
    <row r="22" spans="1:8" s="230" customFormat="1" ht="12.75" customHeight="1">
      <c r="A22" s="187"/>
      <c r="B22" s="161" t="s">
        <v>447</v>
      </c>
      <c r="C22" s="189">
        <v>3150</v>
      </c>
      <c r="D22" s="188">
        <v>850</v>
      </c>
      <c r="E22" s="189">
        <f>SUM(C22:D22)</f>
        <v>4000</v>
      </c>
      <c r="F22" s="189">
        <v>3150</v>
      </c>
      <c r="G22" s="188">
        <v>850</v>
      </c>
      <c r="H22" s="189">
        <f>SUM(F22:G22)</f>
        <v>4000</v>
      </c>
    </row>
    <row r="23" spans="1:8" ht="12.75" customHeight="1">
      <c r="A23" s="289"/>
      <c r="B23" s="178" t="s">
        <v>317</v>
      </c>
      <c r="C23" s="154">
        <v>7874</v>
      </c>
      <c r="D23" s="190">
        <v>2126</v>
      </c>
      <c r="E23" s="154">
        <f>SUM(C23:D23)</f>
        <v>10000</v>
      </c>
      <c r="F23" s="154">
        <v>7874</v>
      </c>
      <c r="G23" s="190">
        <v>2126</v>
      </c>
      <c r="H23" s="154">
        <f>SUM(F23:G23)</f>
        <v>10000</v>
      </c>
    </row>
    <row r="24" spans="1:8" ht="12.75" customHeight="1">
      <c r="A24" s="330" t="s">
        <v>443</v>
      </c>
      <c r="B24" s="164" t="s">
        <v>444</v>
      </c>
      <c r="C24" s="317">
        <f>SUM(C27)</f>
        <v>2362</v>
      </c>
      <c r="D24" s="317">
        <f t="shared" ref="D24" si="9">SUM(D27)</f>
        <v>638</v>
      </c>
      <c r="E24" s="317">
        <f t="shared" ref="E24" si="10">SUM(E27)</f>
        <v>3000</v>
      </c>
      <c r="F24" s="317">
        <f>SUM(F25:F27)</f>
        <v>6600</v>
      </c>
      <c r="G24" s="317">
        <f t="shared" ref="G24:H24" si="11">SUM(G25:G27)</f>
        <v>1780</v>
      </c>
      <c r="H24" s="317">
        <f t="shared" si="11"/>
        <v>8380</v>
      </c>
    </row>
    <row r="25" spans="1:8" ht="12.75" customHeight="1">
      <c r="A25" s="330"/>
      <c r="B25" s="161" t="s">
        <v>618</v>
      </c>
      <c r="C25" s="317"/>
      <c r="D25" s="421"/>
      <c r="E25" s="317"/>
      <c r="F25" s="162">
        <v>693</v>
      </c>
      <c r="G25" s="163">
        <v>187</v>
      </c>
      <c r="H25" s="162">
        <f>SUM(F25:G25)</f>
        <v>880</v>
      </c>
    </row>
    <row r="26" spans="1:8" ht="12.75" customHeight="1">
      <c r="A26" s="330"/>
      <c r="B26" s="161" t="s">
        <v>619</v>
      </c>
      <c r="C26" s="317"/>
      <c r="D26" s="421"/>
      <c r="E26" s="317"/>
      <c r="F26" s="162">
        <v>3545</v>
      </c>
      <c r="G26" s="163">
        <v>955</v>
      </c>
      <c r="H26" s="162">
        <f>SUM(F26:G26)</f>
        <v>4500</v>
      </c>
    </row>
    <row r="27" spans="1:8" ht="12.75" customHeight="1">
      <c r="A27" s="102"/>
      <c r="B27" s="161" t="s">
        <v>448</v>
      </c>
      <c r="C27" s="162">
        <v>2362</v>
      </c>
      <c r="D27" s="163">
        <v>638</v>
      </c>
      <c r="E27" s="162">
        <f>SUM(C27:D27)</f>
        <v>3000</v>
      </c>
      <c r="F27" s="162">
        <v>2362</v>
      </c>
      <c r="G27" s="163">
        <v>638</v>
      </c>
      <c r="H27" s="162">
        <f>SUM(F27:G27)</f>
        <v>3000</v>
      </c>
    </row>
    <row r="28" spans="1:8" ht="12.75" customHeight="1">
      <c r="A28" s="142" t="s">
        <v>445</v>
      </c>
      <c r="B28" s="94" t="s">
        <v>353</v>
      </c>
      <c r="C28" s="106">
        <f t="shared" ref="C28:E28" si="12">SUM(C31:C33)</f>
        <v>24409</v>
      </c>
      <c r="D28" s="316">
        <f t="shared" si="12"/>
        <v>6591</v>
      </c>
      <c r="E28" s="106">
        <f t="shared" si="12"/>
        <v>31000</v>
      </c>
      <c r="F28" s="106">
        <f>SUM(F29:F33)</f>
        <v>29594</v>
      </c>
      <c r="G28" s="106">
        <f t="shared" ref="G28:H28" si="13">SUM(G29:G33)</f>
        <v>7991</v>
      </c>
      <c r="H28" s="106">
        <f t="shared" si="13"/>
        <v>37585</v>
      </c>
    </row>
    <row r="29" spans="1:8" ht="12.75" customHeight="1">
      <c r="A29" s="143"/>
      <c r="B29" s="161" t="s">
        <v>620</v>
      </c>
      <c r="C29" s="162"/>
      <c r="D29" s="163"/>
      <c r="E29" s="162"/>
      <c r="F29" s="162">
        <v>2370</v>
      </c>
      <c r="G29" s="163">
        <v>640</v>
      </c>
      <c r="H29" s="163">
        <f>SUM(F29:G29)</f>
        <v>3010</v>
      </c>
    </row>
    <row r="30" spans="1:8" ht="12.75" customHeight="1">
      <c r="A30" s="143"/>
      <c r="B30" s="161" t="s">
        <v>621</v>
      </c>
      <c r="C30" s="162"/>
      <c r="D30" s="163"/>
      <c r="E30" s="162"/>
      <c r="F30" s="162">
        <v>2500</v>
      </c>
      <c r="G30" s="163">
        <v>675</v>
      </c>
      <c r="H30" s="163">
        <f>SUM(F30:G30)</f>
        <v>3175</v>
      </c>
    </row>
    <row r="31" spans="1:8" ht="12.75" customHeight="1">
      <c r="A31" s="187"/>
      <c r="B31" s="161" t="s">
        <v>449</v>
      </c>
      <c r="C31" s="162">
        <v>787</v>
      </c>
      <c r="D31" s="163">
        <v>213</v>
      </c>
      <c r="E31" s="162">
        <f>SUM(C31:D31)</f>
        <v>1000</v>
      </c>
      <c r="F31" s="162">
        <v>787</v>
      </c>
      <c r="G31" s="163">
        <v>213</v>
      </c>
      <c r="H31" s="162">
        <f>SUM(F31:G31)</f>
        <v>1000</v>
      </c>
    </row>
    <row r="32" spans="1:8" ht="12.75" customHeight="1">
      <c r="A32" s="187"/>
      <c r="B32" s="161" t="s">
        <v>315</v>
      </c>
      <c r="C32" s="162">
        <v>7874</v>
      </c>
      <c r="D32" s="163">
        <v>2126</v>
      </c>
      <c r="E32" s="162">
        <f>SUM(C32:D32)</f>
        <v>10000</v>
      </c>
      <c r="F32" s="162">
        <v>7874</v>
      </c>
      <c r="G32" s="163">
        <v>2126</v>
      </c>
      <c r="H32" s="162">
        <f>SUM(F32:G32)</f>
        <v>10000</v>
      </c>
    </row>
    <row r="33" spans="1:8" ht="12.75" customHeight="1">
      <c r="A33" s="289"/>
      <c r="B33" s="178" t="s">
        <v>450</v>
      </c>
      <c r="C33" s="315">
        <v>15748</v>
      </c>
      <c r="D33" s="173">
        <v>4252</v>
      </c>
      <c r="E33" s="315">
        <f>SUM(C33:D33)</f>
        <v>20000</v>
      </c>
      <c r="F33" s="315">
        <v>16063</v>
      </c>
      <c r="G33" s="173">
        <v>4337</v>
      </c>
      <c r="H33" s="315">
        <f>SUM(F33:G33)</f>
        <v>20400</v>
      </c>
    </row>
    <row r="34" spans="1:8" ht="12.75" customHeight="1">
      <c r="A34" s="143" t="s">
        <v>366</v>
      </c>
      <c r="B34" s="164" t="s">
        <v>149</v>
      </c>
      <c r="C34" s="165">
        <f t="shared" ref="C34:H34" si="14">SUM(C35:C41)</f>
        <v>341111</v>
      </c>
      <c r="D34" s="186">
        <f t="shared" si="14"/>
        <v>90589</v>
      </c>
      <c r="E34" s="320">
        <f t="shared" si="14"/>
        <v>431700</v>
      </c>
      <c r="F34" s="165">
        <f t="shared" si="14"/>
        <v>350167</v>
      </c>
      <c r="G34" s="186">
        <f t="shared" si="14"/>
        <v>93033</v>
      </c>
      <c r="H34" s="320">
        <f t="shared" si="14"/>
        <v>443200</v>
      </c>
    </row>
    <row r="35" spans="1:8" ht="12.75" customHeight="1">
      <c r="A35" s="187"/>
      <c r="B35" s="161" t="s">
        <v>327</v>
      </c>
      <c r="C35" s="162">
        <v>5600</v>
      </c>
      <c r="D35" s="163">
        <v>0</v>
      </c>
      <c r="E35" s="162">
        <f t="shared" ref="E35:E41" si="15">SUM(C35:D35)</f>
        <v>5600</v>
      </c>
      <c r="F35" s="162">
        <v>5600</v>
      </c>
      <c r="G35" s="163">
        <v>0</v>
      </c>
      <c r="H35" s="162">
        <f t="shared" ref="H35:H41" si="16">SUM(F35:G35)</f>
        <v>5600</v>
      </c>
    </row>
    <row r="36" spans="1:8" ht="12.75" customHeight="1">
      <c r="A36" s="187"/>
      <c r="B36" s="161" t="s">
        <v>451</v>
      </c>
      <c r="C36" s="162">
        <v>39370</v>
      </c>
      <c r="D36" s="163">
        <v>10630</v>
      </c>
      <c r="E36" s="162">
        <f t="shared" si="15"/>
        <v>50000</v>
      </c>
      <c r="F36" s="162">
        <v>39370</v>
      </c>
      <c r="G36" s="163">
        <v>10630</v>
      </c>
      <c r="H36" s="162">
        <f t="shared" si="16"/>
        <v>50000</v>
      </c>
    </row>
    <row r="37" spans="1:8" ht="12.75" customHeight="1">
      <c r="A37" s="187"/>
      <c r="B37" s="161" t="s">
        <v>622</v>
      </c>
      <c r="C37" s="162"/>
      <c r="D37" s="163"/>
      <c r="E37" s="162"/>
      <c r="F37" s="162">
        <v>5512</v>
      </c>
      <c r="G37" s="163">
        <v>1488</v>
      </c>
      <c r="H37" s="162">
        <f>SUM(F37:G37)</f>
        <v>7000</v>
      </c>
    </row>
    <row r="38" spans="1:8" ht="12.75" customHeight="1">
      <c r="A38" s="187"/>
      <c r="B38" s="161" t="s">
        <v>452</v>
      </c>
      <c r="C38" s="162">
        <v>269291</v>
      </c>
      <c r="D38" s="163">
        <v>72709</v>
      </c>
      <c r="E38" s="162">
        <f t="shared" si="15"/>
        <v>342000</v>
      </c>
      <c r="F38" s="162">
        <v>269291</v>
      </c>
      <c r="G38" s="163">
        <v>72709</v>
      </c>
      <c r="H38" s="162">
        <f t="shared" si="16"/>
        <v>342000</v>
      </c>
    </row>
    <row r="39" spans="1:8" ht="12.75" customHeight="1">
      <c r="A39" s="187"/>
      <c r="B39" s="161" t="s">
        <v>639</v>
      </c>
      <c r="C39" s="162"/>
      <c r="D39" s="163"/>
      <c r="E39" s="162"/>
      <c r="F39" s="104">
        <v>3544</v>
      </c>
      <c r="G39" s="104">
        <v>956</v>
      </c>
      <c r="H39" s="162">
        <f t="shared" si="16"/>
        <v>4500</v>
      </c>
    </row>
    <row r="40" spans="1:8" ht="12.75" customHeight="1">
      <c r="A40" s="187"/>
      <c r="B40" s="161" t="s">
        <v>453</v>
      </c>
      <c r="C40" s="162">
        <v>24803</v>
      </c>
      <c r="D40" s="163">
        <v>6697</v>
      </c>
      <c r="E40" s="162">
        <f t="shared" si="15"/>
        <v>31500</v>
      </c>
      <c r="F40" s="162">
        <v>24803</v>
      </c>
      <c r="G40" s="163">
        <v>6697</v>
      </c>
      <c r="H40" s="162">
        <f t="shared" si="16"/>
        <v>31500</v>
      </c>
    </row>
    <row r="41" spans="1:8" ht="12.75" customHeight="1">
      <c r="A41" s="169"/>
      <c r="B41" s="178" t="s">
        <v>454</v>
      </c>
      <c r="C41" s="315">
        <v>2047</v>
      </c>
      <c r="D41" s="173">
        <v>553</v>
      </c>
      <c r="E41" s="154">
        <f t="shared" si="15"/>
        <v>2600</v>
      </c>
      <c r="F41" s="315">
        <v>2047</v>
      </c>
      <c r="G41" s="173">
        <v>553</v>
      </c>
      <c r="H41" s="154">
        <f t="shared" si="16"/>
        <v>2600</v>
      </c>
    </row>
    <row r="42" spans="1:8" ht="12.75" customHeight="1">
      <c r="A42" s="142" t="s">
        <v>491</v>
      </c>
      <c r="B42" s="94" t="s">
        <v>492</v>
      </c>
      <c r="C42" s="107">
        <f t="shared" ref="C42:H44" si="17">SUM(C43:C43)</f>
        <v>2756</v>
      </c>
      <c r="D42" s="107">
        <f t="shared" si="17"/>
        <v>744</v>
      </c>
      <c r="E42" s="107">
        <f t="shared" si="17"/>
        <v>3500</v>
      </c>
      <c r="F42" s="107">
        <f t="shared" si="17"/>
        <v>2756</v>
      </c>
      <c r="G42" s="107">
        <f t="shared" si="17"/>
        <v>744</v>
      </c>
      <c r="H42" s="107">
        <f t="shared" si="17"/>
        <v>3500</v>
      </c>
    </row>
    <row r="43" spans="1:8" ht="12.75" customHeight="1">
      <c r="A43" s="289"/>
      <c r="B43" s="161" t="s">
        <v>624</v>
      </c>
      <c r="C43" s="189">
        <v>2756</v>
      </c>
      <c r="D43" s="188">
        <v>744</v>
      </c>
      <c r="E43" s="321">
        <f>SUM(C43:D43)</f>
        <v>3500</v>
      </c>
      <c r="F43" s="189">
        <v>2756</v>
      </c>
      <c r="G43" s="188">
        <v>744</v>
      </c>
      <c r="H43" s="321">
        <f>SUM(F43:G43)</f>
        <v>3500</v>
      </c>
    </row>
    <row r="44" spans="1:8" ht="12.75" customHeight="1">
      <c r="A44" s="330" t="s">
        <v>464</v>
      </c>
      <c r="B44" s="94" t="s">
        <v>623</v>
      </c>
      <c r="C44" s="107">
        <f t="shared" si="17"/>
        <v>0</v>
      </c>
      <c r="D44" s="107">
        <f t="shared" si="17"/>
        <v>0</v>
      </c>
      <c r="E44" s="107">
        <f t="shared" si="17"/>
        <v>0</v>
      </c>
      <c r="F44" s="107">
        <f t="shared" si="17"/>
        <v>4898</v>
      </c>
      <c r="G44" s="107">
        <f t="shared" si="17"/>
        <v>1322</v>
      </c>
      <c r="H44" s="107">
        <f t="shared" si="17"/>
        <v>6220</v>
      </c>
    </row>
    <row r="45" spans="1:8" ht="12.75" customHeight="1">
      <c r="A45" s="249"/>
      <c r="B45" s="161" t="s">
        <v>625</v>
      </c>
      <c r="C45" s="189">
        <v>0</v>
      </c>
      <c r="D45" s="188">
        <v>0</v>
      </c>
      <c r="E45" s="321">
        <v>0</v>
      </c>
      <c r="F45" s="189">
        <v>4898</v>
      </c>
      <c r="G45" s="188">
        <v>1322</v>
      </c>
      <c r="H45" s="321">
        <f>SUM(F45:G45)</f>
        <v>6220</v>
      </c>
    </row>
    <row r="46" spans="1:8" s="230" customFormat="1" ht="12.75" customHeight="1">
      <c r="A46" s="250" t="s">
        <v>456</v>
      </c>
      <c r="B46" s="94" t="s">
        <v>457</v>
      </c>
      <c r="C46" s="107">
        <f>SUM(C47:C48)</f>
        <v>2492</v>
      </c>
      <c r="D46" s="107">
        <f t="shared" ref="D46:H46" si="18">SUM(D47:D48)</f>
        <v>673</v>
      </c>
      <c r="E46" s="107">
        <f t="shared" si="18"/>
        <v>3165</v>
      </c>
      <c r="F46" s="107">
        <f t="shared" si="18"/>
        <v>2870</v>
      </c>
      <c r="G46" s="107">
        <f t="shared" si="18"/>
        <v>775</v>
      </c>
      <c r="H46" s="107">
        <f t="shared" si="18"/>
        <v>3645</v>
      </c>
    </row>
    <row r="47" spans="1:8" s="230" customFormat="1" ht="12.75" customHeight="1">
      <c r="A47" s="330"/>
      <c r="B47" s="161" t="s">
        <v>458</v>
      </c>
      <c r="C47" s="189">
        <v>2492</v>
      </c>
      <c r="D47" s="188">
        <v>673</v>
      </c>
      <c r="E47" s="321">
        <f>SUM(C47:D47)</f>
        <v>3165</v>
      </c>
      <c r="F47" s="189">
        <v>2492</v>
      </c>
      <c r="G47" s="188">
        <v>673</v>
      </c>
      <c r="H47" s="321">
        <f>SUM(F47:G47)</f>
        <v>3165</v>
      </c>
    </row>
    <row r="48" spans="1:8" s="230" customFormat="1" ht="12.75" customHeight="1">
      <c r="A48" s="249"/>
      <c r="B48" s="161" t="s">
        <v>626</v>
      </c>
      <c r="C48" s="189">
        <v>0</v>
      </c>
      <c r="D48" s="188">
        <v>0</v>
      </c>
      <c r="E48" s="321">
        <f>SUM(C48:D48)</f>
        <v>0</v>
      </c>
      <c r="F48" s="189">
        <v>378</v>
      </c>
      <c r="G48" s="188">
        <v>102</v>
      </c>
      <c r="H48" s="321">
        <f>SUM(F48:G48)</f>
        <v>480</v>
      </c>
    </row>
    <row r="49" spans="1:8" s="228" customFormat="1" ht="18.75" customHeight="1">
      <c r="A49" s="290"/>
      <c r="B49" s="70" t="s">
        <v>125</v>
      </c>
      <c r="C49" s="262">
        <f>SUM(C11,C13,C15,C17,C19,C21,C24,C28,C34,C46,C42,)</f>
        <v>595970</v>
      </c>
      <c r="D49" s="262">
        <f>SUM(D11,D13,D15,D17,D19,D21,D24,D28,D34,D46,D42,)</f>
        <v>159403</v>
      </c>
      <c r="E49" s="262">
        <f>SUM(E11,E13,E15,E17,E19,E21,E24,E28,E34,E46,E42,)</f>
        <v>755373</v>
      </c>
      <c r="F49" s="262">
        <f>SUM(F11,F13,F15,F17,F19,F21,F24,F28,F34,F46,F42,F44)</f>
        <v>613377</v>
      </c>
      <c r="G49" s="262">
        <f>SUM(G11,G13,G15,G17,G19,G21,G24,G28,G34,G46,G42,G44)</f>
        <v>164098</v>
      </c>
      <c r="H49" s="262">
        <f>SUM(H11,H13,H15,H17,H19,H21,H24,H28,H34,H46,H42,H44)</f>
        <v>777475</v>
      </c>
    </row>
    <row r="50" spans="1:8" s="230" customFormat="1" ht="12.75" customHeight="1">
      <c r="A50" s="250" t="s">
        <v>290</v>
      </c>
      <c r="B50" s="94" t="s">
        <v>276</v>
      </c>
      <c r="C50" s="107">
        <f t="shared" ref="C50:H50" si="19">SUM(C51:C51)</f>
        <v>5158</v>
      </c>
      <c r="D50" s="107">
        <f t="shared" si="19"/>
        <v>1393</v>
      </c>
      <c r="E50" s="107">
        <f t="shared" si="19"/>
        <v>6551</v>
      </c>
      <c r="F50" s="107">
        <f t="shared" si="19"/>
        <v>5158</v>
      </c>
      <c r="G50" s="107">
        <f t="shared" si="19"/>
        <v>1393</v>
      </c>
      <c r="H50" s="107">
        <f t="shared" si="19"/>
        <v>6551</v>
      </c>
    </row>
    <row r="51" spans="1:8" s="230" customFormat="1" ht="12.75" customHeight="1">
      <c r="A51" s="249"/>
      <c r="B51" s="161" t="s">
        <v>318</v>
      </c>
      <c r="C51" s="189">
        <v>5158</v>
      </c>
      <c r="D51" s="188">
        <v>1393</v>
      </c>
      <c r="E51" s="189">
        <f>SUM(C51:D51)</f>
        <v>6551</v>
      </c>
      <c r="F51" s="189">
        <v>5158</v>
      </c>
      <c r="G51" s="188">
        <v>1393</v>
      </c>
      <c r="H51" s="189">
        <f>SUM(F51:G51)</f>
        <v>6551</v>
      </c>
    </row>
    <row r="52" spans="1:8" s="252" customFormat="1" ht="20.25" customHeight="1">
      <c r="A52" s="293"/>
      <c r="B52" s="70" t="s">
        <v>323</v>
      </c>
      <c r="C52" s="294">
        <f>SUM(C50,)</f>
        <v>5158</v>
      </c>
      <c r="D52" s="294">
        <f t="shared" ref="D52:E52" si="20">SUM(D50,)</f>
        <v>1393</v>
      </c>
      <c r="E52" s="294">
        <f t="shared" si="20"/>
        <v>6551</v>
      </c>
      <c r="F52" s="294">
        <f>SUM(F50,)</f>
        <v>5158</v>
      </c>
      <c r="G52" s="294">
        <f t="shared" ref="G52:H52" si="21">SUM(G50,)</f>
        <v>1393</v>
      </c>
      <c r="H52" s="294">
        <f t="shared" si="21"/>
        <v>6551</v>
      </c>
    </row>
    <row r="53" spans="1:8" s="230" customFormat="1" ht="12.75" customHeight="1">
      <c r="A53" s="292" t="s">
        <v>10</v>
      </c>
      <c r="B53" s="164" t="s">
        <v>322</v>
      </c>
      <c r="C53" s="165">
        <f t="shared" ref="C53:H53" si="22">SUM(C54:C54)</f>
        <v>23088</v>
      </c>
      <c r="D53" s="165">
        <f t="shared" si="22"/>
        <v>6234</v>
      </c>
      <c r="E53" s="165">
        <f t="shared" si="22"/>
        <v>29322</v>
      </c>
      <c r="F53" s="165">
        <f t="shared" si="22"/>
        <v>23088</v>
      </c>
      <c r="G53" s="165">
        <f t="shared" si="22"/>
        <v>6234</v>
      </c>
      <c r="H53" s="165">
        <f t="shared" si="22"/>
        <v>29322</v>
      </c>
    </row>
    <row r="54" spans="1:8" s="230" customFormat="1" ht="12.75" customHeight="1">
      <c r="A54" s="249"/>
      <c r="B54" s="161" t="s">
        <v>324</v>
      </c>
      <c r="C54" s="189">
        <v>23088</v>
      </c>
      <c r="D54" s="188">
        <v>6234</v>
      </c>
      <c r="E54" s="189">
        <f>SUM(C54:D54)</f>
        <v>29322</v>
      </c>
      <c r="F54" s="189">
        <v>23088</v>
      </c>
      <c r="G54" s="188">
        <v>6234</v>
      </c>
      <c r="H54" s="189">
        <f>SUM(F54:G54)</f>
        <v>29322</v>
      </c>
    </row>
    <row r="55" spans="1:8" ht="17.25" customHeight="1">
      <c r="A55" s="152"/>
      <c r="B55" s="70" t="s">
        <v>320</v>
      </c>
      <c r="C55" s="138">
        <f>SUM(C53,)</f>
        <v>23088</v>
      </c>
      <c r="D55" s="138">
        <f t="shared" ref="D55:E55" si="23">SUM(D53,)</f>
        <v>6234</v>
      </c>
      <c r="E55" s="138">
        <f t="shared" si="23"/>
        <v>29322</v>
      </c>
      <c r="F55" s="138">
        <f>SUM(F53,)</f>
        <v>23088</v>
      </c>
      <c r="G55" s="138">
        <f t="shared" ref="G55:H55" si="24">SUM(G53,)</f>
        <v>6234</v>
      </c>
      <c r="H55" s="138">
        <f t="shared" si="24"/>
        <v>29322</v>
      </c>
    </row>
    <row r="56" spans="1:8" ht="19.5" customHeight="1">
      <c r="A56" s="152"/>
      <c r="B56" s="70" t="s">
        <v>325</v>
      </c>
      <c r="C56" s="138">
        <f t="shared" ref="C56:H56" si="25">SUM(C49,C52,C55)</f>
        <v>624216</v>
      </c>
      <c r="D56" s="138">
        <f t="shared" si="25"/>
        <v>167030</v>
      </c>
      <c r="E56" s="138">
        <f t="shared" si="25"/>
        <v>791246</v>
      </c>
      <c r="F56" s="138">
        <f t="shared" si="25"/>
        <v>641623</v>
      </c>
      <c r="G56" s="138">
        <f t="shared" si="25"/>
        <v>171725</v>
      </c>
      <c r="H56" s="138">
        <f t="shared" si="25"/>
        <v>813348</v>
      </c>
    </row>
    <row r="57" spans="1:8">
      <c r="A57" s="98"/>
      <c r="B57" s="99"/>
      <c r="C57" s="99"/>
      <c r="D57" s="99"/>
      <c r="E57" s="99"/>
    </row>
    <row r="58" spans="1:8">
      <c r="A58" s="98"/>
      <c r="B58" s="99"/>
      <c r="C58" s="99"/>
      <c r="D58" s="99"/>
      <c r="E58" s="99"/>
    </row>
    <row r="59" spans="1:8">
      <c r="A59" s="98"/>
      <c r="B59" s="99"/>
      <c r="C59" s="99"/>
      <c r="D59" s="99"/>
      <c r="E59" s="99"/>
    </row>
    <row r="60" spans="1:8" ht="15.75">
      <c r="A60" s="100" t="s">
        <v>696</v>
      </c>
      <c r="B60" s="99"/>
      <c r="C60" s="99"/>
      <c r="D60" s="99"/>
      <c r="E60" s="99"/>
    </row>
    <row r="61" spans="1:8">
      <c r="A61" s="98"/>
      <c r="B61" s="99"/>
      <c r="C61" s="99"/>
      <c r="D61" s="99"/>
      <c r="E61" s="99"/>
    </row>
    <row r="62" spans="1:8" ht="15.75">
      <c r="A62" s="567" t="s">
        <v>26</v>
      </c>
      <c r="B62" s="517"/>
      <c r="C62" s="517"/>
      <c r="D62" s="517"/>
      <c r="E62" s="517"/>
      <c r="F62" s="517"/>
      <c r="G62" s="517"/>
      <c r="H62" s="517"/>
    </row>
    <row r="63" spans="1:8" ht="15.75">
      <c r="A63" s="567" t="s">
        <v>571</v>
      </c>
      <c r="B63" s="517"/>
      <c r="C63" s="517"/>
      <c r="D63" s="517"/>
      <c r="E63" s="517"/>
      <c r="F63" s="517"/>
      <c r="G63" s="517"/>
      <c r="H63" s="517"/>
    </row>
    <row r="64" spans="1:8" ht="15.75">
      <c r="A64" s="567" t="s">
        <v>572</v>
      </c>
      <c r="B64" s="517"/>
      <c r="C64" s="517"/>
      <c r="D64" s="517"/>
      <c r="E64" s="517"/>
      <c r="F64" s="517"/>
      <c r="G64" s="517"/>
      <c r="H64" s="517"/>
    </row>
    <row r="65" spans="1:8" ht="15.75">
      <c r="A65" s="567" t="s">
        <v>574</v>
      </c>
      <c r="B65" s="517"/>
      <c r="C65" s="517"/>
      <c r="D65" s="517"/>
      <c r="E65" s="517"/>
      <c r="F65" s="517"/>
      <c r="G65" s="517"/>
      <c r="H65" s="517"/>
    </row>
    <row r="66" spans="1:8" ht="15.75">
      <c r="A66" s="98"/>
      <c r="B66" s="101"/>
      <c r="C66" s="99"/>
      <c r="D66" s="99"/>
      <c r="E66" s="99"/>
    </row>
    <row r="67" spans="1:8" s="65" customFormat="1">
      <c r="A67" s="47" t="s">
        <v>53</v>
      </c>
      <c r="B67" s="47" t="s">
        <v>5</v>
      </c>
      <c r="C67" s="50"/>
      <c r="D67" s="51" t="s">
        <v>428</v>
      </c>
      <c r="E67" s="52"/>
      <c r="F67" s="50"/>
      <c r="G67" s="51" t="s">
        <v>566</v>
      </c>
      <c r="H67" s="52"/>
    </row>
    <row r="68" spans="1:8">
      <c r="A68" s="49" t="s">
        <v>54</v>
      </c>
      <c r="B68" s="49"/>
      <c r="C68" s="47" t="s">
        <v>60</v>
      </c>
      <c r="D68" s="47" t="s">
        <v>61</v>
      </c>
      <c r="E68" s="47" t="s">
        <v>6</v>
      </c>
      <c r="F68" s="47" t="s">
        <v>60</v>
      </c>
      <c r="G68" s="47" t="s">
        <v>61</v>
      </c>
      <c r="H68" s="47" t="s">
        <v>6</v>
      </c>
    </row>
    <row r="69" spans="1:8">
      <c r="A69" s="86" t="s">
        <v>288</v>
      </c>
      <c r="B69" s="168" t="s">
        <v>349</v>
      </c>
      <c r="C69" s="103">
        <f>SUM(C70)</f>
        <v>0</v>
      </c>
      <c r="D69" s="103">
        <f t="shared" ref="D69:H69" si="26">SUM(D70)</f>
        <v>0</v>
      </c>
      <c r="E69" s="103">
        <f t="shared" si="26"/>
        <v>0</v>
      </c>
      <c r="F69" s="103">
        <f>SUM(F70)</f>
        <v>4270</v>
      </c>
      <c r="G69" s="103">
        <f t="shared" si="26"/>
        <v>1153</v>
      </c>
      <c r="H69" s="103">
        <f t="shared" si="26"/>
        <v>5423</v>
      </c>
    </row>
    <row r="70" spans="1:8">
      <c r="A70" s="88"/>
      <c r="B70" s="337" t="s">
        <v>627</v>
      </c>
      <c r="C70" s="170">
        <v>0</v>
      </c>
      <c r="D70" s="170">
        <v>0</v>
      </c>
      <c r="E70" s="170">
        <f t="shared" ref="E70" si="27">SUM(C70:D70)</f>
        <v>0</v>
      </c>
      <c r="F70" s="170">
        <v>4270</v>
      </c>
      <c r="G70" s="170">
        <v>1153</v>
      </c>
      <c r="H70" s="170">
        <f t="shared" ref="H70" si="28">SUM(F70:G70)</f>
        <v>5423</v>
      </c>
    </row>
    <row r="71" spans="1:8">
      <c r="A71" s="73" t="s">
        <v>446</v>
      </c>
      <c r="B71" s="94" t="s">
        <v>274</v>
      </c>
      <c r="C71" s="248">
        <f t="shared" ref="C71:H71" si="29">SUM(C72:C72)</f>
        <v>3937</v>
      </c>
      <c r="D71" s="103">
        <f t="shared" si="29"/>
        <v>1063</v>
      </c>
      <c r="E71" s="103">
        <f t="shared" si="29"/>
        <v>5000</v>
      </c>
      <c r="F71" s="248">
        <f t="shared" si="29"/>
        <v>3937</v>
      </c>
      <c r="G71" s="103">
        <f t="shared" si="29"/>
        <v>1063</v>
      </c>
      <c r="H71" s="103">
        <f t="shared" si="29"/>
        <v>5000</v>
      </c>
    </row>
    <row r="72" spans="1:8">
      <c r="A72" s="74"/>
      <c r="B72" s="161" t="s">
        <v>119</v>
      </c>
      <c r="C72" s="177">
        <v>3937</v>
      </c>
      <c r="D72" s="162">
        <v>1063</v>
      </c>
      <c r="E72" s="177">
        <f>SUM(C72:D72)</f>
        <v>5000</v>
      </c>
      <c r="F72" s="177">
        <v>3937</v>
      </c>
      <c r="G72" s="162">
        <v>1063</v>
      </c>
      <c r="H72" s="177">
        <f>SUM(F72:G72)</f>
        <v>5000</v>
      </c>
    </row>
    <row r="73" spans="1:8">
      <c r="A73" s="73" t="s">
        <v>440</v>
      </c>
      <c r="B73" s="168" t="s">
        <v>136</v>
      </c>
      <c r="C73" s="103">
        <f t="shared" ref="C73:H73" si="30">SUM(C74:C79)</f>
        <v>90551</v>
      </c>
      <c r="D73" s="103">
        <f t="shared" si="30"/>
        <v>24449</v>
      </c>
      <c r="E73" s="103">
        <f t="shared" si="30"/>
        <v>115000</v>
      </c>
      <c r="F73" s="103">
        <f t="shared" si="30"/>
        <v>140197</v>
      </c>
      <c r="G73" s="103">
        <f t="shared" si="30"/>
        <v>38303</v>
      </c>
      <c r="H73" s="103">
        <f t="shared" si="30"/>
        <v>178500</v>
      </c>
    </row>
    <row r="74" spans="1:8">
      <c r="A74" s="74"/>
      <c r="B74" s="185" t="s">
        <v>328</v>
      </c>
      <c r="C74" s="104">
        <v>3937</v>
      </c>
      <c r="D74" s="104">
        <v>1063</v>
      </c>
      <c r="E74" s="104">
        <f t="shared" ref="E74:E79" si="31">SUM(C74:D74)</f>
        <v>5000</v>
      </c>
      <c r="F74" s="104">
        <v>3937</v>
      </c>
      <c r="G74" s="104">
        <v>1063</v>
      </c>
      <c r="H74" s="104">
        <f t="shared" ref="H74:H79" si="32">SUM(F74:G74)</f>
        <v>5000</v>
      </c>
    </row>
    <row r="75" spans="1:8">
      <c r="A75" s="74"/>
      <c r="B75" s="185" t="s">
        <v>610</v>
      </c>
      <c r="C75" s="104">
        <v>22047</v>
      </c>
      <c r="D75" s="104">
        <v>5953</v>
      </c>
      <c r="E75" s="104">
        <f t="shared" si="31"/>
        <v>28000</v>
      </c>
      <c r="F75" s="104">
        <v>24803</v>
      </c>
      <c r="G75" s="104">
        <v>6697</v>
      </c>
      <c r="H75" s="104">
        <f t="shared" si="32"/>
        <v>31500</v>
      </c>
    </row>
    <row r="76" spans="1:8">
      <c r="A76" s="74"/>
      <c r="B76" s="185" t="s">
        <v>611</v>
      </c>
      <c r="C76" s="104"/>
      <c r="D76" s="104"/>
      <c r="E76" s="104"/>
      <c r="F76" s="104">
        <v>24803</v>
      </c>
      <c r="G76" s="104">
        <v>6697</v>
      </c>
      <c r="H76" s="104">
        <f t="shared" si="32"/>
        <v>31500</v>
      </c>
    </row>
    <row r="77" spans="1:8">
      <c r="A77" s="74"/>
      <c r="B77" s="185" t="s">
        <v>628</v>
      </c>
      <c r="C77" s="104"/>
      <c r="D77" s="104"/>
      <c r="E77" s="104"/>
      <c r="F77" s="104">
        <v>6300</v>
      </c>
      <c r="G77" s="104">
        <v>1700</v>
      </c>
      <c r="H77" s="104">
        <f t="shared" si="32"/>
        <v>8000</v>
      </c>
    </row>
    <row r="78" spans="1:8">
      <c r="A78" s="74"/>
      <c r="B78" s="185" t="s">
        <v>629</v>
      </c>
      <c r="C78" s="104"/>
      <c r="D78" s="104"/>
      <c r="E78" s="104"/>
      <c r="F78" s="104">
        <v>15787</v>
      </c>
      <c r="G78" s="104">
        <v>4713</v>
      </c>
      <c r="H78" s="104">
        <f t="shared" si="32"/>
        <v>20500</v>
      </c>
    </row>
    <row r="79" spans="1:8">
      <c r="A79" s="83"/>
      <c r="B79" s="337" t="s">
        <v>367</v>
      </c>
      <c r="C79" s="170">
        <v>64567</v>
      </c>
      <c r="D79" s="170">
        <v>17433</v>
      </c>
      <c r="E79" s="170">
        <f t="shared" si="31"/>
        <v>82000</v>
      </c>
      <c r="F79" s="170">
        <v>64567</v>
      </c>
      <c r="G79" s="170">
        <v>17433</v>
      </c>
      <c r="H79" s="170">
        <f t="shared" si="32"/>
        <v>82000</v>
      </c>
    </row>
    <row r="80" spans="1:8">
      <c r="A80" s="86" t="s">
        <v>445</v>
      </c>
      <c r="B80" s="168" t="s">
        <v>459</v>
      </c>
      <c r="C80" s="103">
        <f>SUM(C82)</f>
        <v>6693</v>
      </c>
      <c r="D80" s="103">
        <f t="shared" ref="D80:E80" si="33">SUM(D82)</f>
        <v>1807</v>
      </c>
      <c r="E80" s="103">
        <f t="shared" si="33"/>
        <v>8500</v>
      </c>
      <c r="F80" s="103">
        <f>SUM(F81:F82)</f>
        <v>12898</v>
      </c>
      <c r="G80" s="103">
        <f t="shared" ref="G80:H80" si="34">SUM(G81:G82)</f>
        <v>3482</v>
      </c>
      <c r="H80" s="103">
        <f t="shared" si="34"/>
        <v>16380</v>
      </c>
    </row>
    <row r="81" spans="1:13">
      <c r="A81" s="87"/>
      <c r="B81" s="185" t="s">
        <v>630</v>
      </c>
      <c r="C81" s="104"/>
      <c r="D81" s="104"/>
      <c r="E81" s="104"/>
      <c r="F81" s="104">
        <v>3386</v>
      </c>
      <c r="G81" s="104">
        <v>914</v>
      </c>
      <c r="H81" s="104">
        <f>SUM(F81:G81)</f>
        <v>4300</v>
      </c>
    </row>
    <row r="82" spans="1:13">
      <c r="A82" s="88"/>
      <c r="B82" s="337" t="s">
        <v>460</v>
      </c>
      <c r="C82" s="170">
        <v>6693</v>
      </c>
      <c r="D82" s="170">
        <v>1807</v>
      </c>
      <c r="E82" s="170">
        <f t="shared" ref="E82" si="35">SUM(C82:D82)</f>
        <v>8500</v>
      </c>
      <c r="F82" s="170">
        <v>9512</v>
      </c>
      <c r="G82" s="170">
        <v>2568</v>
      </c>
      <c r="H82" s="170">
        <f t="shared" ref="H82" si="36">SUM(F82:G82)</f>
        <v>12080</v>
      </c>
    </row>
    <row r="83" spans="1:13">
      <c r="A83" s="86" t="s">
        <v>366</v>
      </c>
      <c r="B83" s="318" t="s">
        <v>149</v>
      </c>
      <c r="C83" s="319">
        <f>SUM(C84:C86)</f>
        <v>127874</v>
      </c>
      <c r="D83" s="319">
        <f t="shared" ref="D83:E83" si="37">SUM(D84:D86)</f>
        <v>34526</v>
      </c>
      <c r="E83" s="319">
        <f t="shared" si="37"/>
        <v>162400</v>
      </c>
      <c r="F83" s="319">
        <f>SUM(F84:F90)</f>
        <v>162355</v>
      </c>
      <c r="G83" s="319">
        <f>SUM(G84:G90)</f>
        <v>43745</v>
      </c>
      <c r="H83" s="319">
        <f>SUM(H84:H90)</f>
        <v>206100</v>
      </c>
    </row>
    <row r="84" spans="1:13">
      <c r="A84" s="87"/>
      <c r="B84" s="185" t="s">
        <v>461</v>
      </c>
      <c r="C84" s="104">
        <v>74803</v>
      </c>
      <c r="D84" s="104">
        <v>20197</v>
      </c>
      <c r="E84" s="104">
        <f t="shared" ref="E84:E86" si="38">SUM(C84:D84)</f>
        <v>95000</v>
      </c>
      <c r="F84" s="104">
        <v>74803</v>
      </c>
      <c r="G84" s="104">
        <v>20197</v>
      </c>
      <c r="H84" s="104">
        <f t="shared" ref="H84:H90" si="39">SUM(F84:G84)</f>
        <v>95000</v>
      </c>
    </row>
    <row r="85" spans="1:13">
      <c r="A85" s="87"/>
      <c r="B85" s="185" t="s">
        <v>462</v>
      </c>
      <c r="C85" s="104">
        <v>33386</v>
      </c>
      <c r="D85" s="104">
        <v>9014</v>
      </c>
      <c r="E85" s="104">
        <f t="shared" si="38"/>
        <v>42400</v>
      </c>
      <c r="F85" s="104">
        <v>33386</v>
      </c>
      <c r="G85" s="104">
        <v>9014</v>
      </c>
      <c r="H85" s="104">
        <f t="shared" si="39"/>
        <v>42400</v>
      </c>
    </row>
    <row r="86" spans="1:13">
      <c r="A86" s="87"/>
      <c r="B86" s="185" t="s">
        <v>631</v>
      </c>
      <c r="C86" s="104">
        <v>19685</v>
      </c>
      <c r="D86" s="104">
        <v>5315</v>
      </c>
      <c r="E86" s="104">
        <f t="shared" si="38"/>
        <v>25000</v>
      </c>
      <c r="F86" s="104">
        <v>21260</v>
      </c>
      <c r="G86" s="104">
        <v>5740</v>
      </c>
      <c r="H86" s="104">
        <f t="shared" si="39"/>
        <v>27000</v>
      </c>
    </row>
    <row r="87" spans="1:13">
      <c r="A87" s="87"/>
      <c r="B87" s="185" t="s">
        <v>632</v>
      </c>
      <c r="C87" s="104"/>
      <c r="D87" s="104"/>
      <c r="E87" s="104"/>
      <c r="F87" s="104">
        <v>23299</v>
      </c>
      <c r="G87" s="104">
        <v>6201</v>
      </c>
      <c r="H87" s="104">
        <f t="shared" si="39"/>
        <v>29500</v>
      </c>
      <c r="I87">
        <v>29500</v>
      </c>
    </row>
    <row r="88" spans="1:13">
      <c r="A88" s="87"/>
      <c r="B88" s="185" t="s">
        <v>633</v>
      </c>
      <c r="C88" s="104"/>
      <c r="D88" s="104"/>
      <c r="E88" s="104"/>
      <c r="F88" s="104">
        <v>4095</v>
      </c>
      <c r="G88" s="104">
        <v>1105</v>
      </c>
      <c r="H88" s="104">
        <f t="shared" si="39"/>
        <v>5200</v>
      </c>
      <c r="I88">
        <v>5200</v>
      </c>
    </row>
    <row r="89" spans="1:13">
      <c r="A89" s="87"/>
      <c r="B89" s="185" t="s">
        <v>634</v>
      </c>
      <c r="C89" s="104"/>
      <c r="D89" s="104"/>
      <c r="E89" s="104"/>
      <c r="F89" s="104">
        <v>3150</v>
      </c>
      <c r="G89" s="104">
        <v>850</v>
      </c>
      <c r="H89" s="104">
        <f t="shared" si="39"/>
        <v>4000</v>
      </c>
      <c r="I89">
        <v>4000</v>
      </c>
    </row>
    <row r="90" spans="1:13">
      <c r="A90" s="87"/>
      <c r="B90" s="185" t="s">
        <v>659</v>
      </c>
      <c r="C90" s="104"/>
      <c r="D90" s="104"/>
      <c r="E90" s="104"/>
      <c r="F90" s="104">
        <v>2362</v>
      </c>
      <c r="G90" s="104">
        <v>638</v>
      </c>
      <c r="H90" s="104">
        <f t="shared" si="39"/>
        <v>3000</v>
      </c>
      <c r="I90">
        <v>3000</v>
      </c>
    </row>
    <row r="91" spans="1:13">
      <c r="A91" s="86" t="s">
        <v>455</v>
      </c>
      <c r="B91" s="94" t="s">
        <v>275</v>
      </c>
      <c r="C91" s="106">
        <f>SUM(C92)</f>
        <v>10236</v>
      </c>
      <c r="D91" s="106">
        <f t="shared" ref="D91:E91" si="40">SUM(D92)</f>
        <v>2764</v>
      </c>
      <c r="E91" s="106">
        <f t="shared" si="40"/>
        <v>13000</v>
      </c>
      <c r="F91" s="106">
        <f>SUM(F92:F92)</f>
        <v>10236</v>
      </c>
      <c r="G91" s="106">
        <f>SUM(G92:G92)</f>
        <v>2764</v>
      </c>
      <c r="H91" s="106">
        <f>SUM(H92:H92)</f>
        <v>13000</v>
      </c>
    </row>
    <row r="92" spans="1:13">
      <c r="A92" s="88"/>
      <c r="B92" s="185" t="s">
        <v>463</v>
      </c>
      <c r="C92" s="104">
        <v>10236</v>
      </c>
      <c r="D92" s="104">
        <v>2764</v>
      </c>
      <c r="E92" s="104">
        <f>SUM(C92:D92)</f>
        <v>13000</v>
      </c>
      <c r="F92" s="104">
        <v>10236</v>
      </c>
      <c r="G92" s="104">
        <v>2764</v>
      </c>
      <c r="H92" s="104">
        <f>SUM(F92:G92)</f>
        <v>13000</v>
      </c>
    </row>
    <row r="93" spans="1:13">
      <c r="A93" s="142" t="s">
        <v>464</v>
      </c>
      <c r="B93" s="94" t="s">
        <v>465</v>
      </c>
      <c r="C93" s="106">
        <f t="shared" ref="C93:H93" si="41">SUM(C94:C95)</f>
        <v>158078</v>
      </c>
      <c r="D93" s="106">
        <f t="shared" si="41"/>
        <v>42682</v>
      </c>
      <c r="E93" s="106">
        <f t="shared" si="41"/>
        <v>200760</v>
      </c>
      <c r="F93" s="106">
        <f t="shared" si="41"/>
        <v>210319</v>
      </c>
      <c r="G93" s="106">
        <f t="shared" si="41"/>
        <v>56893</v>
      </c>
      <c r="H93" s="106">
        <f t="shared" si="41"/>
        <v>267212</v>
      </c>
    </row>
    <row r="94" spans="1:13">
      <c r="A94" s="143"/>
      <c r="B94" s="161" t="s">
        <v>467</v>
      </c>
      <c r="C94" s="162">
        <v>52165</v>
      </c>
      <c r="D94" s="162">
        <v>14085</v>
      </c>
      <c r="E94" s="162">
        <f>SUM(C94:D94)</f>
        <v>66250</v>
      </c>
      <c r="F94" s="162">
        <v>52165</v>
      </c>
      <c r="G94" s="162">
        <v>14085</v>
      </c>
      <c r="H94" s="162">
        <f>SUM(F94:G94)</f>
        <v>66250</v>
      </c>
      <c r="M94" s="65"/>
    </row>
    <row r="95" spans="1:13" ht="13.5" customHeight="1">
      <c r="A95" s="169"/>
      <c r="B95" s="85" t="s">
        <v>466</v>
      </c>
      <c r="C95" s="170">
        <v>105913</v>
      </c>
      <c r="D95" s="170">
        <v>28597</v>
      </c>
      <c r="E95" s="108">
        <f>SUM(C95:D95)</f>
        <v>134510</v>
      </c>
      <c r="F95" s="170">
        <v>158154</v>
      </c>
      <c r="G95" s="170">
        <v>42808</v>
      </c>
      <c r="H95" s="108">
        <f>SUM(F95:G95)</f>
        <v>200962</v>
      </c>
      <c r="I95" s="422"/>
    </row>
    <row r="96" spans="1:13" ht="13.5" customHeight="1">
      <c r="A96" s="86" t="s">
        <v>644</v>
      </c>
      <c r="B96" s="218" t="s">
        <v>645</v>
      </c>
      <c r="C96" s="106">
        <f>SUM(C97)</f>
        <v>0</v>
      </c>
      <c r="D96" s="106">
        <f t="shared" ref="D96:E96" si="42">SUM(D97)</f>
        <v>0</v>
      </c>
      <c r="E96" s="106">
        <f t="shared" si="42"/>
        <v>0</v>
      </c>
      <c r="F96" s="106">
        <f>SUM(F97:F97)</f>
        <v>1575</v>
      </c>
      <c r="G96" s="106">
        <f>SUM(G97:G97)</f>
        <v>425</v>
      </c>
      <c r="H96" s="106">
        <f>SUM(H97:H97)</f>
        <v>2000</v>
      </c>
      <c r="I96" s="423"/>
    </row>
    <row r="97" spans="1:9" ht="13.5" customHeight="1">
      <c r="A97" s="88"/>
      <c r="B97" s="185" t="s">
        <v>646</v>
      </c>
      <c r="C97" s="104">
        <v>0</v>
      </c>
      <c r="D97" s="104">
        <v>0</v>
      </c>
      <c r="E97" s="104">
        <f>SUM(C97:D97)</f>
        <v>0</v>
      </c>
      <c r="F97" s="104">
        <v>1575</v>
      </c>
      <c r="G97" s="104">
        <v>425</v>
      </c>
      <c r="H97" s="104">
        <f>SUM(F97:G97)</f>
        <v>2000</v>
      </c>
      <c r="I97" s="423"/>
    </row>
    <row r="98" spans="1:9">
      <c r="A98" s="53">
        <v>1</v>
      </c>
      <c r="B98" s="240" t="s">
        <v>125</v>
      </c>
      <c r="C98" s="191">
        <f>SUM(C71,C73,C80,C83,C91,C93)</f>
        <v>397369</v>
      </c>
      <c r="D98" s="191">
        <f>SUM(D71,D73,D80,D83,D91,D93)</f>
        <v>107291</v>
      </c>
      <c r="E98" s="191">
        <f>SUM(E71,E73,E80,E83,E91,E93)</f>
        <v>504660</v>
      </c>
      <c r="F98" s="191">
        <f>SUM(F71,F73,F80,F83,F91,F93,F69,F96)</f>
        <v>545787</v>
      </c>
      <c r="G98" s="191">
        <f t="shared" ref="G98:H98" si="43">SUM(G71,G73,G80,G83,G91,G93,G69,G96)</f>
        <v>147828</v>
      </c>
      <c r="H98" s="191">
        <f t="shared" si="43"/>
        <v>693615</v>
      </c>
    </row>
    <row r="99" spans="1:9">
      <c r="A99" s="5"/>
      <c r="B99" s="5"/>
      <c r="C99" s="5"/>
      <c r="D99" s="5"/>
      <c r="E99" s="5"/>
    </row>
    <row r="100" spans="1:9">
      <c r="A100" s="5"/>
      <c r="B100" s="5"/>
      <c r="C100" s="5"/>
      <c r="D100" s="5"/>
      <c r="E100" s="5"/>
    </row>
    <row r="101" spans="1:9">
      <c r="A101" s="5"/>
      <c r="B101" s="5"/>
      <c r="C101" s="5"/>
      <c r="D101" s="5"/>
      <c r="E101" s="5"/>
    </row>
    <row r="102" spans="1:9">
      <c r="A102" s="5"/>
      <c r="B102" s="5"/>
      <c r="C102" s="5"/>
      <c r="D102" s="5"/>
      <c r="E102" s="5"/>
    </row>
    <row r="103" spans="1:9">
      <c r="A103" s="5"/>
      <c r="B103" s="5"/>
      <c r="C103" s="5"/>
      <c r="D103" s="5"/>
      <c r="E103" s="5"/>
    </row>
    <row r="104" spans="1:9">
      <c r="A104" s="5"/>
      <c r="B104" s="5"/>
      <c r="C104" s="5"/>
      <c r="D104" s="5"/>
      <c r="E104" s="5"/>
    </row>
    <row r="105" spans="1:9">
      <c r="A105" s="5"/>
      <c r="B105" s="5"/>
      <c r="C105" s="5"/>
      <c r="D105" s="5"/>
      <c r="E105" s="5"/>
    </row>
    <row r="106" spans="1:9">
      <c r="A106" s="5"/>
      <c r="B106" s="5"/>
      <c r="C106" s="5"/>
      <c r="D106" s="5"/>
      <c r="E106" s="5"/>
    </row>
    <row r="107" spans="1:9">
      <c r="A107" s="5"/>
      <c r="B107" s="5"/>
      <c r="C107" s="5"/>
      <c r="D107" s="5"/>
      <c r="E107" s="5"/>
    </row>
    <row r="110" spans="1:9" ht="15" customHeight="1"/>
    <row r="111" spans="1:9" ht="15" customHeight="1"/>
    <row r="112" spans="1:9" ht="18" customHeight="1"/>
    <row r="113" ht="15" customHeight="1"/>
    <row r="114" ht="15" customHeight="1"/>
    <row r="115" ht="12.75" customHeight="1"/>
  </sheetData>
  <mergeCells count="8">
    <mergeCell ref="A64:H64"/>
    <mergeCell ref="A65:H65"/>
    <mergeCell ref="A3:H3"/>
    <mergeCell ref="A4:H4"/>
    <mergeCell ref="A5:H5"/>
    <mergeCell ref="A6:H6"/>
    <mergeCell ref="A62:H62"/>
    <mergeCell ref="A63:H6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0" firstPageNumber="18" orientation="portrait" horizontalDpi="300" verticalDpi="300" r:id="rId1"/>
  <headerFooter alignWithMargins="0">
    <oddFooter>&amp;C&amp;P. oldal</oddFooter>
  </headerFooter>
  <rowBreaks count="1" manualBreakCount="1">
    <brk id="5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23"/>
  <sheetViews>
    <sheetView tabSelected="1" view="pageBreakPreview" zoomScaleNormal="100" workbookViewId="0">
      <selection activeCell="A31" sqref="A31"/>
    </sheetView>
  </sheetViews>
  <sheetFormatPr defaultRowHeight="12.75"/>
  <cols>
    <col min="1" max="1" width="8.7109375" customWidth="1"/>
    <col min="2" max="2" width="47.140625" customWidth="1"/>
    <col min="3" max="3" width="13" customWidth="1"/>
    <col min="4" max="4" width="15.7109375" customWidth="1"/>
  </cols>
  <sheetData>
    <row r="1" spans="1:4" ht="15.75">
      <c r="A1" s="44" t="s">
        <v>697</v>
      </c>
      <c r="B1" s="44"/>
      <c r="C1" s="44"/>
      <c r="D1" s="5"/>
    </row>
    <row r="2" spans="1:4" ht="15.75">
      <c r="A2" s="44"/>
      <c r="B2" s="44"/>
      <c r="C2" s="44"/>
      <c r="D2" s="5"/>
    </row>
    <row r="3" spans="1:4" ht="15.75">
      <c r="A3" s="567" t="s">
        <v>26</v>
      </c>
      <c r="B3" s="517"/>
      <c r="C3" s="517"/>
      <c r="D3" s="517"/>
    </row>
    <row r="4" spans="1:4" ht="15.75">
      <c r="A4" s="567" t="s">
        <v>575</v>
      </c>
      <c r="B4" s="517"/>
      <c r="C4" s="517"/>
      <c r="D4" s="517"/>
    </row>
    <row r="5" spans="1:4" ht="15.75">
      <c r="A5" s="567" t="s">
        <v>576</v>
      </c>
      <c r="B5" s="517"/>
      <c r="C5" s="517"/>
      <c r="D5" s="517"/>
    </row>
    <row r="6" spans="1:4" ht="15.75">
      <c r="A6" s="44"/>
      <c r="B6" s="44"/>
      <c r="C6" s="45"/>
      <c r="D6" s="5"/>
    </row>
    <row r="7" spans="1:4" ht="15.75">
      <c r="A7" s="44"/>
      <c r="B7" s="44"/>
      <c r="C7" s="45"/>
      <c r="D7" s="5"/>
    </row>
    <row r="8" spans="1:4" ht="15.75">
      <c r="A8" s="44"/>
      <c r="B8" s="44"/>
      <c r="C8" s="45"/>
      <c r="D8" s="5"/>
    </row>
    <row r="9" spans="1:4" ht="15.75">
      <c r="A9" s="44"/>
      <c r="B9" s="66" t="s">
        <v>62</v>
      </c>
      <c r="C9" s="45"/>
      <c r="D9" s="5"/>
    </row>
    <row r="10" spans="1:4" ht="15" customHeight="1">
      <c r="A10" s="60" t="s">
        <v>53</v>
      </c>
      <c r="B10" s="47" t="s">
        <v>5</v>
      </c>
      <c r="C10" s="566" t="s">
        <v>428</v>
      </c>
      <c r="D10" s="566" t="s">
        <v>566</v>
      </c>
    </row>
    <row r="11" spans="1:4" ht="15" customHeight="1">
      <c r="A11" s="61" t="s">
        <v>54</v>
      </c>
      <c r="B11" s="49"/>
      <c r="C11" s="520"/>
      <c r="D11" s="520"/>
    </row>
    <row r="12" spans="1:4" ht="15" customHeight="1">
      <c r="A12" s="142" t="s">
        <v>446</v>
      </c>
      <c r="B12" s="366" t="s">
        <v>484</v>
      </c>
      <c r="C12" s="367">
        <f>SUM(C13)</f>
        <v>1500</v>
      </c>
      <c r="D12" s="367">
        <f>SUM(D13)</f>
        <v>1500</v>
      </c>
    </row>
    <row r="13" spans="1:4" ht="15" customHeight="1">
      <c r="A13" s="167"/>
      <c r="B13" s="364" t="s">
        <v>485</v>
      </c>
      <c r="C13" s="365">
        <v>1500</v>
      </c>
      <c r="D13" s="365">
        <v>1500</v>
      </c>
    </row>
    <row r="14" spans="1:4" ht="15" customHeight="1">
      <c r="A14" s="142" t="s">
        <v>486</v>
      </c>
      <c r="B14" s="368" t="s">
        <v>487</v>
      </c>
      <c r="C14" s="369">
        <f>SUM(C15)</f>
        <v>1000</v>
      </c>
      <c r="D14" s="369">
        <f>SUM(D15)</f>
        <v>1000</v>
      </c>
    </row>
    <row r="15" spans="1:4" ht="15" customHeight="1">
      <c r="A15" s="61"/>
      <c r="B15" s="370" t="s">
        <v>488</v>
      </c>
      <c r="C15" s="371">
        <v>1000</v>
      </c>
      <c r="D15" s="371">
        <v>1000</v>
      </c>
    </row>
    <row r="16" spans="1:4" ht="15" customHeight="1">
      <c r="A16" s="142" t="s">
        <v>445</v>
      </c>
      <c r="B16" s="139" t="s">
        <v>112</v>
      </c>
      <c r="C16" s="103">
        <f>SUM(C17:C17)</f>
        <v>800</v>
      </c>
      <c r="D16" s="103">
        <f>SUM(D17:D17)</f>
        <v>800</v>
      </c>
    </row>
    <row r="17" spans="1:4" ht="15" customHeight="1">
      <c r="A17" s="143"/>
      <c r="B17" s="184" t="s">
        <v>148</v>
      </c>
      <c r="C17" s="162">
        <v>800</v>
      </c>
      <c r="D17" s="162">
        <v>800</v>
      </c>
    </row>
    <row r="18" spans="1:4" ht="15" customHeight="1">
      <c r="A18" s="144"/>
      <c r="B18" s="141" t="s">
        <v>63</v>
      </c>
      <c r="C18" s="140">
        <f>SUM(C12,C14,C16)</f>
        <v>3300</v>
      </c>
      <c r="D18" s="140">
        <f>SUM(D12,D14,D16)</f>
        <v>3300</v>
      </c>
    </row>
    <row r="19" spans="1:4" ht="15" customHeight="1">
      <c r="A19" s="5"/>
      <c r="B19" s="5"/>
      <c r="C19" s="5"/>
      <c r="D19" s="5"/>
    </row>
    <row r="20" spans="1:4" ht="15" customHeight="1">
      <c r="A20" s="5"/>
      <c r="B20" s="5"/>
      <c r="C20" s="5"/>
      <c r="D20" s="5"/>
    </row>
    <row r="21" spans="1:4" ht="15" customHeight="1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</sheetData>
  <mergeCells count="5"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D31"/>
  <sheetViews>
    <sheetView tabSelected="1" view="pageBreakPreview" zoomScaleNormal="100" zoomScaleSheetLayoutView="100" workbookViewId="0">
      <selection activeCell="A31" sqref="A31"/>
    </sheetView>
  </sheetViews>
  <sheetFormatPr defaultRowHeight="12.75"/>
  <cols>
    <col min="1" max="1" width="18.28515625" customWidth="1"/>
    <col min="2" max="2" width="33.140625" customWidth="1"/>
    <col min="3" max="3" width="14.85546875" customWidth="1"/>
    <col min="4" max="4" width="12.42578125" customWidth="1"/>
  </cols>
  <sheetData>
    <row r="1" spans="1:4" ht="15.75">
      <c r="A1" s="4" t="s">
        <v>708</v>
      </c>
      <c r="B1" s="4"/>
      <c r="C1" s="4"/>
    </row>
    <row r="2" spans="1:4" ht="15.75">
      <c r="A2" s="4"/>
      <c r="B2" s="4"/>
      <c r="C2" s="4"/>
    </row>
    <row r="3" spans="1:4" ht="15.75">
      <c r="A3" s="4"/>
      <c r="B3" s="4" t="s">
        <v>283</v>
      </c>
      <c r="C3" s="4"/>
    </row>
    <row r="4" spans="1:4" ht="15.75">
      <c r="A4" s="4"/>
      <c r="B4" s="4" t="s">
        <v>498</v>
      </c>
      <c r="C4" s="4"/>
    </row>
    <row r="5" spans="1:4" ht="15.75">
      <c r="A5" s="4"/>
      <c r="B5" s="255" t="s">
        <v>284</v>
      </c>
      <c r="C5" s="4"/>
    </row>
    <row r="6" spans="1:4">
      <c r="A6" s="5"/>
      <c r="B6" s="5"/>
      <c r="C6" s="5"/>
    </row>
    <row r="7" spans="1:4">
      <c r="A7" s="5"/>
      <c r="B7" s="5" t="s">
        <v>285</v>
      </c>
      <c r="C7" s="5"/>
    </row>
    <row r="8" spans="1:4">
      <c r="A8" s="47" t="s">
        <v>4</v>
      </c>
      <c r="B8" s="566" t="s">
        <v>5</v>
      </c>
      <c r="C8" s="566" t="s">
        <v>428</v>
      </c>
      <c r="D8" s="566" t="s">
        <v>577</v>
      </c>
    </row>
    <row r="9" spans="1:4">
      <c r="A9" s="48" t="s">
        <v>7</v>
      </c>
      <c r="B9" s="520"/>
      <c r="C9" s="520"/>
      <c r="D9" s="520"/>
    </row>
    <row r="10" spans="1:4">
      <c r="A10" s="73"/>
      <c r="B10" s="326" t="s">
        <v>286</v>
      </c>
      <c r="C10" s="329">
        <v>3000</v>
      </c>
      <c r="D10" s="329">
        <v>19000</v>
      </c>
    </row>
    <row r="11" spans="1:4">
      <c r="A11" s="74"/>
      <c r="B11" s="424" t="s">
        <v>647</v>
      </c>
      <c r="C11" s="425"/>
      <c r="D11" s="425">
        <v>72672</v>
      </c>
    </row>
    <row r="12" spans="1:4">
      <c r="A12" s="74" t="s">
        <v>445</v>
      </c>
      <c r="B12" s="424" t="s">
        <v>648</v>
      </c>
      <c r="C12" s="425"/>
      <c r="D12" s="425">
        <v>149767</v>
      </c>
    </row>
    <row r="13" spans="1:4">
      <c r="A13" s="74"/>
      <c r="B13" s="424" t="s">
        <v>649</v>
      </c>
      <c r="C13" s="425"/>
      <c r="D13" s="425">
        <v>10000</v>
      </c>
    </row>
    <row r="14" spans="1:4">
      <c r="A14" s="74"/>
      <c r="B14" s="424" t="s">
        <v>650</v>
      </c>
      <c r="C14" s="425"/>
      <c r="D14" s="425">
        <v>685000</v>
      </c>
    </row>
    <row r="15" spans="1:4">
      <c r="A15" s="88"/>
      <c r="B15" s="327" t="s">
        <v>651</v>
      </c>
      <c r="C15" s="328">
        <v>0</v>
      </c>
      <c r="D15" s="328">
        <v>148236</v>
      </c>
    </row>
    <row r="16" spans="1:4" ht="19.5" customHeight="1">
      <c r="A16" s="258"/>
      <c r="B16" s="257" t="s">
        <v>287</v>
      </c>
      <c r="C16" s="256">
        <f>SUM(C10:C15)</f>
        <v>3000</v>
      </c>
      <c r="D16" s="256">
        <f>SUM(D10:D15)</f>
        <v>1084675</v>
      </c>
    </row>
    <row r="31" spans="2:2">
      <c r="B31" s="65"/>
    </row>
  </sheetData>
  <mergeCells count="3">
    <mergeCell ref="C8:C9"/>
    <mergeCell ref="B8:B9"/>
    <mergeCell ref="D8:D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topLeftCell="A25" zoomScale="130" zoomScaleNormal="100" workbookViewId="0">
      <selection activeCell="A31" sqref="A31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>
      <c r="A1" s="4" t="s">
        <v>698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>
      <c r="A6" s="38"/>
      <c r="B6" s="38"/>
      <c r="C6" s="344" t="s">
        <v>429</v>
      </c>
      <c r="D6" s="5"/>
      <c r="E6" s="5"/>
      <c r="F6" s="5"/>
      <c r="G6" s="5"/>
      <c r="H6" s="5"/>
      <c r="I6" s="5"/>
      <c r="J6" s="5"/>
      <c r="K6" s="5"/>
    </row>
    <row r="7" spans="1:11" ht="15.7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>
      <c r="A9" s="47" t="s">
        <v>5</v>
      </c>
      <c r="B9" s="47" t="s">
        <v>64</v>
      </c>
      <c r="C9" s="47" t="s">
        <v>65</v>
      </c>
      <c r="D9" s="566" t="s">
        <v>489</v>
      </c>
      <c r="E9" s="171" t="s">
        <v>116</v>
      </c>
      <c r="F9" s="171" t="s">
        <v>6</v>
      </c>
      <c r="G9" s="5"/>
      <c r="H9" s="5"/>
      <c r="I9" s="5"/>
      <c r="J9" s="5"/>
      <c r="K9" s="5"/>
    </row>
    <row r="10" spans="1:11">
      <c r="A10" s="48"/>
      <c r="B10" s="48" t="s">
        <v>66</v>
      </c>
      <c r="C10" s="48" t="s">
        <v>67</v>
      </c>
      <c r="D10" s="568"/>
      <c r="E10" s="172" t="s">
        <v>117</v>
      </c>
      <c r="F10" s="172"/>
      <c r="G10" s="5"/>
      <c r="H10" s="5"/>
      <c r="I10" s="5"/>
      <c r="J10" s="5"/>
      <c r="K10" s="5"/>
    </row>
    <row r="11" spans="1:11">
      <c r="A11" s="49"/>
      <c r="B11" s="49" t="s">
        <v>68</v>
      </c>
      <c r="C11" s="49"/>
      <c r="D11" s="569"/>
      <c r="E11" s="69"/>
      <c r="F11" s="69"/>
      <c r="G11" s="5"/>
      <c r="H11" s="5"/>
      <c r="I11" s="5"/>
      <c r="J11" s="5"/>
      <c r="K11" s="5"/>
    </row>
    <row r="12" spans="1:11" ht="20.100000000000001" customHeight="1">
      <c r="A12" s="42" t="s">
        <v>124</v>
      </c>
      <c r="B12" s="42">
        <v>1</v>
      </c>
      <c r="C12" s="42"/>
      <c r="D12" s="336"/>
      <c r="E12" s="42">
        <v>53</v>
      </c>
      <c r="F12" s="42">
        <f>SUM(B12:E12)</f>
        <v>54</v>
      </c>
      <c r="G12" s="5"/>
      <c r="H12" s="5"/>
      <c r="I12" s="5"/>
      <c r="J12" s="5"/>
      <c r="K12" s="5"/>
    </row>
    <row r="13" spans="1:11" ht="20.100000000000001" customHeight="1">
      <c r="A13" s="42" t="s">
        <v>69</v>
      </c>
      <c r="B13" s="42">
        <v>37</v>
      </c>
      <c r="C13" s="42">
        <v>2</v>
      </c>
      <c r="D13" s="42">
        <v>2</v>
      </c>
      <c r="E13" s="42"/>
      <c r="F13" s="42">
        <f t="shared" ref="F13:F22" si="0">SUM(B13:E13)</f>
        <v>41</v>
      </c>
      <c r="G13" s="5"/>
      <c r="H13" s="5"/>
      <c r="I13" s="5"/>
      <c r="J13" s="5"/>
      <c r="K13" s="5"/>
    </row>
    <row r="14" spans="1:11" ht="20.100000000000001" customHeight="1">
      <c r="A14" s="42" t="s">
        <v>201</v>
      </c>
      <c r="B14" s="42">
        <v>25</v>
      </c>
      <c r="C14" s="42"/>
      <c r="D14" s="42"/>
      <c r="E14" s="42"/>
      <c r="F14" s="42">
        <f t="shared" si="0"/>
        <v>25</v>
      </c>
      <c r="G14" s="5"/>
      <c r="H14" s="5"/>
      <c r="I14" s="5"/>
      <c r="J14" s="5"/>
      <c r="K14" s="5"/>
    </row>
    <row r="15" spans="1:11" ht="20.100000000000001" customHeight="1">
      <c r="A15" s="42" t="s">
        <v>202</v>
      </c>
      <c r="B15" s="42">
        <v>22</v>
      </c>
      <c r="C15" s="42"/>
      <c r="D15" s="42"/>
      <c r="E15" s="42"/>
      <c r="F15" s="42">
        <f t="shared" si="0"/>
        <v>22</v>
      </c>
      <c r="G15" s="5"/>
      <c r="H15" s="5"/>
      <c r="I15" s="5"/>
      <c r="J15" s="5"/>
      <c r="K15" s="5"/>
    </row>
    <row r="16" spans="1:11" ht="20.100000000000001" customHeight="1">
      <c r="A16" s="42" t="s">
        <v>203</v>
      </c>
      <c r="B16" s="42">
        <v>12</v>
      </c>
      <c r="C16" s="42"/>
      <c r="D16" s="42"/>
      <c r="E16" s="42"/>
      <c r="F16" s="42">
        <f t="shared" si="0"/>
        <v>12</v>
      </c>
      <c r="G16" s="5"/>
      <c r="H16" s="5"/>
      <c r="I16" s="5"/>
      <c r="J16" s="5"/>
      <c r="K16" s="5"/>
    </row>
    <row r="17" spans="1:11" ht="20.100000000000001" customHeight="1">
      <c r="A17" s="42" t="s">
        <v>278</v>
      </c>
      <c r="B17" s="42">
        <v>6</v>
      </c>
      <c r="C17" s="42"/>
      <c r="D17" s="42"/>
      <c r="E17" s="42"/>
      <c r="F17" s="42">
        <f t="shared" si="0"/>
        <v>6</v>
      </c>
      <c r="G17" s="5"/>
      <c r="H17" s="5"/>
      <c r="I17" s="5"/>
      <c r="J17" s="5"/>
      <c r="K17" s="5"/>
    </row>
    <row r="18" spans="1:11" ht="20.100000000000001" customHeight="1">
      <c r="A18" s="42" t="s">
        <v>279</v>
      </c>
      <c r="B18" s="42">
        <v>29</v>
      </c>
      <c r="C18" s="42"/>
      <c r="D18" s="42"/>
      <c r="E18" s="42"/>
      <c r="F18" s="42">
        <f t="shared" si="0"/>
        <v>29</v>
      </c>
      <c r="G18" s="5"/>
      <c r="H18" s="5"/>
      <c r="I18" s="5"/>
      <c r="J18" s="5"/>
      <c r="K18" s="5"/>
    </row>
    <row r="19" spans="1:11" ht="20.100000000000001" customHeight="1">
      <c r="A19" s="42" t="s">
        <v>280</v>
      </c>
      <c r="B19" s="42">
        <v>13</v>
      </c>
      <c r="C19" s="42"/>
      <c r="D19" s="42"/>
      <c r="E19" s="42"/>
      <c r="F19" s="42">
        <f t="shared" si="0"/>
        <v>13</v>
      </c>
      <c r="G19" s="5"/>
      <c r="H19" s="5"/>
      <c r="I19" s="5"/>
      <c r="J19" s="5"/>
      <c r="K19" s="5"/>
    </row>
    <row r="20" spans="1:11" ht="20.100000000000001" customHeight="1">
      <c r="A20" s="42" t="s">
        <v>281</v>
      </c>
      <c r="B20" s="42">
        <v>15</v>
      </c>
      <c r="C20" s="42">
        <v>2</v>
      </c>
      <c r="D20" s="42"/>
      <c r="E20" s="42"/>
      <c r="F20" s="42">
        <f t="shared" si="0"/>
        <v>17</v>
      </c>
      <c r="G20" s="5"/>
      <c r="H20" s="5"/>
      <c r="I20" s="5"/>
      <c r="J20" s="5"/>
      <c r="K20" s="5"/>
    </row>
    <row r="21" spans="1:11" ht="20.100000000000001" customHeight="1">
      <c r="A21" s="42" t="s">
        <v>207</v>
      </c>
      <c r="B21" s="42">
        <v>10</v>
      </c>
      <c r="C21" s="42"/>
      <c r="D21" s="42"/>
      <c r="E21" s="42"/>
      <c r="F21" s="42">
        <f t="shared" si="0"/>
        <v>10</v>
      </c>
      <c r="G21" s="5"/>
      <c r="H21" s="5"/>
      <c r="I21" s="5"/>
      <c r="J21" s="5"/>
      <c r="K21" s="5"/>
    </row>
    <row r="22" spans="1:11" ht="20.100000000000001" customHeight="1">
      <c r="A22" s="42" t="s">
        <v>208</v>
      </c>
      <c r="B22" s="42">
        <v>39</v>
      </c>
      <c r="C22" s="42">
        <v>7</v>
      </c>
      <c r="D22" s="42">
        <v>2</v>
      </c>
      <c r="E22" s="42"/>
      <c r="F22" s="42">
        <f t="shared" si="0"/>
        <v>48</v>
      </c>
      <c r="G22" s="5"/>
      <c r="H22" s="5"/>
      <c r="I22" s="5"/>
      <c r="J22" s="5"/>
      <c r="K22" s="5"/>
    </row>
    <row r="23" spans="1:11" ht="20.100000000000001" customHeight="1">
      <c r="A23" s="55" t="s">
        <v>128</v>
      </c>
      <c r="B23" s="55">
        <f>SUM(B12:B22)</f>
        <v>209</v>
      </c>
      <c r="C23" s="55">
        <f t="shared" ref="C23:E23" si="1">SUM(C12:C22)</f>
        <v>11</v>
      </c>
      <c r="D23" s="55">
        <f t="shared" si="1"/>
        <v>4</v>
      </c>
      <c r="E23" s="55">
        <f t="shared" si="1"/>
        <v>53</v>
      </c>
      <c r="F23" s="55">
        <f t="shared" ref="F23" si="2">SUM(F12:F22)</f>
        <v>277</v>
      </c>
      <c r="G23" s="64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>
      <c r="A25" s="4" t="s">
        <v>699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>
      <c r="A27" s="38"/>
      <c r="B27" s="38"/>
      <c r="C27" s="6" t="s">
        <v>36</v>
      </c>
      <c r="D27" s="5"/>
      <c r="E27" s="5"/>
      <c r="F27" s="5"/>
      <c r="G27" s="5"/>
      <c r="H27" s="5"/>
      <c r="I27" s="5"/>
      <c r="J27" s="5"/>
      <c r="K27" s="5"/>
    </row>
    <row r="28" spans="1:11" ht="15.75">
      <c r="A28" s="38"/>
      <c r="B28" s="38"/>
      <c r="C28" s="344" t="s">
        <v>430</v>
      </c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>
      <c r="A30" s="47" t="s">
        <v>5</v>
      </c>
      <c r="B30" s="47" t="s">
        <v>64</v>
      </c>
      <c r="C30" s="47" t="s">
        <v>65</v>
      </c>
      <c r="D30" s="566" t="s">
        <v>489</v>
      </c>
      <c r="E30" s="47" t="s">
        <v>116</v>
      </c>
      <c r="F30" s="47" t="s">
        <v>6</v>
      </c>
      <c r="G30" s="5"/>
      <c r="H30" s="5"/>
      <c r="I30" s="5"/>
      <c r="J30" s="5"/>
      <c r="K30" s="5"/>
    </row>
    <row r="31" spans="1:11">
      <c r="A31" s="48"/>
      <c r="B31" s="48" t="s">
        <v>66</v>
      </c>
      <c r="C31" s="48" t="s">
        <v>67</v>
      </c>
      <c r="D31" s="568"/>
      <c r="E31" s="48" t="s">
        <v>117</v>
      </c>
      <c r="F31" s="48"/>
      <c r="G31" s="5"/>
      <c r="H31" s="5"/>
      <c r="I31" s="5"/>
      <c r="J31" s="5"/>
      <c r="K31" s="5"/>
    </row>
    <row r="32" spans="1:11">
      <c r="A32" s="49"/>
      <c r="B32" s="49" t="s">
        <v>68</v>
      </c>
      <c r="C32" s="49"/>
      <c r="D32" s="569"/>
      <c r="E32" s="49"/>
      <c r="F32" s="49"/>
      <c r="G32" s="5"/>
      <c r="H32" s="5"/>
      <c r="I32" s="5"/>
      <c r="J32" s="5"/>
      <c r="K32" s="5"/>
    </row>
    <row r="33" spans="1:12" ht="15" customHeight="1">
      <c r="A33" s="42" t="s">
        <v>70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>
      <c r="A34" s="42" t="s">
        <v>71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>
      <c r="A35" s="42" t="s">
        <v>72</v>
      </c>
      <c r="B35" s="42">
        <v>8</v>
      </c>
      <c r="C35" s="42">
        <v>1</v>
      </c>
      <c r="D35" s="42"/>
      <c r="E35" s="42"/>
      <c r="F35" s="42">
        <f t="shared" si="3"/>
        <v>9</v>
      </c>
      <c r="G35" s="5"/>
      <c r="H35" s="5"/>
      <c r="I35" s="5"/>
      <c r="J35" s="5"/>
      <c r="K35" s="5"/>
    </row>
    <row r="36" spans="1:12" ht="15" customHeight="1">
      <c r="A36" s="42" t="s">
        <v>73</v>
      </c>
      <c r="B36" s="42">
        <v>10</v>
      </c>
      <c r="C36" s="42"/>
      <c r="D36" s="42">
        <v>1</v>
      </c>
      <c r="E36" s="42"/>
      <c r="F36" s="42">
        <f t="shared" si="3"/>
        <v>11</v>
      </c>
      <c r="G36" s="5"/>
      <c r="H36" s="5"/>
      <c r="I36" s="5"/>
      <c r="J36" s="5"/>
      <c r="K36" s="5"/>
    </row>
    <row r="37" spans="1:12" ht="15" customHeight="1">
      <c r="A37" s="42" t="s">
        <v>74</v>
      </c>
      <c r="B37" s="42">
        <v>6</v>
      </c>
      <c r="C37" s="42"/>
      <c r="D37" s="42"/>
      <c r="E37" s="42"/>
      <c r="F37" s="42">
        <f t="shared" si="3"/>
        <v>6</v>
      </c>
      <c r="G37" s="5"/>
      <c r="H37" s="5"/>
      <c r="I37" s="5"/>
      <c r="J37" s="5"/>
      <c r="K37" s="5"/>
    </row>
    <row r="38" spans="1:12" ht="15" customHeight="1">
      <c r="A38" s="42" t="s">
        <v>142</v>
      </c>
      <c r="B38" s="42">
        <v>5</v>
      </c>
      <c r="C38" s="42"/>
      <c r="D38" s="42">
        <v>1</v>
      </c>
      <c r="E38" s="42"/>
      <c r="F38" s="42">
        <f t="shared" si="3"/>
        <v>6</v>
      </c>
      <c r="G38" s="5"/>
      <c r="H38" s="5"/>
      <c r="I38" s="5"/>
      <c r="J38" s="5"/>
      <c r="K38" s="5"/>
    </row>
    <row r="39" spans="1:12" ht="15" customHeight="1">
      <c r="A39" s="42" t="s">
        <v>143</v>
      </c>
      <c r="B39" s="42">
        <v>3</v>
      </c>
      <c r="C39" s="42">
        <v>1</v>
      </c>
      <c r="D39" s="42"/>
      <c r="E39" s="42"/>
      <c r="F39" s="42">
        <f t="shared" si="3"/>
        <v>4</v>
      </c>
      <c r="G39" s="5"/>
      <c r="H39" s="5"/>
      <c r="I39" s="5"/>
      <c r="J39" s="5"/>
      <c r="K39" s="5"/>
    </row>
    <row r="40" spans="1:12" ht="15" customHeight="1">
      <c r="A40" s="55" t="s">
        <v>6</v>
      </c>
      <c r="B40" s="55">
        <f>SUM(B33:B39)</f>
        <v>37</v>
      </c>
      <c r="C40" s="55">
        <f>SUM(C33:C39)</f>
        <v>2</v>
      </c>
      <c r="D40" s="55">
        <f t="shared" ref="D40:F40" si="4">SUM(D33:D39)</f>
        <v>2</v>
      </c>
      <c r="E40" s="55">
        <f t="shared" si="4"/>
        <v>0</v>
      </c>
      <c r="F40" s="55">
        <f t="shared" si="4"/>
        <v>41</v>
      </c>
      <c r="G40" s="5"/>
      <c r="H40" s="5"/>
      <c r="I40" s="5"/>
      <c r="J40" s="5"/>
      <c r="K40" s="5"/>
    </row>
    <row r="41" spans="1:12" ht="15.75">
      <c r="A41" s="4" t="s">
        <v>700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>
      <c r="A43" s="38"/>
      <c r="B43" s="38"/>
      <c r="C43" s="6" t="s">
        <v>102</v>
      </c>
      <c r="D43" s="5"/>
      <c r="E43" s="5"/>
      <c r="F43" s="5"/>
      <c r="G43" s="5"/>
      <c r="H43" s="5"/>
      <c r="I43" s="5"/>
      <c r="J43" s="5"/>
      <c r="K43" s="5"/>
    </row>
    <row r="44" spans="1:12" ht="15.75">
      <c r="A44" s="38"/>
      <c r="B44" s="38"/>
      <c r="C44" s="344" t="s">
        <v>430</v>
      </c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>
      <c r="A46" s="47" t="s">
        <v>5</v>
      </c>
      <c r="B46" s="47" t="s">
        <v>64</v>
      </c>
      <c r="C46" s="47" t="s">
        <v>65</v>
      </c>
      <c r="D46" s="566" t="s">
        <v>489</v>
      </c>
      <c r="E46" s="47" t="s">
        <v>116</v>
      </c>
      <c r="F46" s="47" t="s">
        <v>6</v>
      </c>
      <c r="G46" s="5"/>
      <c r="H46" s="5"/>
      <c r="I46" s="5"/>
      <c r="J46" s="5"/>
      <c r="K46" s="5"/>
      <c r="L46" s="5"/>
    </row>
    <row r="47" spans="1:12">
      <c r="A47" s="48"/>
      <c r="B47" s="48" t="s">
        <v>66</v>
      </c>
      <c r="C47" s="48" t="s">
        <v>67</v>
      </c>
      <c r="D47" s="568"/>
      <c r="E47" s="48" t="s">
        <v>117</v>
      </c>
      <c r="F47" s="48"/>
      <c r="G47" s="5"/>
      <c r="H47" s="5"/>
      <c r="I47" s="5"/>
      <c r="J47" s="5"/>
      <c r="K47" s="5"/>
      <c r="L47" s="5"/>
    </row>
    <row r="48" spans="1:12">
      <c r="A48" s="49"/>
      <c r="B48" s="49" t="s">
        <v>68</v>
      </c>
      <c r="C48" s="49"/>
      <c r="D48" s="569"/>
      <c r="E48" s="49"/>
      <c r="F48" s="49"/>
      <c r="G48" s="5"/>
      <c r="H48" s="5"/>
      <c r="I48" s="5"/>
      <c r="J48" s="5"/>
      <c r="K48" s="5"/>
      <c r="L48" s="5"/>
    </row>
    <row r="49" spans="1:12" s="157" customFormat="1">
      <c r="A49" s="55" t="s">
        <v>262</v>
      </c>
      <c r="B49" s="12">
        <v>25</v>
      </c>
      <c r="C49" s="12"/>
      <c r="D49" s="14"/>
      <c r="E49" s="14"/>
      <c r="F49" s="180">
        <f>SUM(B49:E49)</f>
        <v>25</v>
      </c>
      <c r="G49" s="97"/>
      <c r="H49" s="97"/>
      <c r="I49" s="97"/>
      <c r="J49" s="97"/>
      <c r="K49" s="97"/>
      <c r="L49" s="97"/>
    </row>
    <row r="50" spans="1:12">
      <c r="A50" s="55" t="s">
        <v>263</v>
      </c>
      <c r="B50" s="12">
        <v>22</v>
      </c>
      <c r="C50" s="12"/>
      <c r="D50" s="14"/>
      <c r="E50" s="14"/>
      <c r="F50" s="180">
        <f t="shared" ref="F50:F68" si="5">SUM(B50:E50)</f>
        <v>22</v>
      </c>
      <c r="G50" s="5"/>
      <c r="H50" s="5"/>
      <c r="I50" s="5"/>
      <c r="J50" s="5"/>
      <c r="K50" s="5"/>
      <c r="L50" s="5"/>
    </row>
    <row r="51" spans="1:12">
      <c r="A51" s="55" t="s">
        <v>264</v>
      </c>
      <c r="B51" s="12">
        <v>12</v>
      </c>
      <c r="C51" s="12"/>
      <c r="D51" s="14"/>
      <c r="E51" s="14"/>
      <c r="F51" s="180">
        <f t="shared" si="5"/>
        <v>12</v>
      </c>
      <c r="G51" s="5"/>
      <c r="H51" s="5"/>
      <c r="I51" s="5"/>
      <c r="J51" s="5"/>
      <c r="K51" s="5"/>
      <c r="L51" s="5"/>
    </row>
    <row r="52" spans="1:12">
      <c r="A52" s="55" t="s">
        <v>230</v>
      </c>
      <c r="B52" s="12">
        <v>6</v>
      </c>
      <c r="C52" s="12">
        <v>0</v>
      </c>
      <c r="D52" s="12">
        <v>0</v>
      </c>
      <c r="E52" s="12">
        <v>0</v>
      </c>
      <c r="F52" s="180">
        <f t="shared" si="5"/>
        <v>6</v>
      </c>
      <c r="G52" s="5"/>
      <c r="H52" s="5"/>
      <c r="I52" s="5"/>
      <c r="J52" s="5"/>
      <c r="K52" s="5"/>
      <c r="L52" s="5"/>
    </row>
    <row r="53" spans="1:12" s="157" customFormat="1">
      <c r="A53" s="12" t="s">
        <v>265</v>
      </c>
      <c r="B53" s="12">
        <f>SUM(B54:B55)</f>
        <v>29</v>
      </c>
      <c r="C53" s="12">
        <f t="shared" ref="C53:F53" si="6">SUM(C54:C55)</f>
        <v>0</v>
      </c>
      <c r="D53" s="12">
        <f t="shared" si="6"/>
        <v>0</v>
      </c>
      <c r="E53" s="12">
        <f t="shared" si="6"/>
        <v>0</v>
      </c>
      <c r="F53" s="12">
        <f t="shared" si="6"/>
        <v>29</v>
      </c>
      <c r="G53" s="97"/>
      <c r="H53" s="97"/>
      <c r="I53" s="97"/>
      <c r="J53" s="97"/>
      <c r="K53" s="97"/>
      <c r="L53" s="97"/>
    </row>
    <row r="54" spans="1:12" s="157" customFormat="1">
      <c r="A54" s="150" t="s">
        <v>114</v>
      </c>
      <c r="B54" s="42">
        <v>16</v>
      </c>
      <c r="C54" s="42"/>
      <c r="D54" s="15"/>
      <c r="E54" s="15"/>
      <c r="F54" s="82">
        <f t="shared" si="5"/>
        <v>16</v>
      </c>
      <c r="G54" s="97"/>
      <c r="H54" s="97"/>
      <c r="I54" s="97"/>
      <c r="J54" s="97"/>
      <c r="K54" s="97"/>
      <c r="L54" s="97"/>
    </row>
    <row r="55" spans="1:12">
      <c r="A55" s="150" t="s">
        <v>115</v>
      </c>
      <c r="B55" s="42">
        <v>13</v>
      </c>
      <c r="C55" s="42"/>
      <c r="D55" s="15"/>
      <c r="E55" s="15"/>
      <c r="F55" s="82">
        <f t="shared" si="5"/>
        <v>13</v>
      </c>
      <c r="G55" s="5"/>
      <c r="H55" s="5"/>
      <c r="I55" s="5"/>
      <c r="J55" s="5"/>
      <c r="K55" s="5"/>
      <c r="L55" s="5"/>
    </row>
    <row r="56" spans="1:12">
      <c r="A56" s="12" t="s">
        <v>266</v>
      </c>
      <c r="B56" s="12">
        <v>13</v>
      </c>
      <c r="C56" s="12">
        <v>0</v>
      </c>
      <c r="D56" s="12">
        <v>0</v>
      </c>
      <c r="E56" s="12">
        <v>0</v>
      </c>
      <c r="F56" s="180">
        <f t="shared" si="5"/>
        <v>13</v>
      </c>
      <c r="G56" s="5"/>
      <c r="H56" s="5"/>
      <c r="I56" s="5"/>
      <c r="J56" s="5"/>
      <c r="K56" s="5"/>
      <c r="L56" s="5"/>
    </row>
    <row r="57" spans="1:12" s="157" customFormat="1">
      <c r="A57" s="12" t="s">
        <v>267</v>
      </c>
      <c r="B57" s="12">
        <f>SUM(B58:B62)</f>
        <v>15</v>
      </c>
      <c r="C57" s="12">
        <f t="shared" ref="C57:F57" si="7">SUM(C58:C62)</f>
        <v>2</v>
      </c>
      <c r="D57" s="12">
        <f t="shared" si="7"/>
        <v>0</v>
      </c>
      <c r="E57" s="12">
        <f t="shared" si="7"/>
        <v>0</v>
      </c>
      <c r="F57" s="12">
        <f t="shared" si="7"/>
        <v>17</v>
      </c>
      <c r="G57" s="97"/>
      <c r="H57" s="97"/>
      <c r="I57" s="97"/>
      <c r="J57" s="97"/>
      <c r="K57" s="97"/>
      <c r="L57" s="97"/>
    </row>
    <row r="58" spans="1:12" s="157" customFormat="1">
      <c r="A58" s="150" t="s">
        <v>138</v>
      </c>
      <c r="B58" s="42">
        <v>6</v>
      </c>
      <c r="C58" s="42"/>
      <c r="D58" s="15"/>
      <c r="E58" s="15"/>
      <c r="F58" s="180">
        <f t="shared" si="5"/>
        <v>6</v>
      </c>
      <c r="G58" s="97"/>
      <c r="H58" s="97"/>
      <c r="I58" s="97"/>
      <c r="J58" s="97"/>
      <c r="K58" s="97"/>
      <c r="L58" s="97"/>
    </row>
    <row r="59" spans="1:12">
      <c r="A59" s="42" t="s">
        <v>139</v>
      </c>
      <c r="B59" s="42">
        <v>2</v>
      </c>
      <c r="C59" s="42"/>
      <c r="D59" s="15"/>
      <c r="E59" s="15"/>
      <c r="F59" s="180">
        <f t="shared" si="5"/>
        <v>2</v>
      </c>
      <c r="G59" s="5"/>
      <c r="H59" s="5"/>
      <c r="I59" s="5"/>
      <c r="J59" s="5"/>
      <c r="K59" s="5"/>
      <c r="L59" s="5"/>
    </row>
    <row r="60" spans="1:12" s="179" customFormat="1">
      <c r="A60" s="42" t="s">
        <v>140</v>
      </c>
      <c r="B60" s="42">
        <v>3</v>
      </c>
      <c r="C60" s="42"/>
      <c r="D60" s="15"/>
      <c r="E60" s="15"/>
      <c r="F60" s="180">
        <f t="shared" si="5"/>
        <v>3</v>
      </c>
      <c r="G60" s="5"/>
      <c r="H60" s="5"/>
      <c r="I60" s="5"/>
      <c r="J60" s="5"/>
      <c r="K60" s="5"/>
      <c r="L60" s="5"/>
    </row>
    <row r="61" spans="1:12" s="179" customFormat="1">
      <c r="A61" s="42" t="s">
        <v>433</v>
      </c>
      <c r="B61" s="42">
        <v>4</v>
      </c>
      <c r="C61" s="42">
        <v>1</v>
      </c>
      <c r="D61" s="15"/>
      <c r="E61" s="15"/>
      <c r="F61" s="180">
        <f t="shared" si="5"/>
        <v>5</v>
      </c>
      <c r="G61" s="5"/>
      <c r="H61" s="5"/>
      <c r="I61" s="5"/>
      <c r="J61" s="5"/>
      <c r="K61" s="5"/>
      <c r="L61" s="5"/>
    </row>
    <row r="62" spans="1:12" s="179" customFormat="1">
      <c r="A62" s="42" t="s">
        <v>434</v>
      </c>
      <c r="B62" s="42"/>
      <c r="C62" s="42">
        <v>1</v>
      </c>
      <c r="D62" s="15"/>
      <c r="E62" s="15"/>
      <c r="F62" s="180">
        <f t="shared" si="5"/>
        <v>1</v>
      </c>
      <c r="G62" s="5"/>
      <c r="H62" s="5"/>
      <c r="I62" s="5"/>
      <c r="J62" s="5"/>
      <c r="K62" s="5"/>
      <c r="L62" s="5"/>
    </row>
    <row r="63" spans="1:12" s="179" customFormat="1">
      <c r="A63" s="12" t="s">
        <v>234</v>
      </c>
      <c r="B63" s="12">
        <v>10</v>
      </c>
      <c r="C63" s="12"/>
      <c r="D63" s="14"/>
      <c r="E63" s="14"/>
      <c r="F63" s="180">
        <f t="shared" si="5"/>
        <v>10</v>
      </c>
      <c r="G63" s="5"/>
      <c r="H63" s="5"/>
      <c r="I63" s="5"/>
      <c r="J63" s="5"/>
      <c r="K63" s="5"/>
      <c r="L63" s="5"/>
    </row>
    <row r="64" spans="1:12" s="179" customFormat="1">
      <c r="A64" s="12" t="s">
        <v>268</v>
      </c>
      <c r="B64" s="12">
        <v>39</v>
      </c>
      <c r="C64" s="12">
        <v>7</v>
      </c>
      <c r="D64" s="12">
        <f t="shared" ref="D64:E64" si="8">SUM(D65:D67)</f>
        <v>2</v>
      </c>
      <c r="E64" s="12">
        <f t="shared" si="8"/>
        <v>0</v>
      </c>
      <c r="F64" s="180">
        <f t="shared" si="5"/>
        <v>48</v>
      </c>
      <c r="G64" s="5"/>
      <c r="H64" s="5"/>
      <c r="I64" s="5"/>
      <c r="J64" s="5"/>
      <c r="K64" s="5"/>
      <c r="L64" s="5"/>
    </row>
    <row r="65" spans="1:12" s="157" customFormat="1">
      <c r="A65" s="150" t="s">
        <v>141</v>
      </c>
      <c r="B65" s="42">
        <v>7</v>
      </c>
      <c r="C65" s="42"/>
      <c r="D65" s="15">
        <v>1</v>
      </c>
      <c r="E65" s="15"/>
      <c r="F65" s="180">
        <f t="shared" si="5"/>
        <v>8</v>
      </c>
      <c r="G65" s="97"/>
      <c r="H65" s="97"/>
      <c r="I65" s="97"/>
      <c r="J65" s="97"/>
      <c r="K65" s="97"/>
      <c r="L65" s="97"/>
    </row>
    <row r="66" spans="1:12">
      <c r="A66" s="42" t="s">
        <v>129</v>
      </c>
      <c r="B66" s="42">
        <v>6</v>
      </c>
      <c r="C66" s="42"/>
      <c r="D66" s="15">
        <v>1</v>
      </c>
      <c r="E66" s="15">
        <v>0</v>
      </c>
      <c r="F66" s="180">
        <f t="shared" si="5"/>
        <v>7</v>
      </c>
      <c r="G66" s="5"/>
      <c r="H66" s="5"/>
      <c r="I66" s="5"/>
      <c r="J66" s="5"/>
      <c r="K66" s="5"/>
      <c r="L66" s="5"/>
    </row>
    <row r="67" spans="1:12">
      <c r="A67" s="42" t="s">
        <v>269</v>
      </c>
      <c r="B67" s="42">
        <v>26</v>
      </c>
      <c r="C67" s="42">
        <v>7</v>
      </c>
      <c r="D67" s="15"/>
      <c r="E67" s="15"/>
      <c r="F67" s="180">
        <f t="shared" si="5"/>
        <v>33</v>
      </c>
      <c r="G67" s="5"/>
      <c r="H67" s="5"/>
      <c r="I67" s="5"/>
      <c r="J67" s="5"/>
      <c r="K67" s="5"/>
      <c r="L67" s="5"/>
    </row>
    <row r="68" spans="1:12">
      <c r="A68" s="55" t="s">
        <v>6</v>
      </c>
      <c r="B68" s="55">
        <f t="shared" ref="B68:E68" si="9">B49+B50+B51+B52+B53+B56+B57+B63+B64</f>
        <v>171</v>
      </c>
      <c r="C68" s="55">
        <f t="shared" si="9"/>
        <v>9</v>
      </c>
      <c r="D68" s="55">
        <f t="shared" si="9"/>
        <v>2</v>
      </c>
      <c r="E68" s="55">
        <f t="shared" si="9"/>
        <v>0</v>
      </c>
      <c r="F68" s="180">
        <f t="shared" si="5"/>
        <v>182</v>
      </c>
      <c r="G68" s="5"/>
      <c r="H68" s="5"/>
      <c r="I68" s="5"/>
      <c r="J68" s="5"/>
      <c r="K68" s="5"/>
      <c r="L68" s="5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</sheetData>
  <mergeCells count="3">
    <mergeCell ref="D9:D11"/>
    <mergeCell ref="D46:D48"/>
    <mergeCell ref="D30:D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P60"/>
  <sheetViews>
    <sheetView tabSelected="1" view="pageBreakPreview" zoomScaleNormal="100" workbookViewId="0">
      <selection activeCell="A31" sqref="A31"/>
    </sheetView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7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4" t="s">
        <v>701</v>
      </c>
    </row>
    <row r="2" spans="1:42" ht="15.75">
      <c r="A2" s="44"/>
    </row>
    <row r="3" spans="1:42" ht="20.25">
      <c r="E3" s="75"/>
      <c r="F3" s="75" t="s">
        <v>78</v>
      </c>
    </row>
    <row r="4" spans="1:42" ht="20.25">
      <c r="E4" s="75"/>
      <c r="F4" s="75" t="s">
        <v>431</v>
      </c>
    </row>
    <row r="5" spans="1:42" ht="20.25">
      <c r="E5" s="75"/>
    </row>
    <row r="6" spans="1:42" ht="13.5" thickBot="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123"/>
    </row>
    <row r="7" spans="1:42" ht="26.25" thickBot="1">
      <c r="A7" s="77" t="s">
        <v>5</v>
      </c>
      <c r="B7" s="77" t="s">
        <v>79</v>
      </c>
      <c r="C7" s="77" t="s">
        <v>80</v>
      </c>
      <c r="D7" s="77" t="s">
        <v>81</v>
      </c>
      <c r="E7" s="77" t="s">
        <v>82</v>
      </c>
      <c r="F7" s="77" t="s">
        <v>83</v>
      </c>
      <c r="G7" s="77" t="s">
        <v>84</v>
      </c>
      <c r="H7" s="77" t="s">
        <v>85</v>
      </c>
      <c r="I7" s="77" t="s">
        <v>86</v>
      </c>
      <c r="J7" s="77" t="s">
        <v>87</v>
      </c>
      <c r="K7" s="77" t="s">
        <v>88</v>
      </c>
      <c r="L7" s="77" t="s">
        <v>89</v>
      </c>
      <c r="M7" s="77" t="s">
        <v>90</v>
      </c>
      <c r="N7" s="77" t="s">
        <v>91</v>
      </c>
      <c r="O7" s="123"/>
    </row>
    <row r="8" spans="1:42" ht="13.5" customHeight="1">
      <c r="A8" s="265" t="s">
        <v>92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23"/>
    </row>
    <row r="9" spans="1:42" ht="13.5" customHeight="1">
      <c r="A9" s="78" t="s">
        <v>291</v>
      </c>
      <c r="B9" s="146">
        <f t="shared" ref="B9:B18" si="0">SUM(C9:N9)</f>
        <v>684077</v>
      </c>
      <c r="C9" s="146">
        <f>$P$9/12</f>
        <v>57006.416666666664</v>
      </c>
      <c r="D9" s="146">
        <f t="shared" ref="D9:N9" si="1">$P$9/12</f>
        <v>57006.416666666664</v>
      </c>
      <c r="E9" s="146">
        <f t="shared" si="1"/>
        <v>57006.416666666664</v>
      </c>
      <c r="F9" s="146">
        <f t="shared" si="1"/>
        <v>57006.416666666664</v>
      </c>
      <c r="G9" s="146">
        <f t="shared" si="1"/>
        <v>57006.416666666664</v>
      </c>
      <c r="H9" s="146">
        <f t="shared" si="1"/>
        <v>57006.416666666664</v>
      </c>
      <c r="I9" s="146">
        <f t="shared" si="1"/>
        <v>57006.416666666664</v>
      </c>
      <c r="J9" s="146">
        <f t="shared" si="1"/>
        <v>57006.416666666664</v>
      </c>
      <c r="K9" s="146">
        <f t="shared" si="1"/>
        <v>57006.416666666664</v>
      </c>
      <c r="L9" s="146">
        <f t="shared" si="1"/>
        <v>57006.416666666664</v>
      </c>
      <c r="M9" s="146">
        <f t="shared" si="1"/>
        <v>57006.416666666664</v>
      </c>
      <c r="N9" s="146">
        <f t="shared" si="1"/>
        <v>57006.416666666664</v>
      </c>
      <c r="O9" s="123">
        <v>660747</v>
      </c>
      <c r="P9" s="5">
        <v>684077</v>
      </c>
    </row>
    <row r="10" spans="1:42" ht="13.5" customHeight="1">
      <c r="A10" s="79" t="s">
        <v>292</v>
      </c>
      <c r="B10" s="146">
        <f t="shared" si="0"/>
        <v>1739313</v>
      </c>
      <c r="C10" s="147"/>
      <c r="D10" s="147"/>
      <c r="E10" s="147">
        <v>700000</v>
      </c>
      <c r="F10" s="147"/>
      <c r="G10" s="147"/>
      <c r="H10" s="147"/>
      <c r="I10" s="147"/>
      <c r="J10" s="147"/>
      <c r="K10" s="147">
        <v>700000</v>
      </c>
      <c r="L10" s="147"/>
      <c r="M10" s="147"/>
      <c r="N10" s="147">
        <v>339313</v>
      </c>
      <c r="O10" s="123">
        <v>1739313</v>
      </c>
      <c r="P10" s="5">
        <v>1739313</v>
      </c>
    </row>
    <row r="11" spans="1:42" ht="13.5" customHeight="1">
      <c r="A11" s="80" t="s">
        <v>293</v>
      </c>
      <c r="B11" s="147">
        <f t="shared" si="0"/>
        <v>342324</v>
      </c>
      <c r="C11" s="147">
        <f>$O$11/12</f>
        <v>28527</v>
      </c>
      <c r="D11" s="147">
        <f t="shared" ref="D11:N11" si="2">$O$11/12</f>
        <v>28527</v>
      </c>
      <c r="E11" s="147">
        <f t="shared" si="2"/>
        <v>28527</v>
      </c>
      <c r="F11" s="147">
        <f t="shared" si="2"/>
        <v>28527</v>
      </c>
      <c r="G11" s="147">
        <f t="shared" si="2"/>
        <v>28527</v>
      </c>
      <c r="H11" s="147">
        <f t="shared" si="2"/>
        <v>28527</v>
      </c>
      <c r="I11" s="147">
        <f t="shared" si="2"/>
        <v>28527</v>
      </c>
      <c r="J11" s="147">
        <f t="shared" si="2"/>
        <v>28527</v>
      </c>
      <c r="K11" s="147">
        <f t="shared" si="2"/>
        <v>28527</v>
      </c>
      <c r="L11" s="147">
        <f t="shared" si="2"/>
        <v>28527</v>
      </c>
      <c r="M11" s="147">
        <f t="shared" si="2"/>
        <v>28527</v>
      </c>
      <c r="N11" s="147">
        <f t="shared" si="2"/>
        <v>28527</v>
      </c>
      <c r="O11" s="123">
        <v>342324</v>
      </c>
      <c r="P11" s="5">
        <v>342324</v>
      </c>
    </row>
    <row r="12" spans="1:42" ht="13.5" customHeight="1">
      <c r="A12" s="80" t="s">
        <v>294</v>
      </c>
      <c r="B12" s="147">
        <f t="shared" si="0"/>
        <v>66493.999999999985</v>
      </c>
      <c r="C12" s="147">
        <f>$P$12/12</f>
        <v>5541.166666666667</v>
      </c>
      <c r="D12" s="147">
        <f t="shared" ref="D12:N12" si="3">$P$12/12</f>
        <v>5541.166666666667</v>
      </c>
      <c r="E12" s="147">
        <f t="shared" si="3"/>
        <v>5541.166666666667</v>
      </c>
      <c r="F12" s="147">
        <f t="shared" si="3"/>
        <v>5541.166666666667</v>
      </c>
      <c r="G12" s="147">
        <f t="shared" si="3"/>
        <v>5541.166666666667</v>
      </c>
      <c r="H12" s="147">
        <f t="shared" si="3"/>
        <v>5541.166666666667</v>
      </c>
      <c r="I12" s="147">
        <f t="shared" si="3"/>
        <v>5541.166666666667</v>
      </c>
      <c r="J12" s="147">
        <f t="shared" si="3"/>
        <v>5541.166666666667</v>
      </c>
      <c r="K12" s="147">
        <f t="shared" si="3"/>
        <v>5541.166666666667</v>
      </c>
      <c r="L12" s="147">
        <f t="shared" si="3"/>
        <v>5541.166666666667</v>
      </c>
      <c r="M12" s="147">
        <f t="shared" si="3"/>
        <v>5541.166666666667</v>
      </c>
      <c r="N12" s="147">
        <f t="shared" si="3"/>
        <v>5541.166666666667</v>
      </c>
      <c r="O12" s="123">
        <v>90611</v>
      </c>
      <c r="P12" s="5">
        <v>66494</v>
      </c>
    </row>
    <row r="13" spans="1:42" ht="13.5" customHeight="1">
      <c r="A13" s="80" t="s">
        <v>302</v>
      </c>
      <c r="B13" s="147">
        <f t="shared" si="0"/>
        <v>0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23">
        <v>0</v>
      </c>
    </row>
    <row r="14" spans="1:42" ht="13.5" customHeight="1">
      <c r="A14" s="80" t="s">
        <v>369</v>
      </c>
      <c r="B14" s="147">
        <f t="shared" si="0"/>
        <v>1052196</v>
      </c>
      <c r="C14" s="147"/>
      <c r="D14" s="147"/>
      <c r="E14" s="147"/>
      <c r="F14" s="147"/>
      <c r="G14" s="147"/>
      <c r="H14" s="147">
        <v>828635</v>
      </c>
      <c r="I14" s="147"/>
      <c r="J14" s="147"/>
      <c r="K14" s="147">
        <v>205666</v>
      </c>
      <c r="L14" s="147"/>
      <c r="M14" s="147"/>
      <c r="N14" s="147">
        <v>17895</v>
      </c>
      <c r="O14" s="123">
        <v>849081</v>
      </c>
      <c r="P14" s="5">
        <v>1052196</v>
      </c>
    </row>
    <row r="15" spans="1:42" s="252" customFormat="1" ht="13.5" customHeight="1">
      <c r="A15" s="267" t="s">
        <v>295</v>
      </c>
      <c r="B15" s="268">
        <f t="shared" si="0"/>
        <v>3884404.0000000005</v>
      </c>
      <c r="C15" s="268">
        <f>SUM(C9:C14)</f>
        <v>91074.583333333328</v>
      </c>
      <c r="D15" s="268">
        <f t="shared" ref="D15:N15" si="4">SUM(D9:D14)</f>
        <v>91074.583333333328</v>
      </c>
      <c r="E15" s="268">
        <f t="shared" si="4"/>
        <v>791074.58333333326</v>
      </c>
      <c r="F15" s="268">
        <f t="shared" si="4"/>
        <v>91074.583333333328</v>
      </c>
      <c r="G15" s="268">
        <f t="shared" si="4"/>
        <v>91074.583333333328</v>
      </c>
      <c r="H15" s="268">
        <f t="shared" si="4"/>
        <v>919709.58333333337</v>
      </c>
      <c r="I15" s="268">
        <f t="shared" si="4"/>
        <v>91074.583333333328</v>
      </c>
      <c r="J15" s="268">
        <f t="shared" si="4"/>
        <v>91074.583333333328</v>
      </c>
      <c r="K15" s="268">
        <f t="shared" si="4"/>
        <v>996740.58333333326</v>
      </c>
      <c r="L15" s="268">
        <f t="shared" si="4"/>
        <v>91074.583333333328</v>
      </c>
      <c r="M15" s="268">
        <f t="shared" si="4"/>
        <v>91074.583333333328</v>
      </c>
      <c r="N15" s="268">
        <f t="shared" si="4"/>
        <v>448282.58333333337</v>
      </c>
      <c r="O15" s="269">
        <f>SUM(O9:O14)</f>
        <v>3682076</v>
      </c>
      <c r="P15" s="270">
        <f>SUM(P9:P14)</f>
        <v>3884404</v>
      </c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</row>
    <row r="16" spans="1:42" ht="13.5" customHeight="1">
      <c r="A16" s="80" t="s">
        <v>297</v>
      </c>
      <c r="B16" s="147">
        <f t="shared" si="0"/>
        <v>27486.999999999996</v>
      </c>
      <c r="C16" s="147">
        <f>$O$16/12</f>
        <v>2290.5833333333335</v>
      </c>
      <c r="D16" s="147">
        <f t="shared" ref="D16:N16" si="5">$O$16/12</f>
        <v>2290.5833333333335</v>
      </c>
      <c r="E16" s="147">
        <f t="shared" si="5"/>
        <v>2290.5833333333335</v>
      </c>
      <c r="F16" s="147">
        <f t="shared" si="5"/>
        <v>2290.5833333333335</v>
      </c>
      <c r="G16" s="147">
        <f t="shared" si="5"/>
        <v>2290.5833333333335</v>
      </c>
      <c r="H16" s="147">
        <f t="shared" si="5"/>
        <v>2290.5833333333335</v>
      </c>
      <c r="I16" s="147">
        <f t="shared" si="5"/>
        <v>2290.5833333333335</v>
      </c>
      <c r="J16" s="147">
        <f t="shared" si="5"/>
        <v>2290.5833333333335</v>
      </c>
      <c r="K16" s="147">
        <f t="shared" si="5"/>
        <v>2290.5833333333335</v>
      </c>
      <c r="L16" s="147">
        <f t="shared" si="5"/>
        <v>2290.5833333333335</v>
      </c>
      <c r="M16" s="147">
        <f t="shared" si="5"/>
        <v>2290.5833333333335</v>
      </c>
      <c r="N16" s="147">
        <f t="shared" si="5"/>
        <v>2290.5833333333335</v>
      </c>
      <c r="O16" s="123">
        <v>27487</v>
      </c>
      <c r="P16" s="5">
        <v>27487</v>
      </c>
    </row>
    <row r="17" spans="1:42" ht="13.5" customHeight="1">
      <c r="A17" s="80" t="s">
        <v>296</v>
      </c>
      <c r="B17" s="147">
        <f t="shared" si="0"/>
        <v>1238457</v>
      </c>
      <c r="C17" s="147">
        <v>15000</v>
      </c>
      <c r="D17" s="147">
        <v>7500</v>
      </c>
      <c r="E17" s="147">
        <v>140</v>
      </c>
      <c r="F17" s="147">
        <v>150000</v>
      </c>
      <c r="G17" s="147"/>
      <c r="H17" s="147">
        <v>75000</v>
      </c>
      <c r="I17" s="147">
        <v>685000</v>
      </c>
      <c r="J17" s="147">
        <v>134510</v>
      </c>
      <c r="K17" s="147">
        <v>66500</v>
      </c>
      <c r="L17" s="147">
        <v>54807</v>
      </c>
      <c r="M17" s="147">
        <v>50000</v>
      </c>
      <c r="N17" s="147"/>
      <c r="O17" s="123">
        <v>395957</v>
      </c>
      <c r="P17" s="5">
        <v>1238457</v>
      </c>
    </row>
    <row r="18" spans="1:42" s="278" customFormat="1" ht="13.5" customHeight="1">
      <c r="A18" s="273" t="s">
        <v>298</v>
      </c>
      <c r="B18" s="274">
        <f t="shared" si="0"/>
        <v>1265943.9999999998</v>
      </c>
      <c r="C18" s="275">
        <f>SUM(C16:C17)</f>
        <v>17290.583333333332</v>
      </c>
      <c r="D18" s="275">
        <f t="shared" ref="D18:N18" si="6">SUM(D16:D17)</f>
        <v>9790.5833333333339</v>
      </c>
      <c r="E18" s="275">
        <f t="shared" si="6"/>
        <v>2430.5833333333335</v>
      </c>
      <c r="F18" s="275">
        <f t="shared" si="6"/>
        <v>152290.58333333334</v>
      </c>
      <c r="G18" s="275">
        <f t="shared" si="6"/>
        <v>2290.5833333333335</v>
      </c>
      <c r="H18" s="275">
        <f t="shared" si="6"/>
        <v>77290.583333333328</v>
      </c>
      <c r="I18" s="275">
        <f t="shared" si="6"/>
        <v>687290.58333333337</v>
      </c>
      <c r="J18" s="275">
        <f t="shared" si="6"/>
        <v>136800.58333333334</v>
      </c>
      <c r="K18" s="275">
        <f t="shared" si="6"/>
        <v>68790.583333333328</v>
      </c>
      <c r="L18" s="275">
        <f t="shared" si="6"/>
        <v>57097.583333333336</v>
      </c>
      <c r="M18" s="275">
        <f t="shared" si="6"/>
        <v>52290.583333333336</v>
      </c>
      <c r="N18" s="275">
        <f t="shared" si="6"/>
        <v>2290.5833333333335</v>
      </c>
      <c r="O18" s="276">
        <f>SUM(O16:O17)</f>
        <v>423444</v>
      </c>
      <c r="P18" s="277">
        <f>SUM(P16:P17)</f>
        <v>1265944</v>
      </c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</row>
    <row r="19" spans="1:42" ht="13.5" customHeight="1" thickBot="1">
      <c r="A19" s="271" t="s">
        <v>303</v>
      </c>
      <c r="B19" s="272">
        <f>SUM(B15,B18)</f>
        <v>5150348</v>
      </c>
      <c r="C19" s="272">
        <f>SUM(C9:C16)</f>
        <v>184439.75</v>
      </c>
      <c r="D19" s="272">
        <f t="shared" ref="D19:N19" si="7">SUM(D9:D17)</f>
        <v>191939.75</v>
      </c>
      <c r="E19" s="272">
        <f t="shared" si="7"/>
        <v>1584579.7499999998</v>
      </c>
      <c r="F19" s="272">
        <f t="shared" si="7"/>
        <v>334439.75</v>
      </c>
      <c r="G19" s="272">
        <f t="shared" si="7"/>
        <v>184439.75</v>
      </c>
      <c r="H19" s="272">
        <f t="shared" si="7"/>
        <v>1916709.75</v>
      </c>
      <c r="I19" s="272">
        <f t="shared" si="7"/>
        <v>869439.75</v>
      </c>
      <c r="J19" s="272">
        <f t="shared" si="7"/>
        <v>318949.75</v>
      </c>
      <c r="K19" s="272">
        <f t="shared" si="7"/>
        <v>2062271.7499999998</v>
      </c>
      <c r="L19" s="272">
        <f t="shared" si="7"/>
        <v>239246.75</v>
      </c>
      <c r="M19" s="272">
        <f t="shared" si="7"/>
        <v>234439.75</v>
      </c>
      <c r="N19" s="272">
        <f t="shared" si="7"/>
        <v>898855.75000000012</v>
      </c>
      <c r="O19" s="123">
        <f>SUM(O15,O18)</f>
        <v>4105520</v>
      </c>
      <c r="P19" s="5">
        <f>SUM(P15,P18)</f>
        <v>5150348</v>
      </c>
    </row>
    <row r="20" spans="1:42" ht="13.5" customHeight="1">
      <c r="A20" s="266" t="s">
        <v>93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23"/>
    </row>
    <row r="21" spans="1:42" ht="13.5" customHeight="1">
      <c r="A21" s="79" t="s">
        <v>105</v>
      </c>
      <c r="B21" s="146">
        <f t="shared" ref="B21:B26" si="8">SUM(C21:N21)</f>
        <v>881976</v>
      </c>
      <c r="C21" s="146">
        <f>$O$21/12</f>
        <v>73069</v>
      </c>
      <c r="D21" s="146">
        <f t="shared" ref="D21:N21" si="9">$O$21/12</f>
        <v>73069</v>
      </c>
      <c r="E21" s="146">
        <f t="shared" si="9"/>
        <v>73069</v>
      </c>
      <c r="F21" s="146">
        <v>73794</v>
      </c>
      <c r="G21" s="146">
        <v>74569</v>
      </c>
      <c r="H21" s="146">
        <v>75262</v>
      </c>
      <c r="I21" s="146">
        <f t="shared" si="9"/>
        <v>73069</v>
      </c>
      <c r="J21" s="146">
        <f t="shared" si="9"/>
        <v>73069</v>
      </c>
      <c r="K21" s="146">
        <v>73799</v>
      </c>
      <c r="L21" s="146">
        <f t="shared" si="9"/>
        <v>73069</v>
      </c>
      <c r="M21" s="146">
        <f t="shared" si="9"/>
        <v>73069</v>
      </c>
      <c r="N21" s="146">
        <f t="shared" si="9"/>
        <v>73069</v>
      </c>
      <c r="O21" s="123">
        <v>876828</v>
      </c>
      <c r="P21" s="5">
        <v>881976</v>
      </c>
    </row>
    <row r="22" spans="1:42" ht="13.5" customHeight="1">
      <c r="A22" s="80" t="s">
        <v>106</v>
      </c>
      <c r="B22" s="146">
        <f t="shared" si="8"/>
        <v>178630.25000000003</v>
      </c>
      <c r="C22" s="147">
        <f>$O$22/12</f>
        <v>14800.583333333334</v>
      </c>
      <c r="D22" s="147">
        <f t="shared" ref="D22:N22" si="10">$O$22/12</f>
        <v>14800.583333333334</v>
      </c>
      <c r="E22" s="147">
        <f t="shared" si="10"/>
        <v>14800.583333333334</v>
      </c>
      <c r="F22" s="147">
        <v>15206</v>
      </c>
      <c r="G22" s="147">
        <v>15094</v>
      </c>
      <c r="H22" s="147">
        <f t="shared" si="10"/>
        <v>14800.583333333334</v>
      </c>
      <c r="I22" s="147">
        <f t="shared" si="10"/>
        <v>14800.583333333334</v>
      </c>
      <c r="J22" s="147">
        <f t="shared" si="10"/>
        <v>14800.583333333334</v>
      </c>
      <c r="K22" s="147">
        <v>15125</v>
      </c>
      <c r="L22" s="147">
        <f t="shared" si="10"/>
        <v>14800.583333333334</v>
      </c>
      <c r="M22" s="147">
        <f t="shared" si="10"/>
        <v>14800.583333333334</v>
      </c>
      <c r="N22" s="147">
        <f t="shared" si="10"/>
        <v>14800.583333333334</v>
      </c>
      <c r="O22" s="123">
        <v>177607</v>
      </c>
      <c r="P22" s="5">
        <v>178630</v>
      </c>
    </row>
    <row r="23" spans="1:42" ht="13.5" customHeight="1">
      <c r="A23" s="80" t="s">
        <v>107</v>
      </c>
      <c r="B23" s="146">
        <f t="shared" si="8"/>
        <v>947643.33333333326</v>
      </c>
      <c r="C23" s="147">
        <f>$O$23/12</f>
        <v>75033.333333333328</v>
      </c>
      <c r="D23" s="147">
        <v>82438</v>
      </c>
      <c r="E23" s="147">
        <v>75433</v>
      </c>
      <c r="F23" s="147">
        <v>83096</v>
      </c>
      <c r="G23" s="147">
        <v>77033</v>
      </c>
      <c r="H23" s="147">
        <v>76327</v>
      </c>
      <c r="I23" s="147">
        <v>78033</v>
      </c>
      <c r="J23" s="147">
        <v>80050</v>
      </c>
      <c r="K23" s="147">
        <v>80050</v>
      </c>
      <c r="L23" s="147">
        <v>80050</v>
      </c>
      <c r="M23" s="147">
        <v>80050</v>
      </c>
      <c r="N23" s="147">
        <v>80050</v>
      </c>
      <c r="O23" s="123">
        <v>900400</v>
      </c>
      <c r="P23" s="5">
        <v>947643</v>
      </c>
    </row>
    <row r="24" spans="1:42" ht="13.5" customHeight="1">
      <c r="A24" s="80" t="s">
        <v>299</v>
      </c>
      <c r="B24" s="146">
        <f t="shared" si="8"/>
        <v>11611.999999999998</v>
      </c>
      <c r="C24" s="147">
        <f>$O$24/12</f>
        <v>967.66666666666663</v>
      </c>
      <c r="D24" s="147">
        <f t="shared" ref="D24:N24" si="11">$O$24/12</f>
        <v>967.66666666666663</v>
      </c>
      <c r="E24" s="147">
        <f t="shared" si="11"/>
        <v>967.66666666666663</v>
      </c>
      <c r="F24" s="147">
        <f t="shared" si="11"/>
        <v>967.66666666666663</v>
      </c>
      <c r="G24" s="147">
        <f t="shared" si="11"/>
        <v>967.66666666666663</v>
      </c>
      <c r="H24" s="147">
        <f t="shared" si="11"/>
        <v>967.66666666666663</v>
      </c>
      <c r="I24" s="147">
        <f t="shared" si="11"/>
        <v>967.66666666666663</v>
      </c>
      <c r="J24" s="147">
        <f t="shared" si="11"/>
        <v>967.66666666666663</v>
      </c>
      <c r="K24" s="147">
        <f t="shared" si="11"/>
        <v>967.66666666666663</v>
      </c>
      <c r="L24" s="147">
        <f t="shared" si="11"/>
        <v>967.66666666666663</v>
      </c>
      <c r="M24" s="147">
        <f t="shared" si="11"/>
        <v>967.66666666666663</v>
      </c>
      <c r="N24" s="147">
        <f t="shared" si="11"/>
        <v>967.66666666666663</v>
      </c>
      <c r="O24" s="123">
        <v>11612</v>
      </c>
      <c r="P24" s="5">
        <v>11612</v>
      </c>
      <c r="Q24" s="117"/>
    </row>
    <row r="25" spans="1:42" ht="13.5" customHeight="1">
      <c r="A25" s="80" t="s">
        <v>300</v>
      </c>
      <c r="B25" s="146">
        <f t="shared" si="8"/>
        <v>1358838.166666667</v>
      </c>
      <c r="C25" s="147">
        <f>$O$25/12</f>
        <v>22192.166666666668</v>
      </c>
      <c r="D25" s="147">
        <f t="shared" ref="D25:M25" si="12">$O$25/12</f>
        <v>22192.166666666668</v>
      </c>
      <c r="E25" s="147">
        <f t="shared" si="12"/>
        <v>22192.166666666668</v>
      </c>
      <c r="F25" s="147">
        <v>25192</v>
      </c>
      <c r="G25" s="147">
        <v>27192</v>
      </c>
      <c r="H25" s="147">
        <v>1103867</v>
      </c>
      <c r="I25" s="147">
        <v>25050</v>
      </c>
      <c r="J25" s="147">
        <f t="shared" si="12"/>
        <v>22192.166666666668</v>
      </c>
      <c r="K25" s="147">
        <f t="shared" si="12"/>
        <v>22192.166666666668</v>
      </c>
      <c r="L25" s="147">
        <f t="shared" si="12"/>
        <v>22192.166666666668</v>
      </c>
      <c r="M25" s="147">
        <f t="shared" si="12"/>
        <v>22192.166666666668</v>
      </c>
      <c r="N25" s="147">
        <v>22192</v>
      </c>
      <c r="O25" s="123">
        <v>266306</v>
      </c>
      <c r="P25" s="5">
        <v>1358839</v>
      </c>
    </row>
    <row r="26" spans="1:42" ht="13.5" customHeight="1">
      <c r="A26" s="279" t="s">
        <v>301</v>
      </c>
      <c r="B26" s="145">
        <f t="shared" si="8"/>
        <v>0</v>
      </c>
      <c r="C26" s="148">
        <v>0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23"/>
    </row>
    <row r="27" spans="1:42" ht="13.5" customHeight="1">
      <c r="A27" s="280" t="s">
        <v>670</v>
      </c>
      <c r="B27" s="274">
        <f>SUM(B21:B26)</f>
        <v>3378699.75</v>
      </c>
      <c r="C27" s="274">
        <f>SUM(C21:C26)</f>
        <v>186062.74999999997</v>
      </c>
      <c r="D27" s="274">
        <f t="shared" ref="D27:N27" si="13">SUM(D21:D26)</f>
        <v>193467.41666666663</v>
      </c>
      <c r="E27" s="274">
        <f t="shared" si="13"/>
        <v>186462.41666666663</v>
      </c>
      <c r="F27" s="274">
        <f t="shared" si="13"/>
        <v>198255.66666666666</v>
      </c>
      <c r="G27" s="274">
        <f t="shared" si="13"/>
        <v>194855.66666666666</v>
      </c>
      <c r="H27" s="274">
        <f t="shared" si="13"/>
        <v>1271224.25</v>
      </c>
      <c r="I27" s="274">
        <f t="shared" si="13"/>
        <v>191920.24999999997</v>
      </c>
      <c r="J27" s="274">
        <f t="shared" si="13"/>
        <v>191079.41666666663</v>
      </c>
      <c r="K27" s="274">
        <f t="shared" si="13"/>
        <v>192133.83333333331</v>
      </c>
      <c r="L27" s="274">
        <f t="shared" si="13"/>
        <v>191079.41666666663</v>
      </c>
      <c r="M27" s="274">
        <f t="shared" si="13"/>
        <v>191079.41666666663</v>
      </c>
      <c r="N27" s="281">
        <f t="shared" si="13"/>
        <v>191079.24999999997</v>
      </c>
      <c r="O27" s="123">
        <f>SUM(O21:O25)</f>
        <v>2232753</v>
      </c>
      <c r="P27" s="5">
        <f>SUM(P21:P26)</f>
        <v>3378700</v>
      </c>
      <c r="Q27" s="117"/>
    </row>
    <row r="28" spans="1:42" ht="13.5" customHeight="1">
      <c r="A28" s="79" t="s">
        <v>108</v>
      </c>
      <c r="B28" s="146">
        <f>SUM(C28:N28)</f>
        <v>813648</v>
      </c>
      <c r="C28" s="146">
        <v>15000</v>
      </c>
      <c r="D28" s="146">
        <v>40000</v>
      </c>
      <c r="E28" s="146">
        <v>40000</v>
      </c>
      <c r="F28" s="146">
        <v>40000</v>
      </c>
      <c r="G28" s="146">
        <v>40000</v>
      </c>
      <c r="H28" s="146">
        <v>17433</v>
      </c>
      <c r="I28" s="146">
        <v>189355</v>
      </c>
      <c r="J28" s="146">
        <v>240782</v>
      </c>
      <c r="K28" s="146">
        <v>171185</v>
      </c>
      <c r="L28" s="146">
        <v>6548</v>
      </c>
      <c r="M28" s="146">
        <v>8345</v>
      </c>
      <c r="N28" s="146">
        <v>5000</v>
      </c>
      <c r="O28" s="123">
        <v>791246</v>
      </c>
      <c r="P28" s="5">
        <v>813648</v>
      </c>
    </row>
    <row r="29" spans="1:42" ht="13.5" customHeight="1">
      <c r="A29" s="80" t="s">
        <v>109</v>
      </c>
      <c r="B29" s="147">
        <f>SUM(C29:N29)</f>
        <v>693615</v>
      </c>
      <c r="C29" s="147">
        <v>5000</v>
      </c>
      <c r="D29" s="147">
        <v>10000</v>
      </c>
      <c r="E29" s="147">
        <v>28000</v>
      </c>
      <c r="F29" s="147">
        <v>86300</v>
      </c>
      <c r="G29" s="147">
        <v>95000</v>
      </c>
      <c r="H29" s="147">
        <v>138000</v>
      </c>
      <c r="I29" s="147">
        <v>66250</v>
      </c>
      <c r="J29" s="147">
        <v>43242</v>
      </c>
      <c r="K29" s="147">
        <v>78000</v>
      </c>
      <c r="L29" s="147">
        <v>65423</v>
      </c>
      <c r="M29" s="147">
        <v>50000</v>
      </c>
      <c r="N29" s="147">
        <v>28400</v>
      </c>
      <c r="O29" s="123">
        <v>504660</v>
      </c>
      <c r="P29" s="5">
        <v>693615</v>
      </c>
    </row>
    <row r="30" spans="1:42" ht="13.5" customHeight="1">
      <c r="A30" s="80" t="s">
        <v>110</v>
      </c>
      <c r="B30" s="147">
        <f>SUM(C30:N30)</f>
        <v>3300</v>
      </c>
      <c r="C30" s="147"/>
      <c r="D30" s="147"/>
      <c r="E30" s="147"/>
      <c r="F30" s="147"/>
      <c r="G30" s="147"/>
      <c r="H30" s="147"/>
      <c r="I30" s="147">
        <v>800</v>
      </c>
      <c r="J30" s="147">
        <v>1000</v>
      </c>
      <c r="K30" s="147"/>
      <c r="L30" s="147">
        <v>1500</v>
      </c>
      <c r="M30" s="147"/>
      <c r="N30" s="147"/>
      <c r="O30" s="123">
        <v>3300</v>
      </c>
      <c r="P30" s="5">
        <v>3300</v>
      </c>
    </row>
    <row r="31" spans="1:42" ht="13.5" customHeight="1">
      <c r="A31" s="279" t="s">
        <v>368</v>
      </c>
      <c r="B31" s="148">
        <f>SUM(C31:N31)</f>
        <v>261085</v>
      </c>
      <c r="C31" s="148"/>
      <c r="D31" s="148"/>
      <c r="E31" s="148"/>
      <c r="F31" s="148"/>
      <c r="G31" s="148"/>
      <c r="H31" s="148"/>
      <c r="I31" s="148"/>
      <c r="J31" s="148"/>
      <c r="K31" s="148">
        <v>261085</v>
      </c>
      <c r="L31" s="148"/>
      <c r="M31" s="148"/>
      <c r="N31" s="148"/>
      <c r="O31" s="123">
        <v>573561</v>
      </c>
      <c r="P31" s="5">
        <v>261085</v>
      </c>
    </row>
    <row r="32" spans="1:42" ht="12.75" customHeight="1">
      <c r="A32" s="280" t="s">
        <v>671</v>
      </c>
      <c r="B32" s="274">
        <f t="shared" ref="B32:N32" si="14">SUM(B28:B31)</f>
        <v>1771648</v>
      </c>
      <c r="C32" s="274">
        <v>46000</v>
      </c>
      <c r="D32" s="274">
        <f t="shared" si="14"/>
        <v>50000</v>
      </c>
      <c r="E32" s="274">
        <f t="shared" si="14"/>
        <v>68000</v>
      </c>
      <c r="F32" s="274">
        <f t="shared" si="14"/>
        <v>126300</v>
      </c>
      <c r="G32" s="274">
        <f t="shared" si="14"/>
        <v>135000</v>
      </c>
      <c r="H32" s="274">
        <f t="shared" si="14"/>
        <v>155433</v>
      </c>
      <c r="I32" s="274">
        <f t="shared" si="14"/>
        <v>256405</v>
      </c>
      <c r="J32" s="274">
        <f t="shared" si="14"/>
        <v>285024</v>
      </c>
      <c r="K32" s="274">
        <f t="shared" si="14"/>
        <v>510270</v>
      </c>
      <c r="L32" s="274">
        <f t="shared" si="14"/>
        <v>73471</v>
      </c>
      <c r="M32" s="274">
        <f t="shared" si="14"/>
        <v>58345</v>
      </c>
      <c r="N32" s="281">
        <f t="shared" si="14"/>
        <v>33400</v>
      </c>
      <c r="O32" s="123">
        <f>SUM(O28:O31)</f>
        <v>1872767</v>
      </c>
      <c r="P32" s="5">
        <f>SUM(P28:P31)</f>
        <v>1771648</v>
      </c>
    </row>
    <row r="33" spans="1:16" ht="13.5" customHeight="1" thickBot="1">
      <c r="A33" s="81" t="s">
        <v>304</v>
      </c>
      <c r="B33" s="149">
        <f>SUM(B27,B32)</f>
        <v>5150347.75</v>
      </c>
      <c r="C33" s="149">
        <f>SUM(C27,C32)</f>
        <v>232062.74999999997</v>
      </c>
      <c r="D33" s="149">
        <f t="shared" ref="D33:N33" si="15">SUM(D27,D32)</f>
        <v>243467.41666666663</v>
      </c>
      <c r="E33" s="149">
        <f t="shared" si="15"/>
        <v>254462.41666666663</v>
      </c>
      <c r="F33" s="149">
        <f t="shared" si="15"/>
        <v>324555.66666666663</v>
      </c>
      <c r="G33" s="149">
        <f t="shared" si="15"/>
        <v>329855.66666666663</v>
      </c>
      <c r="H33" s="149">
        <f t="shared" si="15"/>
        <v>1426657.25</v>
      </c>
      <c r="I33" s="149">
        <f t="shared" si="15"/>
        <v>448325.25</v>
      </c>
      <c r="J33" s="149">
        <f t="shared" si="15"/>
        <v>476103.41666666663</v>
      </c>
      <c r="K33" s="149">
        <f t="shared" si="15"/>
        <v>702403.83333333326</v>
      </c>
      <c r="L33" s="149">
        <f t="shared" si="15"/>
        <v>264550.41666666663</v>
      </c>
      <c r="M33" s="149">
        <f t="shared" si="15"/>
        <v>249424.41666666663</v>
      </c>
      <c r="N33" s="149">
        <f t="shared" si="15"/>
        <v>224479.24999999997</v>
      </c>
      <c r="O33" s="123">
        <f>SUM(O27,O32)</f>
        <v>4105520</v>
      </c>
      <c r="P33" s="5">
        <f>SUM(P27,P32)</f>
        <v>5150348</v>
      </c>
    </row>
    <row r="35" spans="1:16">
      <c r="B35" s="117"/>
    </row>
    <row r="37" spans="1:16">
      <c r="D37" s="117"/>
    </row>
    <row r="38" spans="1:16">
      <c r="D38" s="117"/>
    </row>
    <row r="48" spans="1:16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7"/>
  <sheetViews>
    <sheetView tabSelected="1" view="pageBreakPreview" zoomScaleNormal="100" zoomScaleSheetLayoutView="100" workbookViewId="0">
      <selection activeCell="A31" sqref="A31"/>
    </sheetView>
  </sheetViews>
  <sheetFormatPr defaultRowHeight="12.75"/>
  <cols>
    <col min="1" max="1" width="33" customWidth="1"/>
    <col min="2" max="2" width="39.42578125" customWidth="1"/>
    <col min="3" max="3" width="17.28515625" customWidth="1"/>
  </cols>
  <sheetData>
    <row r="1" spans="1:4" s="496" customFormat="1" ht="15.75">
      <c r="A1" s="4" t="s">
        <v>702</v>
      </c>
      <c r="B1" s="5"/>
      <c r="C1" s="5"/>
      <c r="D1" s="5"/>
    </row>
    <row r="2" spans="1:4" ht="15.75">
      <c r="A2" s="4"/>
      <c r="B2" s="5"/>
      <c r="C2" s="5"/>
      <c r="D2" s="5"/>
    </row>
    <row r="3" spans="1:4">
      <c r="A3" s="5"/>
      <c r="B3" s="5"/>
      <c r="C3" s="5"/>
      <c r="D3" s="5"/>
    </row>
    <row r="4" spans="1:4" ht="15.75">
      <c r="A4" s="5"/>
      <c r="B4" s="495" t="s">
        <v>672</v>
      </c>
      <c r="C4" s="5"/>
      <c r="D4" s="5"/>
    </row>
    <row r="5" spans="1:4" ht="15.75">
      <c r="A5" s="5"/>
      <c r="B5" s="495" t="s">
        <v>673</v>
      </c>
      <c r="C5" s="5"/>
      <c r="D5" s="5"/>
    </row>
    <row r="6" spans="1:4" ht="15.75">
      <c r="A6" s="5"/>
      <c r="B6" s="495"/>
      <c r="C6" s="5"/>
      <c r="D6" s="5"/>
    </row>
    <row r="7" spans="1:4">
      <c r="A7" s="5"/>
      <c r="B7" s="5"/>
      <c r="C7" s="5"/>
      <c r="D7" s="5"/>
    </row>
    <row r="8" spans="1:4">
      <c r="A8" s="5"/>
      <c r="B8" s="497" t="s">
        <v>674</v>
      </c>
      <c r="C8" s="5"/>
      <c r="D8" s="5"/>
    </row>
    <row r="9" spans="1:4">
      <c r="A9" s="498" t="s">
        <v>5</v>
      </c>
      <c r="B9" s="499"/>
      <c r="C9" s="500" t="s">
        <v>6</v>
      </c>
      <c r="D9" s="5"/>
    </row>
    <row r="10" spans="1:4" ht="51" customHeight="1">
      <c r="A10" s="501" t="s">
        <v>675</v>
      </c>
      <c r="B10" s="502" t="s">
        <v>676</v>
      </c>
      <c r="C10" s="503">
        <v>8133</v>
      </c>
      <c r="D10" s="5"/>
    </row>
    <row r="11" spans="1:4" ht="54.75" customHeight="1">
      <c r="A11" s="504" t="s">
        <v>677</v>
      </c>
      <c r="B11" s="505" t="s">
        <v>678</v>
      </c>
      <c r="C11" s="506">
        <v>12029</v>
      </c>
      <c r="D11" s="5"/>
    </row>
    <row r="12" spans="1:4" ht="57.75" customHeight="1">
      <c r="A12" s="507" t="s">
        <v>679</v>
      </c>
      <c r="B12" s="507" t="s">
        <v>680</v>
      </c>
      <c r="C12" s="508">
        <v>45340</v>
      </c>
      <c r="D12" s="5"/>
    </row>
    <row r="13" spans="1:4" ht="60.75" customHeight="1">
      <c r="A13" s="507" t="s">
        <v>681</v>
      </c>
      <c r="B13" s="507" t="s">
        <v>680</v>
      </c>
      <c r="C13" s="509">
        <v>3758</v>
      </c>
      <c r="D13" s="5"/>
    </row>
    <row r="14" spans="1:4" ht="44.25" customHeight="1">
      <c r="A14" s="510" t="s">
        <v>682</v>
      </c>
      <c r="B14" s="510" t="s">
        <v>683</v>
      </c>
      <c r="C14" s="511">
        <v>13836</v>
      </c>
      <c r="D14" s="5"/>
    </row>
    <row r="15" spans="1:4" ht="71.25" customHeight="1">
      <c r="A15" s="510" t="s">
        <v>684</v>
      </c>
      <c r="B15" s="510" t="s">
        <v>685</v>
      </c>
      <c r="C15" s="511">
        <v>1518</v>
      </c>
      <c r="D15" s="5"/>
    </row>
    <row r="16" spans="1:4" ht="46.5" customHeight="1">
      <c r="A16" s="510" t="s">
        <v>686</v>
      </c>
      <c r="B16" s="510" t="s">
        <v>687</v>
      </c>
      <c r="C16" s="512">
        <v>818</v>
      </c>
      <c r="D16" s="5"/>
    </row>
    <row r="17" spans="1:4">
      <c r="A17" s="12" t="s">
        <v>101</v>
      </c>
      <c r="B17" s="12"/>
      <c r="C17" s="513">
        <f>SUM(C10:C16)</f>
        <v>85432</v>
      </c>
      <c r="D17" s="5"/>
    </row>
  </sheetData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8"/>
  <sheetViews>
    <sheetView tabSelected="1" view="pageBreakPreview" topLeftCell="A34" zoomScaleNormal="100" workbookViewId="0">
      <selection activeCell="A31" sqref="A31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7" t="s">
        <v>704</v>
      </c>
      <c r="B1" s="27"/>
      <c r="C1" s="27"/>
      <c r="D1" s="27"/>
      <c r="E1" s="27"/>
      <c r="F1" s="36"/>
      <c r="G1" s="36"/>
      <c r="H1" s="36"/>
      <c r="I1" s="36"/>
      <c r="J1" s="39"/>
      <c r="K1" s="39"/>
      <c r="L1" s="39"/>
      <c r="M1" s="39"/>
    </row>
    <row r="2" spans="1:13" ht="15.75">
      <c r="A2" s="27"/>
      <c r="B2" s="27"/>
      <c r="C2" s="27"/>
      <c r="D2" s="27"/>
      <c r="E2" s="27"/>
      <c r="F2" s="36"/>
      <c r="G2" s="36"/>
      <c r="H2" s="36"/>
      <c r="I2" s="36"/>
      <c r="J2" s="39"/>
      <c r="K2" s="39"/>
      <c r="L2" s="39"/>
      <c r="M2" s="39"/>
    </row>
    <row r="3" spans="1:13" ht="15.75">
      <c r="A3" s="37"/>
      <c r="B3" s="37"/>
      <c r="C3" s="37"/>
      <c r="D3" s="37"/>
      <c r="E3" s="37"/>
      <c r="F3" s="35"/>
      <c r="G3" s="35"/>
      <c r="H3" s="35"/>
      <c r="I3" s="35"/>
      <c r="J3" s="35"/>
      <c r="K3" s="35"/>
      <c r="L3" s="35"/>
      <c r="M3" s="35"/>
    </row>
    <row r="4" spans="1:13" ht="15.75">
      <c r="A4" s="37"/>
      <c r="B4" s="37"/>
      <c r="C4" s="37"/>
      <c r="D4" s="37"/>
      <c r="E4" s="37"/>
      <c r="F4" s="37" t="s">
        <v>26</v>
      </c>
      <c r="G4" s="35"/>
      <c r="H4" s="35"/>
      <c r="I4" s="35"/>
      <c r="J4" s="35"/>
      <c r="K4" s="35"/>
      <c r="L4" s="35"/>
      <c r="M4" s="35"/>
    </row>
    <row r="5" spans="1:13" ht="15.75">
      <c r="A5" s="37"/>
      <c r="B5" s="37"/>
      <c r="C5" s="37"/>
      <c r="D5" s="37"/>
      <c r="E5" s="37"/>
      <c r="F5" s="37" t="s">
        <v>498</v>
      </c>
      <c r="G5" s="35"/>
      <c r="H5" s="35"/>
      <c r="I5" s="35"/>
      <c r="J5" s="35"/>
      <c r="K5" s="35"/>
      <c r="L5" s="35"/>
      <c r="M5" s="35"/>
    </row>
    <row r="6" spans="1:13" ht="15.75">
      <c r="A6" s="27"/>
      <c r="B6" s="27"/>
      <c r="C6" s="27"/>
      <c r="D6" s="37"/>
      <c r="E6" s="37"/>
      <c r="F6" s="37" t="s">
        <v>27</v>
      </c>
      <c r="G6" s="26"/>
      <c r="H6" s="26"/>
      <c r="I6" s="26"/>
      <c r="J6" s="26"/>
      <c r="K6" s="26"/>
      <c r="L6" s="26"/>
      <c r="M6" s="26"/>
    </row>
    <row r="7" spans="1:13" ht="15.75">
      <c r="A7" s="27"/>
      <c r="B7" s="27"/>
      <c r="C7" s="27"/>
      <c r="D7" s="37"/>
      <c r="E7" s="37"/>
      <c r="F7" s="26"/>
      <c r="G7" s="26"/>
      <c r="H7" s="26"/>
      <c r="I7" s="26"/>
      <c r="J7" s="26"/>
      <c r="K7" s="26"/>
      <c r="L7" s="26"/>
      <c r="M7" s="26"/>
    </row>
    <row r="8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>
      <c r="A9" s="26"/>
      <c r="B9" s="5"/>
      <c r="C9" s="5"/>
      <c r="D9" s="5"/>
      <c r="E9" s="5"/>
      <c r="F9" s="40"/>
      <c r="G9" s="40"/>
      <c r="H9" s="40"/>
      <c r="I9" s="40"/>
      <c r="J9" s="40"/>
      <c r="K9" s="40"/>
      <c r="L9" s="40" t="s">
        <v>28</v>
      </c>
      <c r="M9" s="40"/>
    </row>
    <row r="10" spans="1:13" ht="12.75" customHeight="1">
      <c r="A10" s="7" t="s">
        <v>29</v>
      </c>
      <c r="B10" s="7" t="s">
        <v>30</v>
      </c>
      <c r="C10" s="518" t="s">
        <v>214</v>
      </c>
      <c r="D10" s="518" t="s">
        <v>209</v>
      </c>
      <c r="E10" s="518" t="s">
        <v>210</v>
      </c>
      <c r="F10" s="518" t="s">
        <v>146</v>
      </c>
      <c r="G10" s="518" t="s">
        <v>182</v>
      </c>
      <c r="H10" s="518" t="s">
        <v>184</v>
      </c>
      <c r="I10" s="523" t="s">
        <v>211</v>
      </c>
      <c r="J10" s="524"/>
      <c r="K10" s="523" t="s">
        <v>212</v>
      </c>
      <c r="L10" s="524"/>
      <c r="M10" s="518" t="s">
        <v>213</v>
      </c>
    </row>
    <row r="11" spans="1:13">
      <c r="A11" s="19" t="s">
        <v>31</v>
      </c>
      <c r="B11" s="19" t="s">
        <v>32</v>
      </c>
      <c r="C11" s="519"/>
      <c r="D11" s="519"/>
      <c r="E11" s="519"/>
      <c r="F11" s="519"/>
      <c r="G11" s="519"/>
      <c r="H11" s="519"/>
      <c r="I11" s="525"/>
      <c r="J11" s="526"/>
      <c r="K11" s="525"/>
      <c r="L11" s="526"/>
      <c r="M11" s="519"/>
    </row>
    <row r="12" spans="1:13" ht="27.75" customHeight="1">
      <c r="A12" s="8"/>
      <c r="B12" s="8" t="s">
        <v>33</v>
      </c>
      <c r="C12" s="520"/>
      <c r="D12" s="520"/>
      <c r="E12" s="520"/>
      <c r="F12" s="520"/>
      <c r="G12" s="520"/>
      <c r="H12" s="520"/>
      <c r="I12" s="238" t="s">
        <v>168</v>
      </c>
      <c r="J12" s="238" t="s">
        <v>113</v>
      </c>
      <c r="K12" s="238" t="s">
        <v>168</v>
      </c>
      <c r="L12" s="238" t="s">
        <v>113</v>
      </c>
      <c r="M12" s="520"/>
    </row>
    <row r="13" spans="1:13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21" t="s">
        <v>16</v>
      </c>
      <c r="J13" s="522"/>
      <c r="K13" s="521" t="s">
        <v>17</v>
      </c>
      <c r="L13" s="522"/>
      <c r="M13" s="19">
        <v>11</v>
      </c>
    </row>
    <row r="14" spans="1:13">
      <c r="A14" s="13" t="s">
        <v>124</v>
      </c>
      <c r="B14" s="116"/>
      <c r="C14" s="116"/>
      <c r="D14" s="116"/>
      <c r="E14" s="116"/>
      <c r="F14" s="116"/>
      <c r="G14" s="116"/>
      <c r="H14" s="120"/>
      <c r="I14" s="116"/>
      <c r="J14" s="119"/>
      <c r="K14" s="116"/>
      <c r="L14" s="119"/>
      <c r="M14" s="116"/>
    </row>
    <row r="15" spans="1:13">
      <c r="A15" s="11" t="s">
        <v>34</v>
      </c>
      <c r="B15" s="90">
        <f>SUM(C15:M15)</f>
        <v>3832770</v>
      </c>
      <c r="C15" s="90">
        <f>SUM('4.1'!D179)</f>
        <v>0</v>
      </c>
      <c r="D15" s="90">
        <f>SUM('4.1'!E179)</f>
        <v>629618</v>
      </c>
      <c r="E15" s="90">
        <f>SUM('4.1'!F179)</f>
        <v>0</v>
      </c>
      <c r="F15" s="90">
        <f>SUM('4.1'!G179)</f>
        <v>1739313</v>
      </c>
      <c r="G15" s="90">
        <f>SUM('4.1'!H179)</f>
        <v>107915</v>
      </c>
      <c r="H15" s="90">
        <f>SUM('4.1'!I179)</f>
        <v>27437</v>
      </c>
      <c r="I15" s="90">
        <f>SUM('4.1'!J179)</f>
        <v>84749</v>
      </c>
      <c r="J15" s="90">
        <f>SUM('4.1'!K179)</f>
        <v>0</v>
      </c>
      <c r="K15" s="90">
        <f>SUM('4.1'!L179)</f>
        <v>211447</v>
      </c>
      <c r="L15" s="90">
        <f>SUM('4.1'!M179)</f>
        <v>184510</v>
      </c>
      <c r="M15" s="90">
        <f>SUM('4.1'!N179)</f>
        <v>847781</v>
      </c>
    </row>
    <row r="16" spans="1:13">
      <c r="A16" s="11" t="s">
        <v>499</v>
      </c>
      <c r="B16" s="90">
        <f>SUM(C16:M16)</f>
        <v>4841315</v>
      </c>
      <c r="C16" s="90">
        <f>SUM('4.1'!D181)</f>
        <v>0</v>
      </c>
      <c r="D16" s="90">
        <f>SUM('4.1'!E181)</f>
        <v>650209</v>
      </c>
      <c r="E16" s="90">
        <f>SUM('4.1'!F181)</f>
        <v>0</v>
      </c>
      <c r="F16" s="90">
        <f>SUM('4.1'!G181)</f>
        <v>1739313</v>
      </c>
      <c r="G16" s="90">
        <f>SUM('4.1'!H181)</f>
        <v>107915</v>
      </c>
      <c r="H16" s="90">
        <f>SUM('4.1'!I181)</f>
        <v>27437</v>
      </c>
      <c r="I16" s="90">
        <f>SUM('4.1'!J181)</f>
        <v>60632</v>
      </c>
      <c r="J16" s="90">
        <f>SUM('4.1'!K181)</f>
        <v>0</v>
      </c>
      <c r="K16" s="90">
        <f>SUM('4.1'!L181)</f>
        <v>977943</v>
      </c>
      <c r="L16" s="90">
        <f>SUM('4.1'!M181)</f>
        <v>260514</v>
      </c>
      <c r="M16" s="90">
        <f>SUM('4.1'!N181)</f>
        <v>1017352</v>
      </c>
    </row>
    <row r="17" spans="1:13">
      <c r="A17" s="31" t="s">
        <v>127</v>
      </c>
      <c r="B17" s="116"/>
      <c r="C17" s="116"/>
      <c r="D17" s="120"/>
      <c r="E17" s="116"/>
      <c r="F17" s="120"/>
      <c r="G17" s="116"/>
      <c r="H17" s="120"/>
      <c r="I17" s="116"/>
      <c r="J17" s="120"/>
      <c r="K17" s="116"/>
      <c r="L17" s="120"/>
      <c r="M17" s="116"/>
    </row>
    <row r="18" spans="1:13">
      <c r="A18" s="32" t="s">
        <v>47</v>
      </c>
      <c r="B18" s="90">
        <f>SUM(C18:M18)</f>
        <v>-1251449</v>
      </c>
      <c r="C18" s="90"/>
      <c r="D18" s="123">
        <v>-420789</v>
      </c>
      <c r="E18" s="90"/>
      <c r="F18" s="123">
        <v>-830660</v>
      </c>
      <c r="G18" s="90"/>
      <c r="H18" s="123"/>
      <c r="I18" s="90"/>
      <c r="J18" s="123"/>
      <c r="K18" s="90"/>
      <c r="L18" s="123"/>
      <c r="M18" s="90"/>
    </row>
    <row r="19" spans="1:13">
      <c r="A19" s="29" t="s">
        <v>499</v>
      </c>
      <c r="B19" s="115">
        <f>SUM(C19:M19)</f>
        <v>-1230934</v>
      </c>
      <c r="C19" s="115"/>
      <c r="D19" s="122">
        <v>-441380</v>
      </c>
      <c r="E19" s="115"/>
      <c r="F19" s="122">
        <v>-789554</v>
      </c>
      <c r="G19" s="115"/>
      <c r="H19" s="122"/>
      <c r="I19" s="115"/>
      <c r="J19" s="122"/>
      <c r="K19" s="115"/>
      <c r="L19" s="122"/>
      <c r="M19" s="115"/>
    </row>
    <row r="20" spans="1:13" s="157" customFormat="1">
      <c r="A20" s="22" t="s">
        <v>69</v>
      </c>
      <c r="B20" s="126"/>
      <c r="C20" s="126"/>
      <c r="D20" s="126"/>
      <c r="E20" s="126"/>
      <c r="F20" s="158"/>
      <c r="G20" s="126"/>
      <c r="H20" s="158"/>
      <c r="I20" s="126"/>
      <c r="J20" s="128"/>
      <c r="K20" s="126"/>
      <c r="L20" s="128"/>
      <c r="M20" s="126"/>
    </row>
    <row r="21" spans="1:13">
      <c r="A21" s="11" t="s">
        <v>34</v>
      </c>
      <c r="B21" s="90">
        <f>SUM('4.2'!C34)</f>
        <v>256606</v>
      </c>
      <c r="C21" s="90">
        <f>SUM('4.2'!D34)</f>
        <v>254356</v>
      </c>
      <c r="D21" s="90">
        <f>SUM('4.2'!E34)</f>
        <v>0</v>
      </c>
      <c r="E21" s="90">
        <f>SUM('4.2'!F34)</f>
        <v>0</v>
      </c>
      <c r="F21" s="90">
        <f>SUM('4.2'!G34)</f>
        <v>0</v>
      </c>
      <c r="G21" s="90">
        <f>SUM('4.2'!H34)</f>
        <v>2200</v>
      </c>
      <c r="H21" s="90">
        <f>SUM('4.2'!I34)</f>
        <v>50</v>
      </c>
      <c r="I21" s="90">
        <f>SUM('4.2'!J34)</f>
        <v>0</v>
      </c>
      <c r="J21" s="90">
        <f>SUM('4.2'!K34)</f>
        <v>0</v>
      </c>
      <c r="K21" s="90">
        <f>SUM('4.2'!L34)</f>
        <v>0</v>
      </c>
      <c r="L21" s="90">
        <f>SUM('4.2'!M34)</f>
        <v>0</v>
      </c>
      <c r="M21" s="90">
        <f>SUM('4.2'!N34)</f>
        <v>0</v>
      </c>
    </row>
    <row r="22" spans="1:13">
      <c r="A22" s="11" t="s">
        <v>499</v>
      </c>
      <c r="B22" s="90">
        <f>SUM('4.2'!C36)</f>
        <v>262717</v>
      </c>
      <c r="C22" s="90">
        <f>SUM('4.2'!D36)</f>
        <v>257610</v>
      </c>
      <c r="D22" s="90">
        <f>SUM('4.2'!E36)</f>
        <v>2739</v>
      </c>
      <c r="E22" s="90">
        <f>SUM('4.2'!F36)</f>
        <v>0</v>
      </c>
      <c r="F22" s="90">
        <f>SUM('4.2'!G36)</f>
        <v>0</v>
      </c>
      <c r="G22" s="90">
        <f>SUM('4.2'!H36)</f>
        <v>2200</v>
      </c>
      <c r="H22" s="90">
        <f>SUM('4.2'!I36)</f>
        <v>50</v>
      </c>
      <c r="I22" s="90">
        <f>SUM('4.2'!J36)</f>
        <v>0</v>
      </c>
      <c r="J22" s="90">
        <f>SUM('4.2'!K36)</f>
        <v>0</v>
      </c>
      <c r="K22" s="90">
        <f>SUM('4.2'!L36)</f>
        <v>0</v>
      </c>
      <c r="L22" s="90">
        <f>SUM('4.2'!M36)</f>
        <v>0</v>
      </c>
      <c r="M22" s="90">
        <f>SUM('4.2'!N36)</f>
        <v>118</v>
      </c>
    </row>
    <row r="23" spans="1:13" s="157" customFormat="1">
      <c r="A23" s="13" t="s">
        <v>201</v>
      </c>
      <c r="B23" s="132"/>
      <c r="C23" s="132"/>
      <c r="D23" s="134"/>
      <c r="E23" s="132"/>
      <c r="F23" s="132"/>
      <c r="G23" s="132"/>
      <c r="H23" s="132"/>
      <c r="I23" s="135"/>
      <c r="J23" s="135"/>
      <c r="K23" s="135"/>
      <c r="L23" s="135"/>
      <c r="M23" s="132"/>
    </row>
    <row r="24" spans="1:13">
      <c r="A24" s="11" t="s">
        <v>34</v>
      </c>
      <c r="B24" s="90">
        <f>SUM(C24:M24)</f>
        <v>150750</v>
      </c>
      <c r="C24" s="90">
        <f>SUM('4.3 '!D13)</f>
        <v>148259</v>
      </c>
      <c r="D24" s="90">
        <f>SUM('4.3 '!E13)</f>
        <v>0</v>
      </c>
      <c r="E24" s="90">
        <f>SUM('4.3 '!F13)</f>
        <v>0</v>
      </c>
      <c r="F24" s="90">
        <f>SUM('4.3 '!G13)</f>
        <v>0</v>
      </c>
      <c r="G24" s="90">
        <f>SUM('4.3 '!H13)</f>
        <v>2491</v>
      </c>
      <c r="H24" s="90">
        <f>SUM('4.3 '!I13)</f>
        <v>0</v>
      </c>
      <c r="I24" s="90">
        <f>SUM('4.3 '!J13)</f>
        <v>0</v>
      </c>
      <c r="J24" s="90">
        <f>SUM('4.3 '!K13)</f>
        <v>0</v>
      </c>
      <c r="K24" s="90">
        <f>SUM('4.3 '!L13)</f>
        <v>0</v>
      </c>
      <c r="L24" s="90">
        <f>SUM('4.3 '!M13)</f>
        <v>0</v>
      </c>
      <c r="M24" s="90">
        <f>SUM('4.3 '!N13)</f>
        <v>0</v>
      </c>
    </row>
    <row r="25" spans="1:13">
      <c r="A25" s="11" t="s">
        <v>499</v>
      </c>
      <c r="B25" s="90">
        <f>SUM(C25:M25)</f>
        <v>152385</v>
      </c>
      <c r="C25" s="90">
        <f>SUM('4.3 '!D16)</f>
        <v>148259</v>
      </c>
      <c r="D25" s="90">
        <f>SUM('4.3 '!E16)</f>
        <v>0</v>
      </c>
      <c r="E25" s="90">
        <f>SUM('4.3 '!F16)</f>
        <v>0</v>
      </c>
      <c r="F25" s="90">
        <f>SUM('4.3 '!G16)</f>
        <v>0</v>
      </c>
      <c r="G25" s="90">
        <f>SUM('4.3 '!H16)</f>
        <v>2491</v>
      </c>
      <c r="H25" s="90">
        <f>SUM('4.3 '!I16)</f>
        <v>0</v>
      </c>
      <c r="I25" s="90">
        <f>SUM('4.3 '!J16)</f>
        <v>0</v>
      </c>
      <c r="J25" s="90">
        <f>SUM('4.3 '!K16)</f>
        <v>0</v>
      </c>
      <c r="K25" s="90">
        <f>SUM('4.3 '!L16)</f>
        <v>0</v>
      </c>
      <c r="L25" s="90">
        <f>SUM('4.3 '!M16)</f>
        <v>0</v>
      </c>
      <c r="M25" s="90">
        <v>1635</v>
      </c>
    </row>
    <row r="26" spans="1:13">
      <c r="A26" s="13" t="s">
        <v>202</v>
      </c>
      <c r="B26" s="132"/>
      <c r="C26" s="132"/>
      <c r="D26" s="134"/>
      <c r="E26" s="132"/>
      <c r="F26" s="132"/>
      <c r="G26" s="132"/>
      <c r="H26" s="132"/>
      <c r="I26" s="135"/>
      <c r="J26" s="135"/>
      <c r="K26" s="135"/>
      <c r="L26" s="135"/>
      <c r="M26" s="132"/>
    </row>
    <row r="27" spans="1:13">
      <c r="A27" s="11" t="s">
        <v>34</v>
      </c>
      <c r="B27" s="90">
        <f>SUM(C27:M27)</f>
        <v>126000</v>
      </c>
      <c r="C27" s="90">
        <f>SUM('4.3 '!D18)</f>
        <v>123788</v>
      </c>
      <c r="D27" s="90">
        <f>SUM('4.3 '!E18)</f>
        <v>0</v>
      </c>
      <c r="E27" s="90">
        <f>SUM('4.3 '!F18)</f>
        <v>0</v>
      </c>
      <c r="F27" s="90">
        <f>SUM('4.3 '!G18)</f>
        <v>0</v>
      </c>
      <c r="G27" s="90">
        <f>SUM('4.3 '!H18)</f>
        <v>2212</v>
      </c>
      <c r="H27" s="90">
        <f>SUM('4.3 '!I18)</f>
        <v>0</v>
      </c>
      <c r="I27" s="90">
        <f>SUM('4.3 '!J18)</f>
        <v>0</v>
      </c>
      <c r="J27" s="90">
        <f>SUM('4.3 '!K18)</f>
        <v>0</v>
      </c>
      <c r="K27" s="90">
        <f>SUM('4.3 '!L18)</f>
        <v>0</v>
      </c>
      <c r="L27" s="90">
        <f>SUM('4.3 '!M18)</f>
        <v>0</v>
      </c>
      <c r="M27" s="90">
        <f>SUM('4.3 '!N18)</f>
        <v>0</v>
      </c>
    </row>
    <row r="28" spans="1:13">
      <c r="A28" s="11" t="s">
        <v>499</v>
      </c>
      <c r="B28" s="90">
        <f>SUM(C28:M28)</f>
        <v>126000</v>
      </c>
      <c r="C28" s="90">
        <f>SUM('4.3 '!D21)</f>
        <v>122282</v>
      </c>
      <c r="D28" s="90">
        <f>SUM('4.3 '!E21)</f>
        <v>0</v>
      </c>
      <c r="E28" s="90">
        <f>SUM('4.3 '!F21)</f>
        <v>0</v>
      </c>
      <c r="F28" s="90">
        <f>SUM('4.3 '!G21)</f>
        <v>0</v>
      </c>
      <c r="G28" s="90">
        <f>SUM('4.3 '!H21)</f>
        <v>2212</v>
      </c>
      <c r="H28" s="90">
        <f>SUM('4.3 '!I21)</f>
        <v>0</v>
      </c>
      <c r="I28" s="90">
        <f>SUM('4.3 '!J21)</f>
        <v>0</v>
      </c>
      <c r="J28" s="90">
        <f>SUM('4.3 '!K21)</f>
        <v>0</v>
      </c>
      <c r="K28" s="90">
        <f>SUM('4.3 '!L21)</f>
        <v>0</v>
      </c>
      <c r="L28" s="90">
        <f>SUM('4.3 '!M21)</f>
        <v>0</v>
      </c>
      <c r="M28" s="90">
        <v>1506</v>
      </c>
    </row>
    <row r="29" spans="1:13">
      <c r="A29" s="13" t="s">
        <v>203</v>
      </c>
      <c r="B29" s="132"/>
      <c r="C29" s="132"/>
      <c r="D29" s="134"/>
      <c r="E29" s="132"/>
      <c r="F29" s="132"/>
      <c r="G29" s="132"/>
      <c r="H29" s="132"/>
      <c r="I29" s="135"/>
      <c r="J29" s="135"/>
      <c r="K29" s="135"/>
      <c r="L29" s="135"/>
      <c r="M29" s="132"/>
    </row>
    <row r="30" spans="1:13">
      <c r="A30" s="11" t="s">
        <v>34</v>
      </c>
      <c r="B30" s="90">
        <f>SUM(C30:M30)</f>
        <v>66186</v>
      </c>
      <c r="C30" s="90">
        <f>SUM('4.3 '!D23)</f>
        <v>63915</v>
      </c>
      <c r="D30" s="90">
        <f>SUM('4.3 '!E23)</f>
        <v>0</v>
      </c>
      <c r="E30" s="90">
        <f>SUM('4.3 '!F23)</f>
        <v>0</v>
      </c>
      <c r="F30" s="90">
        <f>SUM('4.3 '!G23)</f>
        <v>0</v>
      </c>
      <c r="G30" s="90">
        <f>SUM('4.3 '!H23)</f>
        <v>2271</v>
      </c>
      <c r="H30" s="90">
        <f>SUM('4.3 '!I23)</f>
        <v>0</v>
      </c>
      <c r="I30" s="90">
        <f>SUM('4.3 '!J23)</f>
        <v>0</v>
      </c>
      <c r="J30" s="90">
        <f>SUM('4.3 '!K23)</f>
        <v>0</v>
      </c>
      <c r="K30" s="90">
        <f>SUM('4.3 '!L23)</f>
        <v>0</v>
      </c>
      <c r="L30" s="90">
        <f>SUM('4.3 '!M23)</f>
        <v>0</v>
      </c>
      <c r="M30" s="90">
        <f>SUM('4.3 '!N23)</f>
        <v>0</v>
      </c>
    </row>
    <row r="31" spans="1:13">
      <c r="A31" s="11" t="s">
        <v>499</v>
      </c>
      <c r="B31" s="90">
        <f>SUM(C31:M31)</f>
        <v>66186</v>
      </c>
      <c r="C31" s="90">
        <f>SUM('4.3 '!D26)</f>
        <v>62838</v>
      </c>
      <c r="D31" s="90">
        <f>SUM('4.3 '!E26)</f>
        <v>0</v>
      </c>
      <c r="E31" s="90">
        <f>SUM('4.3 '!F26)</f>
        <v>0</v>
      </c>
      <c r="F31" s="90">
        <f>SUM('4.3 '!G26)</f>
        <v>0</v>
      </c>
      <c r="G31" s="90">
        <f>SUM('4.3 '!H26)</f>
        <v>2271</v>
      </c>
      <c r="H31" s="90">
        <f>SUM('4.3 '!I26)</f>
        <v>0</v>
      </c>
      <c r="I31" s="90">
        <f>SUM('4.3 '!J26)</f>
        <v>0</v>
      </c>
      <c r="J31" s="90">
        <f>SUM('4.3 '!K26)</f>
        <v>0</v>
      </c>
      <c r="K31" s="90">
        <f>SUM('4.3 '!L26)</f>
        <v>0</v>
      </c>
      <c r="L31" s="90">
        <f>SUM('4.3 '!M26)</f>
        <v>0</v>
      </c>
      <c r="M31" s="90">
        <v>1077</v>
      </c>
    </row>
    <row r="32" spans="1:13">
      <c r="A32" s="13" t="s">
        <v>220</v>
      </c>
      <c r="B32" s="116"/>
      <c r="C32" s="116"/>
      <c r="D32" s="116"/>
      <c r="E32" s="116"/>
      <c r="F32" s="120"/>
      <c r="G32" s="116"/>
      <c r="H32" s="120"/>
      <c r="I32" s="116"/>
      <c r="J32" s="119"/>
      <c r="K32" s="116"/>
      <c r="L32" s="119"/>
      <c r="M32" s="116"/>
    </row>
    <row r="33" spans="1:14">
      <c r="A33" s="11" t="s">
        <v>34</v>
      </c>
      <c r="B33" s="90">
        <f>SUM(C33:M33)</f>
        <v>34689</v>
      </c>
      <c r="C33" s="90">
        <f>SUM('4.3 '!D28)</f>
        <v>34123</v>
      </c>
      <c r="D33" s="90">
        <f>SUM('4.3 '!E28)</f>
        <v>0</v>
      </c>
      <c r="E33" s="90">
        <f>SUM('4.3 '!F28)</f>
        <v>0</v>
      </c>
      <c r="F33" s="90">
        <f>SUM('4.3 '!G28)</f>
        <v>0</v>
      </c>
      <c r="G33" s="90">
        <f>SUM('4.3 '!H28)</f>
        <v>566</v>
      </c>
      <c r="H33" s="90">
        <f>SUM('4.3 '!I28)</f>
        <v>0</v>
      </c>
      <c r="I33" s="90">
        <f>SUM('4.3 '!J28)</f>
        <v>0</v>
      </c>
      <c r="J33" s="90">
        <f>SUM('4.3 '!K28)</f>
        <v>0</v>
      </c>
      <c r="K33" s="90">
        <f>SUM('4.3 '!L28)</f>
        <v>0</v>
      </c>
      <c r="L33" s="90">
        <f>SUM('4.3 '!M28)</f>
        <v>0</v>
      </c>
      <c r="M33" s="90">
        <f>SUM('4.3 '!N28)</f>
        <v>0</v>
      </c>
      <c r="N33" s="26"/>
    </row>
    <row r="34" spans="1:14">
      <c r="A34" s="15" t="s">
        <v>499</v>
      </c>
      <c r="B34" s="115">
        <f>SUM(C34:M34)</f>
        <v>34850</v>
      </c>
      <c r="C34" s="115">
        <f>SUM('4.3 '!D32)</f>
        <v>33242</v>
      </c>
      <c r="D34" s="115">
        <f>SUM('4.3 '!E32)</f>
        <v>0</v>
      </c>
      <c r="E34" s="115">
        <f>SUM('4.3 '!F32)</f>
        <v>0</v>
      </c>
      <c r="F34" s="115">
        <f>SUM('4.3 '!G32)</f>
        <v>0</v>
      </c>
      <c r="G34" s="115">
        <f>SUM('4.3 '!H32)</f>
        <v>566</v>
      </c>
      <c r="H34" s="115">
        <f>SUM('4.3 '!I32)</f>
        <v>0</v>
      </c>
      <c r="I34" s="115">
        <f>SUM('4.3 '!J32)</f>
        <v>0</v>
      </c>
      <c r="J34" s="115">
        <f>SUM('4.3 '!K32)</f>
        <v>0</v>
      </c>
      <c r="K34" s="115">
        <f>SUM('4.3 '!L32)</f>
        <v>0</v>
      </c>
      <c r="L34" s="115">
        <f>SUM('4.3 '!M32)</f>
        <v>0</v>
      </c>
      <c r="M34" s="115">
        <v>1042</v>
      </c>
      <c r="N34" s="26"/>
    </row>
    <row r="35" spans="1:14">
      <c r="A35" s="22" t="s">
        <v>204</v>
      </c>
      <c r="B35" s="126"/>
      <c r="C35" s="126"/>
      <c r="D35" s="126"/>
      <c r="E35" s="126"/>
      <c r="F35" s="126"/>
      <c r="G35" s="126"/>
      <c r="H35" s="126"/>
      <c r="I35" s="128"/>
      <c r="J35" s="128"/>
      <c r="K35" s="128"/>
      <c r="L35" s="128"/>
      <c r="M35" s="126"/>
    </row>
    <row r="36" spans="1:14" s="159" customFormat="1">
      <c r="A36" s="11" t="s">
        <v>37</v>
      </c>
      <c r="B36" s="90">
        <f>SUM(C36:M36)</f>
        <v>199859</v>
      </c>
      <c r="C36" s="90">
        <f>SUM('4.3 '!D34)</f>
        <v>105700</v>
      </c>
      <c r="D36" s="90">
        <f>SUM('4.3 '!E34)</f>
        <v>0</v>
      </c>
      <c r="E36" s="90">
        <f>SUM('4.3 '!F34)</f>
        <v>0</v>
      </c>
      <c r="F36" s="90">
        <f>SUM('4.3 '!G34)</f>
        <v>0</v>
      </c>
      <c r="G36" s="90">
        <f>SUM('4.3 '!H34)</f>
        <v>94159</v>
      </c>
      <c r="H36" s="90">
        <f>SUM('4.3 '!I34)</f>
        <v>0</v>
      </c>
      <c r="I36" s="90">
        <f>SUM('4.3 '!J34)</f>
        <v>0</v>
      </c>
      <c r="J36" s="90">
        <f>SUM('4.3 '!K34)</f>
        <v>0</v>
      </c>
      <c r="K36" s="90">
        <f>SUM('4.3 '!L34)</f>
        <v>0</v>
      </c>
      <c r="L36" s="90">
        <f>SUM('4.3 '!M34)</f>
        <v>0</v>
      </c>
      <c r="M36" s="90">
        <f>SUM('4.3 '!N34)</f>
        <v>0</v>
      </c>
    </row>
    <row r="37" spans="1:14" s="159" customFormat="1">
      <c r="A37" s="11" t="s">
        <v>499</v>
      </c>
      <c r="B37" s="90">
        <f>SUM(C37:M37)</f>
        <v>201506</v>
      </c>
      <c r="C37" s="90">
        <f>SUM('4.3 '!D36)</f>
        <v>99849</v>
      </c>
      <c r="D37" s="90">
        <f>SUM('4.3 '!E36)</f>
        <v>0</v>
      </c>
      <c r="E37" s="90">
        <f>SUM('4.3 '!F36)</f>
        <v>0</v>
      </c>
      <c r="F37" s="90">
        <f>SUM('4.3 '!G36)</f>
        <v>0</v>
      </c>
      <c r="G37" s="90">
        <f>SUM('4.3 '!H36)</f>
        <v>94159</v>
      </c>
      <c r="H37" s="90">
        <f>SUM('4.3 '!I36)</f>
        <v>0</v>
      </c>
      <c r="I37" s="90">
        <f>SUM('4.3 '!J36)</f>
        <v>0</v>
      </c>
      <c r="J37" s="90">
        <f>SUM('4.3 '!K36)</f>
        <v>0</v>
      </c>
      <c r="K37" s="90">
        <f>SUM('4.3 '!L36)</f>
        <v>0</v>
      </c>
      <c r="L37" s="90">
        <f>SUM('4.3 '!M36)</f>
        <v>0</v>
      </c>
      <c r="M37" s="90">
        <v>7498</v>
      </c>
    </row>
    <row r="38" spans="1:14">
      <c r="A38" s="13" t="s">
        <v>205</v>
      </c>
      <c r="B38" s="132"/>
      <c r="C38" s="132"/>
      <c r="D38" s="136"/>
      <c r="E38" s="132"/>
      <c r="F38" s="132"/>
      <c r="G38" s="132"/>
      <c r="H38" s="132"/>
      <c r="I38" s="135"/>
      <c r="J38" s="135"/>
      <c r="K38" s="135"/>
      <c r="L38" s="135"/>
      <c r="M38" s="132"/>
    </row>
    <row r="39" spans="1:14">
      <c r="A39" s="11" t="s">
        <v>34</v>
      </c>
      <c r="B39" s="90">
        <f>SUM(C39:M39)</f>
        <v>57042</v>
      </c>
      <c r="C39" s="90">
        <f>SUM('4.3 '!D50)</f>
        <v>52923</v>
      </c>
      <c r="D39" s="90">
        <f>SUM('4.3 '!E50)</f>
        <v>0</v>
      </c>
      <c r="E39" s="90">
        <f>SUM('4.3 '!F50)</f>
        <v>0</v>
      </c>
      <c r="F39" s="90">
        <f>SUM('4.3 '!G50)</f>
        <v>0</v>
      </c>
      <c r="G39" s="90">
        <f>SUM('4.3 '!H50)</f>
        <v>3657</v>
      </c>
      <c r="H39" s="90">
        <f>SUM('4.3 '!I50)</f>
        <v>0</v>
      </c>
      <c r="I39" s="90">
        <f>SUM('4.3 '!J50)</f>
        <v>462</v>
      </c>
      <c r="J39" s="90">
        <f>SUM('4.3 '!K50)</f>
        <v>0</v>
      </c>
      <c r="K39" s="90">
        <f>SUM('4.3 '!L50)</f>
        <v>0</v>
      </c>
      <c r="L39" s="90">
        <f>SUM('4.3 '!M50)</f>
        <v>0</v>
      </c>
      <c r="M39" s="90">
        <f>SUM('4.3 '!N50)</f>
        <v>0</v>
      </c>
    </row>
    <row r="40" spans="1:14">
      <c r="A40" s="11" t="s">
        <v>499</v>
      </c>
      <c r="B40" s="90">
        <f>SUM(C40:M40)</f>
        <v>52623</v>
      </c>
      <c r="C40" s="90">
        <f>SUM('4.3 '!D54)</f>
        <v>45045</v>
      </c>
      <c r="D40" s="90">
        <f>SUM('4.3 '!E54)</f>
        <v>0</v>
      </c>
      <c r="E40" s="90">
        <f>SUM('4.3 '!F54)</f>
        <v>0</v>
      </c>
      <c r="F40" s="90">
        <f>SUM('4.3 '!G54)</f>
        <v>0</v>
      </c>
      <c r="G40" s="90">
        <f>SUM('4.3 '!H54)</f>
        <v>3657</v>
      </c>
      <c r="H40" s="90">
        <f>SUM('4.3 '!I54)</f>
        <v>0</v>
      </c>
      <c r="I40" s="90">
        <f>SUM('4.3 '!J54)</f>
        <v>462</v>
      </c>
      <c r="J40" s="90">
        <f>SUM('4.3 '!K54)</f>
        <v>0</v>
      </c>
      <c r="K40" s="90">
        <f>SUM('4.3 '!L54)</f>
        <v>0</v>
      </c>
      <c r="L40" s="90">
        <f>SUM('4.3 '!M54)</f>
        <v>0</v>
      </c>
      <c r="M40" s="90">
        <v>3459</v>
      </c>
    </row>
    <row r="41" spans="1:14">
      <c r="A41" s="13" t="s">
        <v>206</v>
      </c>
      <c r="B41" s="132"/>
      <c r="C41" s="132"/>
      <c r="D41" s="136"/>
      <c r="E41" s="132"/>
      <c r="F41" s="132"/>
      <c r="G41" s="132"/>
      <c r="H41" s="132"/>
      <c r="I41" s="135"/>
      <c r="J41" s="135"/>
      <c r="K41" s="135"/>
      <c r="L41" s="135"/>
      <c r="M41" s="132"/>
    </row>
    <row r="42" spans="1:14">
      <c r="A42" s="11" t="s">
        <v>34</v>
      </c>
      <c r="B42" s="90">
        <f>SUM(C42:M42)</f>
        <v>172294</v>
      </c>
      <c r="C42" s="90">
        <f>SUM('4.3 '!D56)</f>
        <v>100017</v>
      </c>
      <c r="D42" s="90">
        <f>SUM('4.3 '!E56)</f>
        <v>0</v>
      </c>
      <c r="E42" s="90">
        <f>SUM('4.3 '!F56)</f>
        <v>0</v>
      </c>
      <c r="F42" s="90">
        <f>SUM('4.3 '!G56)</f>
        <v>0</v>
      </c>
      <c r="G42" s="90">
        <f>SUM('4.3 '!H56)</f>
        <v>66877</v>
      </c>
      <c r="H42" s="90">
        <f>SUM('4.3 '!I56)</f>
        <v>0</v>
      </c>
      <c r="I42" s="90">
        <f>SUM('4.3 '!J56)</f>
        <v>5400</v>
      </c>
      <c r="J42" s="90">
        <f>SUM('4.3 '!K56)</f>
        <v>0</v>
      </c>
      <c r="K42" s="90">
        <f>SUM('4.3 '!L56)</f>
        <v>0</v>
      </c>
      <c r="L42" s="90">
        <f>SUM('4.3 '!M56)</f>
        <v>0</v>
      </c>
      <c r="M42" s="90">
        <f>SUM('4.3 '!N56)</f>
        <v>0</v>
      </c>
      <c r="N42" s="65"/>
    </row>
    <row r="43" spans="1:14">
      <c r="A43" s="11" t="s">
        <v>499</v>
      </c>
      <c r="B43" s="115">
        <f>SUM(C43:M43)</f>
        <v>174497</v>
      </c>
      <c r="C43" s="90">
        <f>SUM('4.3 '!D58)</f>
        <v>95723</v>
      </c>
      <c r="D43" s="90">
        <f>SUM('4.3 '!E58)</f>
        <v>0</v>
      </c>
      <c r="E43" s="90">
        <f>SUM('4.3 '!F58)</f>
        <v>0</v>
      </c>
      <c r="F43" s="90">
        <f>SUM('4.3 '!G58)</f>
        <v>0</v>
      </c>
      <c r="G43" s="90">
        <f>SUM('4.3 '!H58)</f>
        <v>66877</v>
      </c>
      <c r="H43" s="90">
        <f>SUM('4.3 '!I58)</f>
        <v>0</v>
      </c>
      <c r="I43" s="90">
        <f>SUM('4.3 '!J58)</f>
        <v>5400</v>
      </c>
      <c r="J43" s="90">
        <f>SUM('4.3 '!K58)</f>
        <v>0</v>
      </c>
      <c r="K43" s="90">
        <f>SUM('4.3 '!L58)</f>
        <v>0</v>
      </c>
      <c r="L43" s="90">
        <f>SUM('4.3 '!M58)</f>
        <v>0</v>
      </c>
      <c r="M43" s="90">
        <v>6497</v>
      </c>
    </row>
    <row r="44" spans="1:14">
      <c r="A44" s="13" t="s">
        <v>207</v>
      </c>
      <c r="B44" s="126"/>
      <c r="C44" s="132"/>
      <c r="D44" s="136"/>
      <c r="E44" s="132"/>
      <c r="F44" s="132"/>
      <c r="G44" s="132"/>
      <c r="H44" s="132"/>
      <c r="I44" s="135"/>
      <c r="J44" s="135"/>
      <c r="K44" s="135"/>
      <c r="L44" s="135"/>
      <c r="M44" s="132"/>
    </row>
    <row r="45" spans="1:14">
      <c r="A45" s="11" t="s">
        <v>34</v>
      </c>
      <c r="B45" s="90">
        <f>SUM(C45:M45)</f>
        <v>54771</v>
      </c>
      <c r="C45" s="90">
        <f>SUM('4.3 '!D86)</f>
        <v>49261</v>
      </c>
      <c r="D45" s="90">
        <f>SUM('4.3 '!E86)</f>
        <v>0</v>
      </c>
      <c r="E45" s="90">
        <f>SUM('4.3 '!F86)</f>
        <v>0</v>
      </c>
      <c r="F45" s="90">
        <f>SUM('4.3 '!G86)</f>
        <v>0</v>
      </c>
      <c r="G45" s="90">
        <f>SUM('4.3 '!H86)</f>
        <v>5510</v>
      </c>
      <c r="H45" s="90">
        <f>SUM('4.3 '!I86)</f>
        <v>0</v>
      </c>
      <c r="I45" s="90">
        <f>SUM('4.3 '!J86)</f>
        <v>0</v>
      </c>
      <c r="J45" s="90">
        <f>SUM('4.3 '!K86)</f>
        <v>0</v>
      </c>
      <c r="K45" s="90">
        <f>SUM('4.3 '!L86)</f>
        <v>0</v>
      </c>
      <c r="L45" s="90">
        <f>SUM('4.3 '!M86)</f>
        <v>0</v>
      </c>
      <c r="M45" s="90">
        <f>SUM('4.3 '!N86)</f>
        <v>0</v>
      </c>
    </row>
    <row r="46" spans="1:14">
      <c r="A46" s="11" t="s">
        <v>499</v>
      </c>
      <c r="B46" s="90">
        <f>SUM(C46:M46)</f>
        <v>55592</v>
      </c>
      <c r="C46" s="90">
        <f>SUM('4.3 '!D90)</f>
        <v>46979</v>
      </c>
      <c r="D46" s="90">
        <f>SUM('4.3 '!E90)</f>
        <v>0</v>
      </c>
      <c r="E46" s="90">
        <f>SUM('4.3 '!F90)</f>
        <v>0</v>
      </c>
      <c r="F46" s="90">
        <f>SUM('4.3 '!G90)</f>
        <v>0</v>
      </c>
      <c r="G46" s="90">
        <f>SUM('4.3 '!H90)</f>
        <v>5510</v>
      </c>
      <c r="H46" s="90">
        <f>SUM('4.3 '!I90)</f>
        <v>0</v>
      </c>
      <c r="I46" s="90">
        <f>SUM('4.3 '!J90)</f>
        <v>0</v>
      </c>
      <c r="J46" s="90">
        <f>SUM('4.3 '!K90)</f>
        <v>0</v>
      </c>
      <c r="K46" s="90">
        <f>SUM('4.3 '!L90)</f>
        <v>0</v>
      </c>
      <c r="L46" s="90">
        <f>SUM('4.3 '!M90)</f>
        <v>0</v>
      </c>
      <c r="M46" s="90">
        <v>3103</v>
      </c>
    </row>
    <row r="47" spans="1:14">
      <c r="A47" s="13" t="s">
        <v>208</v>
      </c>
      <c r="B47" s="132"/>
      <c r="C47" s="132"/>
      <c r="D47" s="136"/>
      <c r="E47" s="132"/>
      <c r="F47" s="132"/>
      <c r="G47" s="132"/>
      <c r="H47" s="132"/>
      <c r="I47" s="135"/>
      <c r="J47" s="135"/>
      <c r="K47" s="135"/>
      <c r="L47" s="135"/>
      <c r="M47" s="132"/>
    </row>
    <row r="48" spans="1:14">
      <c r="A48" s="11" t="s">
        <v>34</v>
      </c>
      <c r="B48" s="90">
        <f>SUM(C48:M48)</f>
        <v>406002</v>
      </c>
      <c r="C48" s="90">
        <f>SUM('4.3 '!D92)</f>
        <v>319107</v>
      </c>
      <c r="D48" s="90">
        <f>SUM('4.3 '!E92)</f>
        <v>31129</v>
      </c>
      <c r="E48" s="90">
        <f>SUM('4.3 '!F92)</f>
        <v>0</v>
      </c>
      <c r="F48" s="90">
        <f>SUM('4.3 '!G92)</f>
        <v>0</v>
      </c>
      <c r="G48" s="90">
        <f>SUM('4.3 '!H92)</f>
        <v>54466</v>
      </c>
      <c r="H48" s="90">
        <f>SUM('4.3 '!I92)</f>
        <v>0</v>
      </c>
      <c r="I48" s="90">
        <f>SUM('4.3 '!J92)</f>
        <v>0</v>
      </c>
      <c r="J48" s="90">
        <f>SUM('4.3 '!K92)</f>
        <v>0</v>
      </c>
      <c r="K48" s="90">
        <f>SUM('4.3 '!L92)</f>
        <v>0</v>
      </c>
      <c r="L48" s="90">
        <f>SUM('4.3 '!M92)</f>
        <v>0</v>
      </c>
      <c r="M48" s="90">
        <v>1300</v>
      </c>
    </row>
    <row r="49" spans="1:13">
      <c r="A49" s="15" t="s">
        <v>499</v>
      </c>
      <c r="B49" s="90">
        <f>SUM(C49:M49)</f>
        <v>413611</v>
      </c>
      <c r="C49" s="115">
        <f>SUM('4.3 '!D94)</f>
        <v>319107</v>
      </c>
      <c r="D49" s="115">
        <f>SUM('4.3 '!E94)</f>
        <v>31129</v>
      </c>
      <c r="E49" s="115">
        <f>SUM('4.3 '!F94)</f>
        <v>0</v>
      </c>
      <c r="F49" s="115">
        <f>SUM('4.3 '!G94)</f>
        <v>0</v>
      </c>
      <c r="G49" s="115">
        <f>SUM('4.3 '!H94)</f>
        <v>54466</v>
      </c>
      <c r="H49" s="115">
        <f>SUM('4.3 '!I94)</f>
        <v>0</v>
      </c>
      <c r="I49" s="115">
        <f>SUM('4.3 '!J94)</f>
        <v>0</v>
      </c>
      <c r="J49" s="115">
        <f>SUM('4.3 '!K94)</f>
        <v>0</v>
      </c>
      <c r="K49" s="115">
        <f>SUM('4.3 '!L94)</f>
        <v>0</v>
      </c>
      <c r="L49" s="115">
        <f>SUM('4.3 '!M94)</f>
        <v>0</v>
      </c>
      <c r="M49" s="115">
        <v>8909</v>
      </c>
    </row>
    <row r="50" spans="1:13">
      <c r="A50" s="13" t="s">
        <v>101</v>
      </c>
      <c r="B50" s="132"/>
      <c r="C50" s="132"/>
      <c r="D50" s="136"/>
      <c r="E50" s="132"/>
      <c r="F50" s="132"/>
      <c r="G50" s="132"/>
      <c r="H50" s="132"/>
      <c r="I50" s="135"/>
      <c r="J50" s="135"/>
      <c r="K50" s="135"/>
      <c r="L50" s="135"/>
      <c r="M50" s="132"/>
    </row>
    <row r="51" spans="1:13">
      <c r="A51" s="11" t="s">
        <v>34</v>
      </c>
      <c r="B51" s="90">
        <f>SUM(C51:M51)</f>
        <v>4105520</v>
      </c>
      <c r="C51" s="90">
        <f t="shared" ref="C51:M52" si="0">SUM(C15,C18,C21,C24,C27,C30,C33,C36,C39,C42,C45,C48)</f>
        <v>1251449</v>
      </c>
      <c r="D51" s="90">
        <f t="shared" si="0"/>
        <v>239958</v>
      </c>
      <c r="E51" s="90">
        <f t="shared" si="0"/>
        <v>0</v>
      </c>
      <c r="F51" s="90">
        <f t="shared" si="0"/>
        <v>908653</v>
      </c>
      <c r="G51" s="90">
        <f t="shared" si="0"/>
        <v>342324</v>
      </c>
      <c r="H51" s="90">
        <f t="shared" si="0"/>
        <v>27487</v>
      </c>
      <c r="I51" s="90">
        <f t="shared" si="0"/>
        <v>90611</v>
      </c>
      <c r="J51" s="90">
        <f t="shared" si="0"/>
        <v>0</v>
      </c>
      <c r="K51" s="90">
        <f t="shared" si="0"/>
        <v>211447</v>
      </c>
      <c r="L51" s="90">
        <f t="shared" si="0"/>
        <v>184510</v>
      </c>
      <c r="M51" s="90">
        <f t="shared" si="0"/>
        <v>849081</v>
      </c>
    </row>
    <row r="52" spans="1:13">
      <c r="A52" s="15" t="s">
        <v>499</v>
      </c>
      <c r="B52" s="90">
        <f>SUM(C52:M52)</f>
        <v>5150348</v>
      </c>
      <c r="C52" s="90">
        <f t="shared" si="0"/>
        <v>1230934</v>
      </c>
      <c r="D52" s="90">
        <f t="shared" si="0"/>
        <v>242697</v>
      </c>
      <c r="E52" s="90">
        <f t="shared" si="0"/>
        <v>0</v>
      </c>
      <c r="F52" s="90">
        <f t="shared" si="0"/>
        <v>949759</v>
      </c>
      <c r="G52" s="90">
        <f t="shared" si="0"/>
        <v>342324</v>
      </c>
      <c r="H52" s="90">
        <f t="shared" si="0"/>
        <v>27487</v>
      </c>
      <c r="I52" s="90">
        <f t="shared" si="0"/>
        <v>66494</v>
      </c>
      <c r="J52" s="90">
        <f t="shared" si="0"/>
        <v>0</v>
      </c>
      <c r="K52" s="90">
        <f t="shared" si="0"/>
        <v>977943</v>
      </c>
      <c r="L52" s="90">
        <f t="shared" si="0"/>
        <v>260514</v>
      </c>
      <c r="M52" s="90">
        <f t="shared" si="0"/>
        <v>1052196</v>
      </c>
    </row>
    <row r="53" spans="1:13">
      <c r="A53" s="378"/>
    </row>
    <row r="54" spans="1:13">
      <c r="C54" s="151"/>
    </row>
    <row r="56" spans="1:13">
      <c r="A56" s="65"/>
    </row>
    <row r="57" spans="1:13">
      <c r="A57" s="65"/>
    </row>
    <row r="58" spans="1:13">
      <c r="A58" s="65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40"/>
  <sheetViews>
    <sheetView tabSelected="1" view="pageBreakPreview" topLeftCell="A7" zoomScaleNormal="100" zoomScaleSheetLayoutView="100" workbookViewId="0">
      <pane ySplit="2115" activePane="bottomLeft"/>
      <selection activeCell="A31" sqref="A31"/>
      <selection pane="bottomLeft" activeCell="A31" sqref="A31"/>
    </sheetView>
  </sheetViews>
  <sheetFormatPr defaultRowHeight="12.75"/>
  <cols>
    <col min="1" max="1" width="42.42578125" customWidth="1"/>
    <col min="2" max="2" width="11.140625" customWidth="1"/>
    <col min="3" max="3" width="10.7109375" style="223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705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121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376" t="s">
        <v>498</v>
      </c>
      <c r="I4" s="5"/>
      <c r="J4" s="5"/>
      <c r="K4" s="5"/>
      <c r="L4" s="5"/>
      <c r="M4" s="5"/>
      <c r="N4" s="5"/>
    </row>
    <row r="5" spans="1:15" ht="15.75">
      <c r="A5" s="341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221"/>
      <c r="D6" s="5"/>
      <c r="E6" s="5"/>
      <c r="F6" s="5"/>
      <c r="G6" s="5"/>
      <c r="H6" s="5"/>
      <c r="I6" s="5"/>
      <c r="J6" s="5"/>
      <c r="K6" s="5"/>
      <c r="L6" s="5"/>
      <c r="M6" s="5"/>
      <c r="N6" s="309" t="s">
        <v>28</v>
      </c>
    </row>
    <row r="7" spans="1:15" ht="12.75" customHeight="1">
      <c r="A7" s="7" t="s">
        <v>29</v>
      </c>
      <c r="B7" s="7"/>
      <c r="C7" s="7" t="s">
        <v>30</v>
      </c>
      <c r="D7" s="518" t="s">
        <v>214</v>
      </c>
      <c r="E7" s="518" t="s">
        <v>221</v>
      </c>
      <c r="F7" s="518" t="s">
        <v>210</v>
      </c>
      <c r="G7" s="518" t="s">
        <v>146</v>
      </c>
      <c r="H7" s="518" t="s">
        <v>182</v>
      </c>
      <c r="I7" s="518" t="s">
        <v>184</v>
      </c>
      <c r="J7" s="523" t="s">
        <v>211</v>
      </c>
      <c r="K7" s="524"/>
      <c r="L7" s="523" t="s">
        <v>212</v>
      </c>
      <c r="M7" s="524"/>
      <c r="N7" s="518" t="s">
        <v>213</v>
      </c>
    </row>
    <row r="8" spans="1:15">
      <c r="A8" s="19" t="s">
        <v>31</v>
      </c>
      <c r="B8" s="19"/>
      <c r="C8" s="19" t="s">
        <v>32</v>
      </c>
      <c r="D8" s="519"/>
      <c r="E8" s="519"/>
      <c r="F8" s="519"/>
      <c r="G8" s="519"/>
      <c r="H8" s="519"/>
      <c r="I8" s="519"/>
      <c r="J8" s="525"/>
      <c r="K8" s="526"/>
      <c r="L8" s="525"/>
      <c r="M8" s="526"/>
      <c r="N8" s="519"/>
    </row>
    <row r="9" spans="1:15" ht="34.5" customHeight="1">
      <c r="A9" s="8"/>
      <c r="B9" s="8"/>
      <c r="C9" s="8" t="s">
        <v>33</v>
      </c>
      <c r="D9" s="520"/>
      <c r="E9" s="520"/>
      <c r="F9" s="520"/>
      <c r="G9" s="520"/>
      <c r="H9" s="520"/>
      <c r="I9" s="520"/>
      <c r="J9" s="238" t="s">
        <v>168</v>
      </c>
      <c r="K9" s="238" t="s">
        <v>113</v>
      </c>
      <c r="L9" s="238" t="s">
        <v>168</v>
      </c>
      <c r="M9" s="238" t="s">
        <v>113</v>
      </c>
      <c r="N9" s="520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1" t="s">
        <v>16</v>
      </c>
      <c r="K10" s="522"/>
      <c r="L10" s="521" t="s">
        <v>17</v>
      </c>
      <c r="M10" s="522"/>
      <c r="N10" s="19">
        <v>11</v>
      </c>
    </row>
    <row r="11" spans="1:15">
      <c r="A11" s="13" t="s">
        <v>222</v>
      </c>
      <c r="B11" s="13"/>
      <c r="C11" s="7"/>
      <c r="D11" s="120"/>
      <c r="E11" s="116"/>
      <c r="F11" s="155"/>
      <c r="G11" s="116"/>
      <c r="H11" s="120"/>
      <c r="I11" s="116"/>
      <c r="J11" s="120"/>
      <c r="K11" s="116"/>
      <c r="L11" s="116"/>
      <c r="M11" s="116"/>
      <c r="N11" s="116"/>
      <c r="O11" t="s">
        <v>347</v>
      </c>
    </row>
    <row r="12" spans="1:15">
      <c r="A12" s="11" t="s">
        <v>47</v>
      </c>
      <c r="B12" s="260" t="s">
        <v>171</v>
      </c>
      <c r="C12" s="283">
        <f>SUM(D12:N12)</f>
        <v>0</v>
      </c>
      <c r="D12" s="123">
        <f>SUM(E12:N12)</f>
        <v>0</v>
      </c>
      <c r="E12" s="90">
        <v>0</v>
      </c>
      <c r="F12" s="123"/>
      <c r="G12" s="90">
        <v>0</v>
      </c>
      <c r="H12" s="123">
        <v>0</v>
      </c>
      <c r="I12" s="90">
        <v>0</v>
      </c>
      <c r="J12" s="123">
        <v>0</v>
      </c>
      <c r="K12" s="90">
        <v>0</v>
      </c>
      <c r="L12" s="90"/>
      <c r="M12" s="90">
        <v>0</v>
      </c>
      <c r="N12" s="90">
        <v>0</v>
      </c>
      <c r="O12" s="151">
        <f>SUM(D12:N12)</f>
        <v>0</v>
      </c>
    </row>
    <row r="13" spans="1:15">
      <c r="A13" s="15" t="s">
        <v>500</v>
      </c>
      <c r="B13" s="260"/>
      <c r="C13" s="283">
        <f>SUM(D13:N13)</f>
        <v>0</v>
      </c>
      <c r="D13" s="123"/>
      <c r="E13" s="90"/>
      <c r="F13" s="123"/>
      <c r="G13" s="90"/>
      <c r="H13" s="123"/>
      <c r="I13" s="90"/>
      <c r="J13" s="123"/>
      <c r="K13" s="90"/>
      <c r="L13" s="90"/>
      <c r="M13" s="90"/>
      <c r="N13" s="90"/>
      <c r="O13" s="151">
        <f t="shared" ref="O13:O76" si="0">SUM(D13:N13)</f>
        <v>0</v>
      </c>
    </row>
    <row r="14" spans="1:15">
      <c r="A14" s="54" t="s">
        <v>343</v>
      </c>
      <c r="B14" s="282"/>
      <c r="C14" s="311"/>
      <c r="D14" s="120"/>
      <c r="E14" s="116"/>
      <c r="F14" s="120"/>
      <c r="G14" s="116"/>
      <c r="H14" s="120"/>
      <c r="I14" s="116"/>
      <c r="J14" s="120"/>
      <c r="K14" s="116"/>
      <c r="L14" s="116"/>
      <c r="M14" s="116"/>
      <c r="N14" s="116"/>
      <c r="O14" s="151">
        <f t="shared" si="0"/>
        <v>0</v>
      </c>
    </row>
    <row r="15" spans="1:15">
      <c r="A15" s="11" t="s">
        <v>47</v>
      </c>
      <c r="B15" s="260" t="s">
        <v>169</v>
      </c>
      <c r="C15" s="283">
        <f>SUM(D15:N15)</f>
        <v>0</v>
      </c>
      <c r="D15" s="123"/>
      <c r="E15" s="90"/>
      <c r="F15" s="123"/>
      <c r="G15" s="90"/>
      <c r="H15" s="123"/>
      <c r="I15" s="90"/>
      <c r="J15" s="123"/>
      <c r="K15" s="90"/>
      <c r="L15" s="90"/>
      <c r="M15" s="90"/>
      <c r="N15" s="90"/>
      <c r="O15" s="151">
        <f t="shared" si="0"/>
        <v>0</v>
      </c>
    </row>
    <row r="16" spans="1:15">
      <c r="A16" s="15" t="s">
        <v>500</v>
      </c>
      <c r="B16" s="259"/>
      <c r="C16" s="283">
        <f>SUM(D16:N16)</f>
        <v>0</v>
      </c>
      <c r="D16" s="123"/>
      <c r="E16" s="90"/>
      <c r="F16" s="123"/>
      <c r="G16" s="90"/>
      <c r="H16" s="123"/>
      <c r="I16" s="90"/>
      <c r="J16" s="123"/>
      <c r="K16" s="90"/>
      <c r="L16" s="90"/>
      <c r="M16" s="90"/>
      <c r="N16" s="90"/>
      <c r="O16" s="151">
        <f t="shared" si="0"/>
        <v>0</v>
      </c>
    </row>
    <row r="17" spans="1:15">
      <c r="A17" s="13" t="s">
        <v>364</v>
      </c>
      <c r="B17" s="7"/>
      <c r="C17" s="7"/>
      <c r="D17" s="119"/>
      <c r="E17" s="116"/>
      <c r="F17" s="120"/>
      <c r="G17" s="116"/>
      <c r="H17" s="120"/>
      <c r="I17" s="116"/>
      <c r="J17" s="120"/>
      <c r="K17" s="116"/>
      <c r="L17" s="116"/>
      <c r="M17" s="116"/>
      <c r="N17" s="116"/>
      <c r="O17" s="151">
        <f t="shared" si="0"/>
        <v>0</v>
      </c>
    </row>
    <row r="18" spans="1:15">
      <c r="A18" s="11" t="s">
        <v>47</v>
      </c>
      <c r="B18" s="260" t="s">
        <v>169</v>
      </c>
      <c r="C18" s="283">
        <f>SUM(D18:N18)</f>
        <v>2316</v>
      </c>
      <c r="D18" s="133"/>
      <c r="E18" s="90">
        <v>0</v>
      </c>
      <c r="F18" s="123">
        <v>0</v>
      </c>
      <c r="G18" s="90">
        <v>0</v>
      </c>
      <c r="H18" s="123">
        <v>2316</v>
      </c>
      <c r="I18" s="90">
        <v>0</v>
      </c>
      <c r="J18" s="123">
        <v>0</v>
      </c>
      <c r="K18" s="90">
        <v>0</v>
      </c>
      <c r="L18" s="90"/>
      <c r="M18" s="90">
        <v>0</v>
      </c>
      <c r="N18" s="90">
        <v>0</v>
      </c>
      <c r="O18" s="151">
        <f t="shared" si="0"/>
        <v>2316</v>
      </c>
    </row>
    <row r="19" spans="1:15">
      <c r="A19" s="15" t="s">
        <v>500</v>
      </c>
      <c r="B19" s="259"/>
      <c r="C19" s="241">
        <f>SUM(D19:N19)</f>
        <v>2316</v>
      </c>
      <c r="D19" s="122"/>
      <c r="E19" s="115"/>
      <c r="F19" s="122"/>
      <c r="G19" s="115"/>
      <c r="H19" s="122">
        <v>2316</v>
      </c>
      <c r="I19" s="115"/>
      <c r="J19" s="122"/>
      <c r="K19" s="115"/>
      <c r="L19" s="115"/>
      <c r="M19" s="115"/>
      <c r="N19" s="115"/>
      <c r="O19" s="151">
        <f t="shared" si="0"/>
        <v>2316</v>
      </c>
    </row>
    <row r="20" spans="1:15">
      <c r="A20" s="363" t="s">
        <v>370</v>
      </c>
      <c r="B20" s="260"/>
      <c r="C20" s="283"/>
      <c r="D20" s="123"/>
      <c r="E20" s="90"/>
      <c r="F20" s="117"/>
      <c r="G20" s="90"/>
      <c r="H20" s="117"/>
      <c r="I20" s="90"/>
      <c r="J20" s="117"/>
      <c r="K20" s="90"/>
      <c r="L20" s="90"/>
      <c r="M20" s="90"/>
      <c r="N20" s="90"/>
      <c r="O20" s="151">
        <f t="shared" si="0"/>
        <v>0</v>
      </c>
    </row>
    <row r="21" spans="1:15">
      <c r="A21" s="11" t="s">
        <v>47</v>
      </c>
      <c r="B21" s="260" t="s">
        <v>170</v>
      </c>
      <c r="C21" s="283">
        <f>SUM(D21:N21)</f>
        <v>0</v>
      </c>
      <c r="D21" s="123"/>
      <c r="E21" s="90"/>
      <c r="F21" s="117"/>
      <c r="G21" s="90"/>
      <c r="H21" s="117"/>
      <c r="I21" s="90"/>
      <c r="J21" s="117"/>
      <c r="K21" s="90"/>
      <c r="L21" s="90"/>
      <c r="M21" s="90"/>
      <c r="N21" s="90"/>
      <c r="O21" s="151">
        <f t="shared" si="0"/>
        <v>0</v>
      </c>
    </row>
    <row r="22" spans="1:15">
      <c r="A22" s="15" t="s">
        <v>500</v>
      </c>
      <c r="B22" s="260"/>
      <c r="C22" s="283">
        <f>SUM(D22:N22)</f>
        <v>0</v>
      </c>
      <c r="D22" s="123"/>
      <c r="E22" s="90"/>
      <c r="F22" s="117"/>
      <c r="G22" s="90"/>
      <c r="H22" s="117"/>
      <c r="I22" s="90"/>
      <c r="J22" s="117"/>
      <c r="K22" s="90"/>
      <c r="L22" s="90"/>
      <c r="M22" s="90"/>
      <c r="N22" s="90"/>
      <c r="O22" s="151">
        <f t="shared" si="0"/>
        <v>0</v>
      </c>
    </row>
    <row r="23" spans="1:15">
      <c r="A23" s="13" t="s">
        <v>371</v>
      </c>
      <c r="B23" s="7"/>
      <c r="C23" s="7"/>
      <c r="D23" s="120"/>
      <c r="E23" s="116"/>
      <c r="F23" s="120"/>
      <c r="G23" s="116"/>
      <c r="H23" s="120"/>
      <c r="I23" s="116"/>
      <c r="J23" s="120"/>
      <c r="K23" s="116"/>
      <c r="L23" s="116"/>
      <c r="M23" s="116"/>
      <c r="N23" s="116"/>
      <c r="O23" s="151">
        <f t="shared" si="0"/>
        <v>0</v>
      </c>
    </row>
    <row r="24" spans="1:15">
      <c r="A24" s="11" t="s">
        <v>47</v>
      </c>
      <c r="B24" s="260" t="s">
        <v>169</v>
      </c>
      <c r="C24" s="283">
        <f>SUM(D24:N24)</f>
        <v>124198</v>
      </c>
      <c r="D24" s="123"/>
      <c r="E24" s="90"/>
      <c r="F24" s="123"/>
      <c r="G24" s="90"/>
      <c r="H24" s="123">
        <v>96761</v>
      </c>
      <c r="I24" s="243">
        <v>27437</v>
      </c>
      <c r="J24" s="123"/>
      <c r="K24" s="338"/>
      <c r="L24" s="90"/>
      <c r="M24" s="90"/>
      <c r="N24" s="90"/>
      <c r="O24" s="151">
        <f t="shared" si="0"/>
        <v>124198</v>
      </c>
    </row>
    <row r="25" spans="1:15">
      <c r="A25" s="15" t="s">
        <v>500</v>
      </c>
      <c r="B25" s="259"/>
      <c r="C25" s="241">
        <f>SUM(D25:N25)</f>
        <v>124198</v>
      </c>
      <c r="D25" s="122"/>
      <c r="E25" s="115"/>
      <c r="F25" s="122"/>
      <c r="G25" s="115"/>
      <c r="H25" s="122">
        <v>96761</v>
      </c>
      <c r="I25" s="310">
        <v>27437</v>
      </c>
      <c r="J25" s="122"/>
      <c r="K25" s="339"/>
      <c r="L25" s="115"/>
      <c r="M25" s="115"/>
      <c r="N25" s="115"/>
      <c r="O25" s="151">
        <f t="shared" si="0"/>
        <v>124198</v>
      </c>
    </row>
    <row r="26" spans="1:15">
      <c r="A26" s="343" t="s">
        <v>372</v>
      </c>
      <c r="B26" s="19"/>
      <c r="C26" s="283"/>
      <c r="D26" s="123"/>
      <c r="E26" s="90"/>
      <c r="F26" s="117"/>
      <c r="G26" s="90"/>
      <c r="H26" s="117"/>
      <c r="I26" s="243"/>
      <c r="J26" s="117"/>
      <c r="K26" s="338"/>
      <c r="L26" s="90"/>
      <c r="M26" s="90"/>
      <c r="N26" s="90"/>
      <c r="O26" s="151">
        <f t="shared" si="0"/>
        <v>0</v>
      </c>
    </row>
    <row r="27" spans="1:15">
      <c r="A27" s="11" t="s">
        <v>47</v>
      </c>
      <c r="B27" s="260" t="s">
        <v>169</v>
      </c>
      <c r="C27" s="283">
        <f>SUM(D27:N27)</f>
        <v>0</v>
      </c>
      <c r="D27" s="123"/>
      <c r="E27" s="90"/>
      <c r="F27" s="117"/>
      <c r="G27" s="90"/>
      <c r="H27" s="117"/>
      <c r="I27" s="243"/>
      <c r="J27" s="117"/>
      <c r="K27" s="338"/>
      <c r="L27" s="90"/>
      <c r="M27" s="90"/>
      <c r="N27" s="90"/>
      <c r="O27" s="151">
        <f t="shared" si="0"/>
        <v>0</v>
      </c>
    </row>
    <row r="28" spans="1:15">
      <c r="A28" s="15" t="s">
        <v>500</v>
      </c>
      <c r="B28" s="260"/>
      <c r="C28" s="283">
        <f>SUM(D28:N28)</f>
        <v>0</v>
      </c>
      <c r="D28" s="123"/>
      <c r="E28" s="90"/>
      <c r="F28" s="117"/>
      <c r="G28" s="90"/>
      <c r="H28" s="117"/>
      <c r="I28" s="243"/>
      <c r="J28" s="117"/>
      <c r="K28" s="338"/>
      <c r="L28" s="90"/>
      <c r="M28" s="90"/>
      <c r="N28" s="90"/>
      <c r="O28" s="151">
        <f t="shared" si="0"/>
        <v>0</v>
      </c>
    </row>
    <row r="29" spans="1:15">
      <c r="A29" s="13" t="s">
        <v>373</v>
      </c>
      <c r="B29" s="7"/>
      <c r="C29" s="7"/>
      <c r="D29" s="120"/>
      <c r="E29" s="116"/>
      <c r="F29" s="120"/>
      <c r="G29" s="116"/>
      <c r="H29" s="120"/>
      <c r="I29" s="116"/>
      <c r="J29" s="120"/>
      <c r="K29" s="116"/>
      <c r="L29" s="116"/>
      <c r="M29" s="116"/>
      <c r="N29" s="116"/>
      <c r="O29" s="151">
        <f t="shared" si="0"/>
        <v>0</v>
      </c>
    </row>
    <row r="30" spans="1:15">
      <c r="A30" s="11" t="s">
        <v>47</v>
      </c>
      <c r="B30" s="260" t="s">
        <v>169</v>
      </c>
      <c r="C30" s="283">
        <f>SUM(D30:N30)</f>
        <v>551702</v>
      </c>
      <c r="D30" s="133"/>
      <c r="E30" s="90">
        <v>533807</v>
      </c>
      <c r="F30" s="123"/>
      <c r="G30" s="90"/>
      <c r="H30" s="123"/>
      <c r="I30" s="90"/>
      <c r="J30" s="123">
        <v>0</v>
      </c>
      <c r="K30" s="90"/>
      <c r="L30" s="90"/>
      <c r="M30" s="90"/>
      <c r="N30" s="90">
        <v>17895</v>
      </c>
      <c r="O30" s="151">
        <f t="shared" si="0"/>
        <v>551702</v>
      </c>
    </row>
    <row r="31" spans="1:15">
      <c r="A31" s="11" t="s">
        <v>579</v>
      </c>
      <c r="B31" s="260"/>
      <c r="C31" s="283">
        <f>SUM(D31:N31)</f>
        <v>-4863</v>
      </c>
      <c r="D31" s="123"/>
      <c r="E31" s="90">
        <v>-4863</v>
      </c>
      <c r="F31" s="123"/>
      <c r="G31" s="90"/>
      <c r="H31" s="123"/>
      <c r="I31" s="90"/>
      <c r="J31" s="123"/>
      <c r="K31" s="90"/>
      <c r="L31" s="90"/>
      <c r="M31" s="90"/>
      <c r="N31" s="90"/>
      <c r="O31" s="151">
        <f t="shared" si="0"/>
        <v>-4863</v>
      </c>
    </row>
    <row r="32" spans="1:15">
      <c r="A32" s="11" t="s">
        <v>541</v>
      </c>
      <c r="B32" s="260"/>
      <c r="C32" s="283">
        <f>SUM(D32:N32)</f>
        <v>30000</v>
      </c>
      <c r="D32" s="123"/>
      <c r="E32" s="90"/>
      <c r="F32" s="123"/>
      <c r="G32" s="90"/>
      <c r="H32" s="123"/>
      <c r="I32" s="90"/>
      <c r="J32" s="123"/>
      <c r="K32" s="90"/>
      <c r="L32" s="90"/>
      <c r="M32" s="90"/>
      <c r="N32" s="90">
        <v>30000</v>
      </c>
      <c r="O32" s="151">
        <f t="shared" si="0"/>
        <v>30000</v>
      </c>
    </row>
    <row r="33" spans="1:16">
      <c r="A33" s="11" t="s">
        <v>541</v>
      </c>
      <c r="B33" s="260"/>
      <c r="C33" s="283">
        <f>SUM(D33:N33)</f>
        <v>7524</v>
      </c>
      <c r="D33" s="123"/>
      <c r="E33" s="90"/>
      <c r="F33" s="123"/>
      <c r="G33" s="90"/>
      <c r="H33" s="123"/>
      <c r="I33" s="90"/>
      <c r="J33" s="123"/>
      <c r="K33" s="90"/>
      <c r="L33" s="90"/>
      <c r="M33" s="90"/>
      <c r="N33" s="90">
        <v>7524</v>
      </c>
      <c r="O33" s="151">
        <f t="shared" si="0"/>
        <v>7524</v>
      </c>
    </row>
    <row r="34" spans="1:16">
      <c r="A34" s="11" t="s">
        <v>593</v>
      </c>
      <c r="B34" s="260"/>
      <c r="C34" s="283">
        <f t="shared" ref="C34:C37" si="1">SUM(D34:N34)</f>
        <v>2819</v>
      </c>
      <c r="D34" s="123"/>
      <c r="E34" s="90">
        <v>2819</v>
      </c>
      <c r="F34" s="123"/>
      <c r="G34" s="90"/>
      <c r="H34" s="123"/>
      <c r="I34" s="90"/>
      <c r="J34" s="123"/>
      <c r="K34" s="90"/>
      <c r="L34" s="90"/>
      <c r="M34" s="90"/>
      <c r="N34" s="90"/>
      <c r="O34" s="151">
        <f t="shared" si="0"/>
        <v>2819</v>
      </c>
    </row>
    <row r="35" spans="1:16">
      <c r="A35" s="11" t="s">
        <v>591</v>
      </c>
      <c r="B35" s="260"/>
      <c r="C35" s="283">
        <f t="shared" si="1"/>
        <v>1817</v>
      </c>
      <c r="D35" s="123"/>
      <c r="E35" s="90">
        <v>1817</v>
      </c>
      <c r="F35" s="123"/>
      <c r="G35" s="90"/>
      <c r="H35" s="123"/>
      <c r="I35" s="90"/>
      <c r="J35" s="123"/>
      <c r="K35" s="90"/>
      <c r="L35" s="90"/>
      <c r="M35" s="90"/>
      <c r="N35" s="90"/>
      <c r="O35" s="151">
        <f t="shared" si="0"/>
        <v>1817</v>
      </c>
    </row>
    <row r="36" spans="1:16">
      <c r="A36" s="11" t="s">
        <v>592</v>
      </c>
      <c r="B36" s="260"/>
      <c r="C36" s="283">
        <f t="shared" si="1"/>
        <v>19481</v>
      </c>
      <c r="D36" s="123"/>
      <c r="E36" s="90">
        <v>19481</v>
      </c>
      <c r="F36" s="123"/>
      <c r="G36" s="90"/>
      <c r="H36" s="123"/>
      <c r="I36" s="90"/>
      <c r="J36" s="123"/>
      <c r="K36" s="90"/>
      <c r="L36" s="90"/>
      <c r="M36" s="90"/>
      <c r="N36" s="90"/>
      <c r="O36" s="151">
        <f t="shared" si="0"/>
        <v>19481</v>
      </c>
    </row>
    <row r="37" spans="1:16">
      <c r="A37" s="11" t="s">
        <v>594</v>
      </c>
      <c r="B37" s="260"/>
      <c r="C37" s="283">
        <f t="shared" si="1"/>
        <v>167</v>
      </c>
      <c r="D37" s="123"/>
      <c r="E37" s="90">
        <v>167</v>
      </c>
      <c r="F37" s="123"/>
      <c r="G37" s="90"/>
      <c r="H37" s="123"/>
      <c r="I37" s="90"/>
      <c r="J37" s="123"/>
      <c r="K37" s="90"/>
      <c r="L37" s="90"/>
      <c r="M37" s="90"/>
      <c r="N37" s="90"/>
      <c r="O37" s="151">
        <f t="shared" si="0"/>
        <v>167</v>
      </c>
    </row>
    <row r="38" spans="1:16">
      <c r="A38" s="11" t="s">
        <v>518</v>
      </c>
      <c r="B38" s="260"/>
      <c r="C38" s="283">
        <f t="shared" ref="C38" si="2">SUM(D38:N38)</f>
        <v>1170</v>
      </c>
      <c r="D38" s="123"/>
      <c r="E38" s="90">
        <v>1170</v>
      </c>
      <c r="F38" s="123"/>
      <c r="G38" s="90"/>
      <c r="H38" s="123"/>
      <c r="I38" s="90"/>
      <c r="J38" s="123"/>
      <c r="K38" s="90"/>
      <c r="L38" s="90"/>
      <c r="M38" s="90"/>
      <c r="N38" s="90"/>
      <c r="O38" s="151">
        <f t="shared" si="0"/>
        <v>1170</v>
      </c>
    </row>
    <row r="39" spans="1:16">
      <c r="A39" s="11" t="s">
        <v>512</v>
      </c>
      <c r="B39" s="260"/>
      <c r="C39" s="321">
        <f>SUM(C31:C38)</f>
        <v>58115</v>
      </c>
      <c r="D39" s="189">
        <f t="shared" ref="D39:N39" si="3">SUM(D31:D38)</f>
        <v>0</v>
      </c>
      <c r="E39" s="189">
        <f t="shared" si="3"/>
        <v>20591</v>
      </c>
      <c r="F39" s="189">
        <f t="shared" si="3"/>
        <v>0</v>
      </c>
      <c r="G39" s="189">
        <f t="shared" si="3"/>
        <v>0</v>
      </c>
      <c r="H39" s="189">
        <f t="shared" si="3"/>
        <v>0</v>
      </c>
      <c r="I39" s="189">
        <f t="shared" si="3"/>
        <v>0</v>
      </c>
      <c r="J39" s="189">
        <f t="shared" si="3"/>
        <v>0</v>
      </c>
      <c r="K39" s="189">
        <f t="shared" si="3"/>
        <v>0</v>
      </c>
      <c r="L39" s="189">
        <f t="shared" si="3"/>
        <v>0</v>
      </c>
      <c r="M39" s="189">
        <f t="shared" si="3"/>
        <v>0</v>
      </c>
      <c r="N39" s="189">
        <f t="shared" si="3"/>
        <v>37524</v>
      </c>
      <c r="O39" s="151">
        <f t="shared" si="0"/>
        <v>58115</v>
      </c>
    </row>
    <row r="40" spans="1:16">
      <c r="A40" s="15" t="s">
        <v>500</v>
      </c>
      <c r="B40" s="259"/>
      <c r="C40" s="246">
        <f>SUM(C30,C39)</f>
        <v>609817</v>
      </c>
      <c r="D40" s="154">
        <f t="shared" ref="D40:N40" si="4">SUM(D30,D39)</f>
        <v>0</v>
      </c>
      <c r="E40" s="154">
        <f t="shared" si="4"/>
        <v>554398</v>
      </c>
      <c r="F40" s="154">
        <f t="shared" si="4"/>
        <v>0</v>
      </c>
      <c r="G40" s="154">
        <f t="shared" si="4"/>
        <v>0</v>
      </c>
      <c r="H40" s="154">
        <f t="shared" si="4"/>
        <v>0</v>
      </c>
      <c r="I40" s="154">
        <f t="shared" si="4"/>
        <v>0</v>
      </c>
      <c r="J40" s="154">
        <f t="shared" si="4"/>
        <v>0</v>
      </c>
      <c r="K40" s="154">
        <f t="shared" si="4"/>
        <v>0</v>
      </c>
      <c r="L40" s="154">
        <f t="shared" si="4"/>
        <v>0</v>
      </c>
      <c r="M40" s="154">
        <f t="shared" si="4"/>
        <v>0</v>
      </c>
      <c r="N40" s="154">
        <f t="shared" si="4"/>
        <v>55419</v>
      </c>
      <c r="O40" s="151">
        <f t="shared" si="0"/>
        <v>609817</v>
      </c>
    </row>
    <row r="41" spans="1:16">
      <c r="A41" s="343" t="s">
        <v>374</v>
      </c>
      <c r="B41" s="19"/>
      <c r="C41" s="283"/>
      <c r="D41" s="123"/>
      <c r="E41" s="90"/>
      <c r="F41" s="123"/>
      <c r="G41" s="90"/>
      <c r="H41" s="123"/>
      <c r="I41" s="90"/>
      <c r="J41" s="123"/>
      <c r="K41" s="90"/>
      <c r="L41" s="90"/>
      <c r="M41" s="90"/>
      <c r="N41" s="90"/>
      <c r="O41" s="151">
        <f t="shared" si="0"/>
        <v>0</v>
      </c>
    </row>
    <row r="42" spans="1:16">
      <c r="A42" s="11" t="s">
        <v>47</v>
      </c>
      <c r="B42" s="260" t="s">
        <v>169</v>
      </c>
      <c r="C42" s="283">
        <f>SUM(D42:N42)</f>
        <v>0</v>
      </c>
      <c r="D42" s="123"/>
      <c r="E42" s="90"/>
      <c r="F42" s="123"/>
      <c r="G42" s="90"/>
      <c r="H42" s="123"/>
      <c r="I42" s="90"/>
      <c r="J42" s="123"/>
      <c r="K42" s="90"/>
      <c r="L42" s="90"/>
      <c r="M42" s="90"/>
      <c r="N42" s="90"/>
      <c r="O42" s="151">
        <f t="shared" si="0"/>
        <v>0</v>
      </c>
    </row>
    <row r="43" spans="1:16">
      <c r="A43" s="15" t="s">
        <v>500</v>
      </c>
      <c r="B43" s="260"/>
      <c r="C43" s="283">
        <f>SUM(D43:N43)</f>
        <v>0</v>
      </c>
      <c r="D43" s="123"/>
      <c r="E43" s="90"/>
      <c r="F43" s="123"/>
      <c r="G43" s="90"/>
      <c r="H43" s="123"/>
      <c r="I43" s="90"/>
      <c r="J43" s="123"/>
      <c r="K43" s="90"/>
      <c r="L43" s="90"/>
      <c r="M43" s="90"/>
      <c r="N43" s="90"/>
      <c r="O43" s="151">
        <f t="shared" si="0"/>
        <v>0</v>
      </c>
    </row>
    <row r="44" spans="1:16">
      <c r="A44" s="13" t="s">
        <v>375</v>
      </c>
      <c r="B44" s="7"/>
      <c r="C44" s="7"/>
      <c r="D44" s="120"/>
      <c r="E44" s="116"/>
      <c r="F44" s="120"/>
      <c r="G44" s="116"/>
      <c r="H44" s="120"/>
      <c r="I44" s="116"/>
      <c r="J44" s="120"/>
      <c r="K44" s="116"/>
      <c r="L44" s="116"/>
      <c r="M44" s="116"/>
      <c r="N44" s="116"/>
      <c r="O44" s="151">
        <f t="shared" si="0"/>
        <v>0</v>
      </c>
    </row>
    <row r="45" spans="1:16">
      <c r="A45" s="11" t="s">
        <v>47</v>
      </c>
      <c r="B45" s="260" t="s">
        <v>169</v>
      </c>
      <c r="C45" s="283">
        <f>SUM(D45:N45)</f>
        <v>0</v>
      </c>
      <c r="D45" s="123"/>
      <c r="E45" s="90"/>
      <c r="F45" s="123"/>
      <c r="G45" s="90"/>
      <c r="H45" s="123"/>
      <c r="I45" s="90"/>
      <c r="J45" s="123"/>
      <c r="K45" s="90"/>
      <c r="L45" s="90"/>
      <c r="M45" s="90"/>
      <c r="N45" s="90"/>
      <c r="O45" s="151">
        <f t="shared" si="0"/>
        <v>0</v>
      </c>
    </row>
    <row r="46" spans="1:16">
      <c r="A46" s="11" t="s">
        <v>540</v>
      </c>
      <c r="B46" s="260"/>
      <c r="C46" s="283">
        <f t="shared" ref="C46:C47" si="5">SUM(D46:N46)</f>
        <v>227998</v>
      </c>
      <c r="D46" s="123"/>
      <c r="E46" s="90"/>
      <c r="F46" s="123"/>
      <c r="G46" s="90"/>
      <c r="H46" s="123"/>
      <c r="I46" s="90"/>
      <c r="J46" s="123"/>
      <c r="K46" s="90"/>
      <c r="L46" s="90"/>
      <c r="M46" s="90"/>
      <c r="N46" s="90">
        <v>227998</v>
      </c>
      <c r="O46" s="151">
        <f t="shared" si="0"/>
        <v>227998</v>
      </c>
    </row>
    <row r="47" spans="1:16">
      <c r="A47" s="410" t="s">
        <v>534</v>
      </c>
      <c r="B47" s="411"/>
      <c r="C47" s="283">
        <f t="shared" si="5"/>
        <v>317047</v>
      </c>
      <c r="D47" s="404"/>
      <c r="E47" s="412"/>
      <c r="F47" s="404"/>
      <c r="G47" s="412"/>
      <c r="H47" s="404"/>
      <c r="I47" s="412"/>
      <c r="J47" s="404"/>
      <c r="K47" s="412"/>
      <c r="L47" s="412"/>
      <c r="M47" s="412"/>
      <c r="N47" s="412">
        <v>317047</v>
      </c>
      <c r="O47" s="151">
        <f t="shared" si="0"/>
        <v>317047</v>
      </c>
      <c r="P47" s="151"/>
    </row>
    <row r="48" spans="1:16">
      <c r="A48" s="11" t="s">
        <v>512</v>
      </c>
      <c r="B48" s="260"/>
      <c r="C48" s="283">
        <f>SUM(C46:C47)</f>
        <v>545045</v>
      </c>
      <c r="D48" s="283">
        <f t="shared" ref="D48:N48" si="6">SUM(D46:D47)</f>
        <v>0</v>
      </c>
      <c r="E48" s="283">
        <f t="shared" si="6"/>
        <v>0</v>
      </c>
      <c r="F48" s="283">
        <f t="shared" si="6"/>
        <v>0</v>
      </c>
      <c r="G48" s="283">
        <f t="shared" si="6"/>
        <v>0</v>
      </c>
      <c r="H48" s="283">
        <f t="shared" si="6"/>
        <v>0</v>
      </c>
      <c r="I48" s="283">
        <f t="shared" si="6"/>
        <v>0</v>
      </c>
      <c r="J48" s="283">
        <f t="shared" si="6"/>
        <v>0</v>
      </c>
      <c r="K48" s="283">
        <f t="shared" si="6"/>
        <v>0</v>
      </c>
      <c r="L48" s="283">
        <f t="shared" si="6"/>
        <v>0</v>
      </c>
      <c r="M48" s="283">
        <f t="shared" si="6"/>
        <v>0</v>
      </c>
      <c r="N48" s="283">
        <f t="shared" si="6"/>
        <v>545045</v>
      </c>
      <c r="O48" s="151">
        <f t="shared" si="0"/>
        <v>545045</v>
      </c>
    </row>
    <row r="49" spans="1:15">
      <c r="A49" s="15" t="s">
        <v>500</v>
      </c>
      <c r="B49" s="260"/>
      <c r="C49" s="283">
        <f>SUM(C45,C48)</f>
        <v>545045</v>
      </c>
      <c r="D49" s="283">
        <f t="shared" ref="D49:N49" si="7">SUM(D45,D48)</f>
        <v>0</v>
      </c>
      <c r="E49" s="283">
        <f t="shared" si="7"/>
        <v>0</v>
      </c>
      <c r="F49" s="283">
        <f t="shared" si="7"/>
        <v>0</v>
      </c>
      <c r="G49" s="283">
        <f t="shared" si="7"/>
        <v>0</v>
      </c>
      <c r="H49" s="283">
        <f t="shared" si="7"/>
        <v>0</v>
      </c>
      <c r="I49" s="283">
        <f t="shared" si="7"/>
        <v>0</v>
      </c>
      <c r="J49" s="283">
        <f t="shared" si="7"/>
        <v>0</v>
      </c>
      <c r="K49" s="283">
        <f t="shared" si="7"/>
        <v>0</v>
      </c>
      <c r="L49" s="283">
        <f t="shared" si="7"/>
        <v>0</v>
      </c>
      <c r="M49" s="283">
        <f t="shared" si="7"/>
        <v>0</v>
      </c>
      <c r="N49" s="283">
        <f t="shared" si="7"/>
        <v>545045</v>
      </c>
      <c r="O49" s="151">
        <f t="shared" si="0"/>
        <v>545045</v>
      </c>
    </row>
    <row r="50" spans="1:15">
      <c r="A50" s="13" t="s">
        <v>376</v>
      </c>
      <c r="B50" s="7"/>
      <c r="C50" s="7"/>
      <c r="D50" s="120"/>
      <c r="E50" s="116"/>
      <c r="F50" s="120"/>
      <c r="G50" s="116"/>
      <c r="H50" s="120"/>
      <c r="I50" s="116"/>
      <c r="J50" s="120"/>
      <c r="K50" s="116"/>
      <c r="L50" s="116"/>
      <c r="M50" s="116"/>
      <c r="N50" s="116"/>
      <c r="O50" s="151">
        <f t="shared" si="0"/>
        <v>0</v>
      </c>
    </row>
    <row r="51" spans="1:15">
      <c r="A51" s="11" t="s">
        <v>47</v>
      </c>
      <c r="B51" s="260" t="s">
        <v>169</v>
      </c>
      <c r="C51" s="379">
        <f>SUM(D51:N51)</f>
        <v>83973</v>
      </c>
      <c r="D51" s="123"/>
      <c r="E51" s="90">
        <v>83973</v>
      </c>
      <c r="F51" s="123"/>
      <c r="G51" s="90"/>
      <c r="H51" s="380"/>
      <c r="I51" s="90"/>
      <c r="J51" s="123">
        <v>0</v>
      </c>
      <c r="K51" s="90"/>
      <c r="L51" s="90"/>
      <c r="M51" s="90"/>
      <c r="N51" s="90"/>
      <c r="O51" s="151">
        <f t="shared" si="0"/>
        <v>83973</v>
      </c>
    </row>
    <row r="52" spans="1:15">
      <c r="A52" s="15" t="s">
        <v>500</v>
      </c>
      <c r="B52" s="260"/>
      <c r="C52" s="379">
        <f>SUM(D52:N52)</f>
        <v>83973</v>
      </c>
      <c r="D52" s="123"/>
      <c r="E52" s="90">
        <v>83973</v>
      </c>
      <c r="F52" s="123"/>
      <c r="G52" s="90"/>
      <c r="H52" s="380"/>
      <c r="I52" s="90"/>
      <c r="J52" s="123"/>
      <c r="K52" s="90"/>
      <c r="L52" s="90"/>
      <c r="M52" s="90"/>
      <c r="N52" s="90"/>
      <c r="O52" s="151">
        <f t="shared" si="0"/>
        <v>83973</v>
      </c>
    </row>
    <row r="53" spans="1:15" s="159" customFormat="1">
      <c r="A53" s="13" t="s">
        <v>377</v>
      </c>
      <c r="B53" s="7"/>
      <c r="C53" s="7"/>
      <c r="D53" s="120"/>
      <c r="E53" s="116"/>
      <c r="F53" s="120"/>
      <c r="G53" s="116"/>
      <c r="H53" s="120"/>
      <c r="I53" s="116"/>
      <c r="J53" s="120"/>
      <c r="K53" s="116"/>
      <c r="L53" s="116"/>
      <c r="M53" s="116"/>
      <c r="N53" s="116"/>
      <c r="O53" s="151">
        <f t="shared" si="0"/>
        <v>0</v>
      </c>
    </row>
    <row r="54" spans="1:15" s="159" customFormat="1">
      <c r="A54" s="11" t="s">
        <v>47</v>
      </c>
      <c r="B54" s="260" t="s">
        <v>169</v>
      </c>
      <c r="C54" s="283">
        <f>SUM(D54:N54)</f>
        <v>0</v>
      </c>
      <c r="D54" s="123"/>
      <c r="E54" s="90"/>
      <c r="F54" s="123"/>
      <c r="G54" s="90"/>
      <c r="H54" s="123"/>
      <c r="I54" s="90"/>
      <c r="J54" s="123"/>
      <c r="K54" s="90"/>
      <c r="L54" s="90"/>
      <c r="M54" s="90"/>
      <c r="N54" s="90"/>
      <c r="O54" s="151">
        <f t="shared" si="0"/>
        <v>0</v>
      </c>
    </row>
    <row r="55" spans="1:15" s="159" customFormat="1">
      <c r="A55" s="15" t="s">
        <v>500</v>
      </c>
      <c r="B55" s="260"/>
      <c r="C55" s="283">
        <f>SUM(D55:N55)</f>
        <v>0</v>
      </c>
      <c r="D55" s="123"/>
      <c r="E55" s="90"/>
      <c r="F55" s="123"/>
      <c r="G55" s="90"/>
      <c r="H55" s="123"/>
      <c r="I55" s="90"/>
      <c r="J55" s="123"/>
      <c r="K55" s="90"/>
      <c r="L55" s="90"/>
      <c r="M55" s="90"/>
      <c r="N55" s="90"/>
      <c r="O55" s="151">
        <f t="shared" si="0"/>
        <v>0</v>
      </c>
    </row>
    <row r="56" spans="1:15" s="159" customFormat="1">
      <c r="A56" s="13" t="s">
        <v>378</v>
      </c>
      <c r="B56" s="7"/>
      <c r="C56" s="7"/>
      <c r="D56" s="120"/>
      <c r="E56" s="116"/>
      <c r="F56" s="120"/>
      <c r="G56" s="116"/>
      <c r="H56" s="120"/>
      <c r="I56" s="116"/>
      <c r="J56" s="120"/>
      <c r="K56" s="116"/>
      <c r="L56" s="116"/>
      <c r="M56" s="116"/>
      <c r="N56" s="116"/>
      <c r="O56" s="151">
        <f t="shared" si="0"/>
        <v>0</v>
      </c>
    </row>
    <row r="57" spans="1:15" s="159" customFormat="1">
      <c r="A57" s="11" t="s">
        <v>47</v>
      </c>
      <c r="B57" s="260" t="s">
        <v>169</v>
      </c>
      <c r="C57" s="283">
        <f>SUM(D57:N57)</f>
        <v>0</v>
      </c>
      <c r="D57" s="123"/>
      <c r="E57" s="90"/>
      <c r="F57" s="123"/>
      <c r="G57" s="90"/>
      <c r="H57" s="123"/>
      <c r="I57" s="90"/>
      <c r="J57" s="123"/>
      <c r="K57" s="90"/>
      <c r="L57" s="90"/>
      <c r="M57" s="90">
        <v>0</v>
      </c>
      <c r="N57" s="90"/>
      <c r="O57" s="151">
        <f t="shared" si="0"/>
        <v>0</v>
      </c>
    </row>
    <row r="58" spans="1:15" s="159" customFormat="1">
      <c r="A58" s="15" t="s">
        <v>500</v>
      </c>
      <c r="B58" s="260"/>
      <c r="C58" s="283">
        <f>SUM(D58:N58)</f>
        <v>0</v>
      </c>
      <c r="D58" s="123"/>
      <c r="E58" s="90"/>
      <c r="F58" s="123"/>
      <c r="G58" s="90"/>
      <c r="H58" s="123"/>
      <c r="I58" s="90"/>
      <c r="J58" s="123"/>
      <c r="K58" s="90"/>
      <c r="L58" s="90"/>
      <c r="M58" s="90"/>
      <c r="N58" s="90"/>
      <c r="O58" s="151">
        <f t="shared" si="0"/>
        <v>0</v>
      </c>
    </row>
    <row r="59" spans="1:15">
      <c r="A59" s="13" t="s">
        <v>379</v>
      </c>
      <c r="B59" s="7"/>
      <c r="C59" s="7"/>
      <c r="D59" s="120"/>
      <c r="E59" s="116"/>
      <c r="F59" s="120"/>
      <c r="G59" s="116"/>
      <c r="H59" s="120"/>
      <c r="I59" s="116"/>
      <c r="J59" s="120"/>
      <c r="K59" s="116"/>
      <c r="L59" s="116"/>
      <c r="M59" s="116"/>
      <c r="N59" s="116"/>
      <c r="O59" s="151">
        <f t="shared" si="0"/>
        <v>0</v>
      </c>
    </row>
    <row r="60" spans="1:15">
      <c r="A60" s="11" t="s">
        <v>47</v>
      </c>
      <c r="B60" s="260" t="s">
        <v>169</v>
      </c>
      <c r="C60" s="283">
        <f>SUM(D60:N60)</f>
        <v>0</v>
      </c>
      <c r="D60" s="123"/>
      <c r="E60" s="90"/>
      <c r="F60" s="123"/>
      <c r="G60" s="90"/>
      <c r="H60" s="123"/>
      <c r="I60" s="90"/>
      <c r="J60" s="123"/>
      <c r="K60" s="90"/>
      <c r="L60" s="90"/>
      <c r="M60" s="90"/>
      <c r="N60" s="90"/>
      <c r="O60" s="151">
        <f t="shared" si="0"/>
        <v>0</v>
      </c>
    </row>
    <row r="61" spans="1:15">
      <c r="A61" s="15" t="s">
        <v>500</v>
      </c>
      <c r="B61" s="259"/>
      <c r="C61" s="283">
        <f>SUM(D61:N61)</f>
        <v>0</v>
      </c>
      <c r="D61" s="122"/>
      <c r="E61" s="115"/>
      <c r="F61" s="122"/>
      <c r="G61" s="115"/>
      <c r="H61" s="122"/>
      <c r="I61" s="115"/>
      <c r="J61" s="122"/>
      <c r="K61" s="115"/>
      <c r="L61" s="115"/>
      <c r="M61" s="115"/>
      <c r="N61" s="115"/>
      <c r="O61" s="151">
        <f t="shared" si="0"/>
        <v>0</v>
      </c>
    </row>
    <row r="62" spans="1:15">
      <c r="A62" s="22" t="s">
        <v>380</v>
      </c>
      <c r="B62" s="260"/>
      <c r="C62" s="283"/>
      <c r="D62" s="123"/>
      <c r="E62" s="90"/>
      <c r="F62" s="123"/>
      <c r="G62" s="90"/>
      <c r="H62" s="123"/>
      <c r="I62" s="90"/>
      <c r="J62" s="123"/>
      <c r="K62" s="90"/>
      <c r="L62" s="90"/>
      <c r="M62" s="90"/>
      <c r="N62" s="90"/>
      <c r="O62" s="151">
        <f t="shared" si="0"/>
        <v>0</v>
      </c>
    </row>
    <row r="63" spans="1:15">
      <c r="A63" s="11" t="s">
        <v>47</v>
      </c>
      <c r="B63" s="260" t="s">
        <v>170</v>
      </c>
      <c r="C63" s="283">
        <f>SUM(D63:N63)</f>
        <v>0</v>
      </c>
      <c r="D63" s="123"/>
      <c r="E63" s="90"/>
      <c r="F63" s="123"/>
      <c r="G63" s="90"/>
      <c r="H63" s="123"/>
      <c r="I63" s="90"/>
      <c r="J63" s="123"/>
      <c r="K63" s="90"/>
      <c r="L63" s="90"/>
      <c r="M63" s="90"/>
      <c r="N63" s="90"/>
      <c r="O63" s="151">
        <f t="shared" si="0"/>
        <v>0</v>
      </c>
    </row>
    <row r="64" spans="1:15">
      <c r="A64" s="15" t="s">
        <v>500</v>
      </c>
      <c r="B64" s="260"/>
      <c r="C64" s="283">
        <f>SUM(D64:N64)</f>
        <v>0</v>
      </c>
      <c r="D64" s="123"/>
      <c r="E64" s="90"/>
      <c r="F64" s="123"/>
      <c r="G64" s="90"/>
      <c r="H64" s="123"/>
      <c r="I64" s="90"/>
      <c r="J64" s="123"/>
      <c r="K64" s="90"/>
      <c r="L64" s="90"/>
      <c r="M64" s="90"/>
      <c r="N64" s="90"/>
      <c r="O64" s="151">
        <f t="shared" si="0"/>
        <v>0</v>
      </c>
    </row>
    <row r="65" spans="1:18">
      <c r="A65" s="54" t="s">
        <v>381</v>
      </c>
      <c r="B65" s="47"/>
      <c r="C65" s="47"/>
      <c r="D65" s="120"/>
      <c r="E65" s="116"/>
      <c r="F65" s="120"/>
      <c r="G65" s="116"/>
      <c r="H65" s="120"/>
      <c r="I65" s="116"/>
      <c r="J65" s="120"/>
      <c r="K65" s="116"/>
      <c r="L65" s="116"/>
      <c r="M65" s="116"/>
      <c r="N65" s="116"/>
      <c r="O65" s="151">
        <f t="shared" si="0"/>
        <v>0</v>
      </c>
    </row>
    <row r="66" spans="1:18">
      <c r="A66" s="11" t="s">
        <v>47</v>
      </c>
      <c r="B66" s="260" t="s">
        <v>169</v>
      </c>
      <c r="C66" s="283">
        <f>SUM(D66:N66)</f>
        <v>0</v>
      </c>
      <c r="D66" s="123"/>
      <c r="E66" s="90"/>
      <c r="F66" s="123"/>
      <c r="G66" s="90"/>
      <c r="H66" s="123"/>
      <c r="I66" s="90"/>
      <c r="J66" s="123"/>
      <c r="K66" s="90"/>
      <c r="L66" s="90"/>
      <c r="M66" s="90"/>
      <c r="N66" s="90"/>
      <c r="O66" s="151">
        <f t="shared" si="0"/>
        <v>0</v>
      </c>
    </row>
    <row r="67" spans="1:18">
      <c r="A67" s="15" t="s">
        <v>500</v>
      </c>
      <c r="B67" s="260"/>
      <c r="C67" s="283">
        <f>SUM(D67:N67)</f>
        <v>0</v>
      </c>
      <c r="D67" s="123"/>
      <c r="E67" s="90"/>
      <c r="F67" s="123"/>
      <c r="G67" s="90"/>
      <c r="H67" s="123"/>
      <c r="I67" s="90"/>
      <c r="J67" s="123"/>
      <c r="K67" s="90"/>
      <c r="L67" s="90"/>
      <c r="M67" s="90"/>
      <c r="N67" s="90"/>
      <c r="O67" s="151">
        <f t="shared" si="0"/>
        <v>0</v>
      </c>
    </row>
    <row r="68" spans="1:18">
      <c r="A68" s="298" t="s">
        <v>382</v>
      </c>
      <c r="B68" s="47"/>
      <c r="C68" s="47"/>
      <c r="D68" s="120"/>
      <c r="E68" s="116"/>
      <c r="F68" s="120"/>
      <c r="G68" s="116"/>
      <c r="H68" s="120"/>
      <c r="I68" s="116"/>
      <c r="J68" s="120"/>
      <c r="K68" s="116"/>
      <c r="L68" s="116"/>
      <c r="M68" s="116"/>
      <c r="N68" s="116"/>
      <c r="O68" s="151">
        <f t="shared" si="0"/>
        <v>0</v>
      </c>
    </row>
    <row r="69" spans="1:18">
      <c r="A69" s="11" t="s">
        <v>47</v>
      </c>
      <c r="B69" s="260" t="s">
        <v>169</v>
      </c>
      <c r="C69" s="283">
        <f>SUM(D69:N69)</f>
        <v>0</v>
      </c>
      <c r="D69" s="123"/>
      <c r="E69" s="90"/>
      <c r="F69" s="123"/>
      <c r="G69" s="90"/>
      <c r="H69" s="123"/>
      <c r="I69" s="90"/>
      <c r="J69" s="123"/>
      <c r="K69" s="90"/>
      <c r="L69" s="90"/>
      <c r="M69" s="90"/>
      <c r="N69" s="90"/>
      <c r="O69" s="151">
        <f t="shared" si="0"/>
        <v>0</v>
      </c>
    </row>
    <row r="70" spans="1:18">
      <c r="A70" s="15" t="s">
        <v>500</v>
      </c>
      <c r="B70" s="260"/>
      <c r="C70" s="283">
        <f>SUM(D70:N70)</f>
        <v>0</v>
      </c>
      <c r="D70" s="123"/>
      <c r="E70" s="90"/>
      <c r="F70" s="123"/>
      <c r="G70" s="90"/>
      <c r="H70" s="123"/>
      <c r="I70" s="90"/>
      <c r="J70" s="123"/>
      <c r="K70" s="90"/>
      <c r="L70" s="90"/>
      <c r="M70" s="90"/>
      <c r="N70" s="90"/>
      <c r="O70" s="151">
        <f t="shared" si="0"/>
        <v>0</v>
      </c>
    </row>
    <row r="71" spans="1:18">
      <c r="A71" s="54" t="s">
        <v>383</v>
      </c>
      <c r="B71" s="47"/>
      <c r="C71" s="47"/>
      <c r="D71" s="120"/>
      <c r="E71" s="116"/>
      <c r="F71" s="120"/>
      <c r="G71" s="116"/>
      <c r="H71" s="120"/>
      <c r="I71" s="116"/>
      <c r="J71" s="120"/>
      <c r="K71" s="116"/>
      <c r="L71" s="116"/>
      <c r="M71" s="116"/>
      <c r="N71" s="116"/>
      <c r="O71" s="151">
        <f t="shared" si="0"/>
        <v>0</v>
      </c>
      <c r="Q71" s="65"/>
      <c r="R71" s="65"/>
    </row>
    <row r="72" spans="1:18">
      <c r="A72" s="11" t="s">
        <v>47</v>
      </c>
      <c r="B72" s="260" t="s">
        <v>169</v>
      </c>
      <c r="C72" s="283">
        <f>SUM(D72:N72)</f>
        <v>0</v>
      </c>
      <c r="D72" s="123"/>
      <c r="E72" s="90"/>
      <c r="F72" s="123"/>
      <c r="G72" s="90"/>
      <c r="H72" s="123"/>
      <c r="I72" s="90"/>
      <c r="J72" s="123"/>
      <c r="K72" s="90"/>
      <c r="L72" s="90"/>
      <c r="M72" s="90"/>
      <c r="N72" s="90"/>
      <c r="O72" s="151">
        <f t="shared" si="0"/>
        <v>0</v>
      </c>
    </row>
    <row r="73" spans="1:18">
      <c r="A73" s="15" t="s">
        <v>500</v>
      </c>
      <c r="B73" s="260"/>
      <c r="C73" s="283">
        <f>SUM(D73:N73)</f>
        <v>0</v>
      </c>
      <c r="D73" s="123"/>
      <c r="E73" s="90"/>
      <c r="F73" s="123"/>
      <c r="G73" s="90"/>
      <c r="H73" s="123"/>
      <c r="I73" s="90"/>
      <c r="J73" s="123"/>
      <c r="K73" s="90"/>
      <c r="L73" s="90"/>
      <c r="M73" s="90"/>
      <c r="N73" s="90"/>
      <c r="O73" s="151">
        <f t="shared" si="0"/>
        <v>0</v>
      </c>
    </row>
    <row r="74" spans="1:18">
      <c r="A74" s="54" t="s">
        <v>384</v>
      </c>
      <c r="B74" s="47"/>
      <c r="C74" s="47"/>
      <c r="D74" s="120"/>
      <c r="E74" s="116"/>
      <c r="F74" s="120"/>
      <c r="G74" s="116"/>
      <c r="H74" s="120"/>
      <c r="I74" s="116"/>
      <c r="J74" s="120"/>
      <c r="K74" s="116"/>
      <c r="L74" s="116"/>
      <c r="M74" s="116"/>
      <c r="N74" s="116"/>
      <c r="O74" s="151">
        <f t="shared" si="0"/>
        <v>0</v>
      </c>
    </row>
    <row r="75" spans="1:18">
      <c r="A75" s="11" t="s">
        <v>47</v>
      </c>
      <c r="B75" s="260" t="s">
        <v>169</v>
      </c>
      <c r="C75" s="283">
        <f>SUM(D75:N75)</f>
        <v>0</v>
      </c>
      <c r="D75" s="123"/>
      <c r="E75" s="90"/>
      <c r="F75" s="123"/>
      <c r="G75" s="90"/>
      <c r="H75" s="123"/>
      <c r="I75" s="90"/>
      <c r="J75" s="123"/>
      <c r="K75" s="90"/>
      <c r="L75" s="90"/>
      <c r="M75" s="90"/>
      <c r="N75" s="90"/>
      <c r="O75" s="151">
        <f t="shared" si="0"/>
        <v>0</v>
      </c>
    </row>
    <row r="76" spans="1:18">
      <c r="A76" s="15" t="s">
        <v>500</v>
      </c>
      <c r="B76" s="259"/>
      <c r="C76" s="241">
        <f>SUM(D76:N76)</f>
        <v>0</v>
      </c>
      <c r="D76" s="122"/>
      <c r="E76" s="115"/>
      <c r="F76" s="122"/>
      <c r="G76" s="115"/>
      <c r="H76" s="122"/>
      <c r="I76" s="115"/>
      <c r="J76" s="122"/>
      <c r="K76" s="115"/>
      <c r="L76" s="115"/>
      <c r="M76" s="115"/>
      <c r="N76" s="115"/>
      <c r="O76" s="151">
        <f t="shared" si="0"/>
        <v>0</v>
      </c>
    </row>
    <row r="77" spans="1:18">
      <c r="A77" s="57" t="s">
        <v>385</v>
      </c>
      <c r="B77" s="48"/>
      <c r="C77" s="48"/>
      <c r="D77" s="123"/>
      <c r="E77" s="90"/>
      <c r="F77" s="123"/>
      <c r="G77" s="90"/>
      <c r="H77" s="123"/>
      <c r="I77" s="90"/>
      <c r="J77" s="123"/>
      <c r="K77" s="90"/>
      <c r="L77" s="90"/>
      <c r="M77" s="90"/>
      <c r="N77" s="90"/>
      <c r="O77" s="151">
        <f t="shared" ref="O77:O140" si="8">SUM(D77:N77)</f>
        <v>0</v>
      </c>
    </row>
    <row r="78" spans="1:18">
      <c r="A78" s="11" t="s">
        <v>47</v>
      </c>
      <c r="B78" s="260" t="s">
        <v>169</v>
      </c>
      <c r="C78" s="283">
        <f>SUM(D78:N78)</f>
        <v>21150</v>
      </c>
      <c r="D78" s="113"/>
      <c r="E78" s="90"/>
      <c r="F78" s="123"/>
      <c r="G78" s="220"/>
      <c r="H78" s="123"/>
      <c r="I78" s="90"/>
      <c r="J78" s="123">
        <v>21150</v>
      </c>
      <c r="K78" s="90"/>
      <c r="L78" s="90"/>
      <c r="M78" s="90"/>
      <c r="N78" s="90"/>
      <c r="O78" s="151">
        <f t="shared" si="8"/>
        <v>21150</v>
      </c>
    </row>
    <row r="79" spans="1:18">
      <c r="A79" s="15" t="s">
        <v>500</v>
      </c>
      <c r="B79" s="260"/>
      <c r="C79" s="283">
        <f>SUM(D79:N79)</f>
        <v>21150</v>
      </c>
      <c r="D79" s="123"/>
      <c r="E79" s="90"/>
      <c r="F79" s="123"/>
      <c r="G79" s="220"/>
      <c r="H79" s="123"/>
      <c r="I79" s="90"/>
      <c r="J79" s="123">
        <v>21150</v>
      </c>
      <c r="K79" s="90"/>
      <c r="L79" s="90"/>
      <c r="M79" s="90"/>
      <c r="N79" s="90"/>
      <c r="O79" s="151">
        <f t="shared" si="8"/>
        <v>21150</v>
      </c>
    </row>
    <row r="80" spans="1:18">
      <c r="A80" s="54" t="s">
        <v>386</v>
      </c>
      <c r="B80" s="47"/>
      <c r="C80" s="47"/>
      <c r="D80" s="118"/>
      <c r="E80" s="116"/>
      <c r="F80" s="120"/>
      <c r="G80" s="116"/>
      <c r="H80" s="120"/>
      <c r="I80" s="116"/>
      <c r="J80" s="120"/>
      <c r="K80" s="116"/>
      <c r="L80" s="116"/>
      <c r="M80" s="116"/>
      <c r="N80" s="116"/>
      <c r="O80" s="151">
        <f t="shared" si="8"/>
        <v>0</v>
      </c>
    </row>
    <row r="81" spans="1:15">
      <c r="A81" s="11" t="s">
        <v>47</v>
      </c>
      <c r="B81" s="260" t="s">
        <v>169</v>
      </c>
      <c r="C81" s="283">
        <f>SUM(D81:N81)</f>
        <v>292841</v>
      </c>
      <c r="D81" s="113"/>
      <c r="E81" s="90">
        <v>62</v>
      </c>
      <c r="F81" s="123"/>
      <c r="G81" s="90"/>
      <c r="H81" s="123">
        <v>1042</v>
      </c>
      <c r="I81" s="90"/>
      <c r="J81" s="123">
        <v>63599</v>
      </c>
      <c r="K81" s="90"/>
      <c r="L81" s="90">
        <v>140</v>
      </c>
      <c r="M81" s="90"/>
      <c r="N81" s="90">
        <v>227998</v>
      </c>
      <c r="O81" s="151">
        <f t="shared" si="8"/>
        <v>292841</v>
      </c>
    </row>
    <row r="82" spans="1:15">
      <c r="A82" s="11" t="s">
        <v>539</v>
      </c>
      <c r="B82" s="260"/>
      <c r="C82" s="283">
        <f t="shared" ref="C82:C86" si="9">SUM(D82:N82)</f>
        <v>-227998</v>
      </c>
      <c r="D82" s="113"/>
      <c r="E82" s="90"/>
      <c r="F82" s="123"/>
      <c r="G82" s="90"/>
      <c r="H82" s="123"/>
      <c r="I82" s="90"/>
      <c r="J82" s="123"/>
      <c r="K82" s="90"/>
      <c r="L82" s="90"/>
      <c r="M82" s="90"/>
      <c r="N82" s="90">
        <v>-227998</v>
      </c>
      <c r="O82" s="151">
        <f t="shared" si="8"/>
        <v>-227998</v>
      </c>
    </row>
    <row r="83" spans="1:15">
      <c r="A83" s="11" t="s">
        <v>590</v>
      </c>
      <c r="B83" s="260"/>
      <c r="C83" s="283">
        <f t="shared" si="9"/>
        <v>150000</v>
      </c>
      <c r="D83" s="113"/>
      <c r="E83" s="90"/>
      <c r="F83" s="123"/>
      <c r="G83" s="90"/>
      <c r="H83" s="123"/>
      <c r="I83" s="90"/>
      <c r="J83" s="123"/>
      <c r="K83" s="90"/>
      <c r="L83" s="90">
        <v>73996</v>
      </c>
      <c r="M83" s="90">
        <v>76004</v>
      </c>
      <c r="N83" s="90"/>
      <c r="O83" s="151">
        <f t="shared" si="8"/>
        <v>150000</v>
      </c>
    </row>
    <row r="84" spans="1:15">
      <c r="A84" s="11" t="s">
        <v>589</v>
      </c>
      <c r="B84" s="260"/>
      <c r="C84" s="283">
        <f t="shared" si="9"/>
        <v>-2819</v>
      </c>
      <c r="D84" s="113"/>
      <c r="E84" s="90"/>
      <c r="F84" s="123"/>
      <c r="G84" s="90"/>
      <c r="H84" s="123"/>
      <c r="I84" s="90"/>
      <c r="J84" s="123">
        <v>-2819</v>
      </c>
      <c r="K84" s="90"/>
      <c r="L84" s="90"/>
      <c r="M84" s="90"/>
      <c r="N84" s="90"/>
      <c r="O84" s="151">
        <f t="shared" si="8"/>
        <v>-2819</v>
      </c>
    </row>
    <row r="85" spans="1:15">
      <c r="A85" s="11" t="s">
        <v>591</v>
      </c>
      <c r="B85" s="260"/>
      <c r="C85" s="283">
        <f t="shared" si="9"/>
        <v>-1817</v>
      </c>
      <c r="D85" s="113"/>
      <c r="E85" s="90"/>
      <c r="F85" s="123"/>
      <c r="G85" s="90"/>
      <c r="H85" s="123"/>
      <c r="I85" s="90"/>
      <c r="J85" s="123">
        <v>-1817</v>
      </c>
      <c r="K85" s="90"/>
      <c r="L85" s="90"/>
      <c r="M85" s="90"/>
      <c r="N85" s="90"/>
      <c r="O85" s="151">
        <f t="shared" si="8"/>
        <v>-1817</v>
      </c>
    </row>
    <row r="86" spans="1:15">
      <c r="A86" s="11" t="s">
        <v>592</v>
      </c>
      <c r="B86" s="260"/>
      <c r="C86" s="283">
        <f t="shared" si="9"/>
        <v>-19481</v>
      </c>
      <c r="D86" s="113"/>
      <c r="E86" s="90"/>
      <c r="F86" s="123"/>
      <c r="G86" s="90"/>
      <c r="H86" s="123"/>
      <c r="I86" s="90"/>
      <c r="J86" s="123">
        <v>-19481</v>
      </c>
      <c r="K86" s="90"/>
      <c r="L86" s="90"/>
      <c r="M86" s="90"/>
      <c r="N86" s="90"/>
      <c r="O86" s="151">
        <f t="shared" si="8"/>
        <v>-19481</v>
      </c>
    </row>
    <row r="87" spans="1:15">
      <c r="A87" s="11" t="s">
        <v>512</v>
      </c>
      <c r="B87" s="260"/>
      <c r="C87" s="283">
        <f t="shared" ref="C87:N87" si="10">SUM(C82:C86)</f>
        <v>-102115</v>
      </c>
      <c r="D87" s="283">
        <f t="shared" si="10"/>
        <v>0</v>
      </c>
      <c r="E87" s="283">
        <f t="shared" si="10"/>
        <v>0</v>
      </c>
      <c r="F87" s="283">
        <f t="shared" si="10"/>
        <v>0</v>
      </c>
      <c r="G87" s="283">
        <f t="shared" si="10"/>
        <v>0</v>
      </c>
      <c r="H87" s="283">
        <f t="shared" si="10"/>
        <v>0</v>
      </c>
      <c r="I87" s="283">
        <f t="shared" si="10"/>
        <v>0</v>
      </c>
      <c r="J87" s="283">
        <f t="shared" si="10"/>
        <v>-24117</v>
      </c>
      <c r="K87" s="283">
        <f t="shared" si="10"/>
        <v>0</v>
      </c>
      <c r="L87" s="283">
        <f t="shared" si="10"/>
        <v>73996</v>
      </c>
      <c r="M87" s="283">
        <f t="shared" si="10"/>
        <v>76004</v>
      </c>
      <c r="N87" s="283">
        <f t="shared" si="10"/>
        <v>-227998</v>
      </c>
      <c r="O87" s="151">
        <f t="shared" si="8"/>
        <v>-102115</v>
      </c>
    </row>
    <row r="88" spans="1:15">
      <c r="A88" s="15" t="s">
        <v>500</v>
      </c>
      <c r="B88" s="259"/>
      <c r="C88" s="241">
        <f t="shared" ref="C88:N88" si="11">SUM(C81,C87)</f>
        <v>190726</v>
      </c>
      <c r="D88" s="241">
        <f t="shared" si="11"/>
        <v>0</v>
      </c>
      <c r="E88" s="241">
        <f t="shared" si="11"/>
        <v>62</v>
      </c>
      <c r="F88" s="241">
        <f t="shared" si="11"/>
        <v>0</v>
      </c>
      <c r="G88" s="241">
        <f t="shared" si="11"/>
        <v>0</v>
      </c>
      <c r="H88" s="241">
        <f t="shared" si="11"/>
        <v>1042</v>
      </c>
      <c r="I88" s="241">
        <f t="shared" si="11"/>
        <v>0</v>
      </c>
      <c r="J88" s="241">
        <f t="shared" si="11"/>
        <v>39482</v>
      </c>
      <c r="K88" s="241">
        <f t="shared" si="11"/>
        <v>0</v>
      </c>
      <c r="L88" s="241">
        <f t="shared" si="11"/>
        <v>74136</v>
      </c>
      <c r="M88" s="241">
        <f t="shared" si="11"/>
        <v>76004</v>
      </c>
      <c r="N88" s="241">
        <f t="shared" si="11"/>
        <v>0</v>
      </c>
      <c r="O88" s="151">
        <f t="shared" si="8"/>
        <v>190726</v>
      </c>
    </row>
    <row r="89" spans="1:15">
      <c r="A89" s="13" t="s">
        <v>387</v>
      </c>
      <c r="B89" s="23"/>
      <c r="C89" s="7"/>
      <c r="D89" s="120"/>
      <c r="E89" s="116"/>
      <c r="F89" s="120"/>
      <c r="G89" s="116"/>
      <c r="H89" s="120"/>
      <c r="I89" s="116"/>
      <c r="J89" s="120"/>
      <c r="K89" s="116"/>
      <c r="L89" s="120"/>
      <c r="M89" s="116"/>
      <c r="N89" s="118"/>
      <c r="O89" s="151">
        <f t="shared" si="8"/>
        <v>0</v>
      </c>
    </row>
    <row r="90" spans="1:15">
      <c r="A90" s="11" t="s">
        <v>47</v>
      </c>
      <c r="B90" s="71" t="s">
        <v>169</v>
      </c>
      <c r="C90" s="283">
        <f>SUM(D90:N90)</f>
        <v>9560</v>
      </c>
      <c r="D90" s="123"/>
      <c r="E90" s="90">
        <v>9560</v>
      </c>
      <c r="F90" s="123"/>
      <c r="G90" s="90"/>
      <c r="H90" s="123"/>
      <c r="I90" s="90"/>
      <c r="J90" s="123">
        <v>0</v>
      </c>
      <c r="K90" s="90"/>
      <c r="L90" s="123"/>
      <c r="M90" s="90"/>
      <c r="N90" s="113"/>
      <c r="O90" s="151">
        <f t="shared" si="8"/>
        <v>9560</v>
      </c>
    </row>
    <row r="91" spans="1:15">
      <c r="A91" s="15" t="s">
        <v>500</v>
      </c>
      <c r="B91" s="237"/>
      <c r="C91" s="241">
        <f>SUM(D91:N91)</f>
        <v>9560</v>
      </c>
      <c r="D91" s="122"/>
      <c r="E91" s="115">
        <v>9560</v>
      </c>
      <c r="F91" s="122"/>
      <c r="G91" s="115"/>
      <c r="H91" s="122"/>
      <c r="I91" s="115"/>
      <c r="J91" s="122"/>
      <c r="K91" s="115"/>
      <c r="L91" s="122"/>
      <c r="M91" s="115"/>
      <c r="N91" s="112"/>
      <c r="O91" s="151">
        <f t="shared" si="8"/>
        <v>9560</v>
      </c>
    </row>
    <row r="92" spans="1:15">
      <c r="A92" s="13" t="s">
        <v>388</v>
      </c>
      <c r="B92" s="19"/>
      <c r="C92" s="19"/>
      <c r="D92" s="123"/>
      <c r="E92" s="116"/>
      <c r="F92" s="120"/>
      <c r="G92" s="116"/>
      <c r="H92" s="120"/>
      <c r="I92" s="116"/>
      <c r="J92" s="120"/>
      <c r="K92" s="116"/>
      <c r="L92" s="116"/>
      <c r="M92" s="116"/>
      <c r="N92" s="116"/>
      <c r="O92" s="151">
        <f t="shared" si="8"/>
        <v>0</v>
      </c>
    </row>
    <row r="93" spans="1:15">
      <c r="A93" s="11" t="s">
        <v>47</v>
      </c>
      <c r="B93" s="260" t="s">
        <v>169</v>
      </c>
      <c r="C93" s="283">
        <f>SUM(D93:N93)</f>
        <v>261307</v>
      </c>
      <c r="D93" s="123"/>
      <c r="E93" s="90"/>
      <c r="F93" s="123"/>
      <c r="G93" s="90"/>
      <c r="H93" s="123"/>
      <c r="I93" s="90"/>
      <c r="J93" s="123">
        <v>0</v>
      </c>
      <c r="K93" s="90"/>
      <c r="L93" s="90">
        <v>211307</v>
      </c>
      <c r="M93" s="90">
        <v>50000</v>
      </c>
      <c r="N93" s="90"/>
      <c r="O93" s="151">
        <f t="shared" si="8"/>
        <v>261307</v>
      </c>
    </row>
    <row r="94" spans="1:15">
      <c r="A94" s="11" t="s">
        <v>536</v>
      </c>
      <c r="B94" s="260"/>
      <c r="C94" s="283">
        <f t="shared" ref="C94:C95" si="12">SUM(D94:N94)</f>
        <v>7500</v>
      </c>
      <c r="D94" s="123"/>
      <c r="E94" s="90"/>
      <c r="F94" s="123"/>
      <c r="G94" s="90"/>
      <c r="H94" s="123"/>
      <c r="I94" s="90"/>
      <c r="J94" s="123"/>
      <c r="K94" s="90"/>
      <c r="L94" s="90">
        <v>7500</v>
      </c>
      <c r="M94" s="90"/>
      <c r="N94" s="90"/>
      <c r="O94" s="151">
        <f t="shared" si="8"/>
        <v>7500</v>
      </c>
    </row>
    <row r="95" spans="1:15">
      <c r="A95" s="11" t="s">
        <v>537</v>
      </c>
      <c r="B95" s="260"/>
      <c r="C95" s="283">
        <f t="shared" si="12"/>
        <v>685000</v>
      </c>
      <c r="D95" s="123"/>
      <c r="E95" s="90"/>
      <c r="F95" s="123"/>
      <c r="G95" s="90"/>
      <c r="H95" s="123"/>
      <c r="I95" s="90"/>
      <c r="J95" s="123"/>
      <c r="K95" s="90"/>
      <c r="L95" s="90">
        <v>685000</v>
      </c>
      <c r="M95" s="90"/>
      <c r="N95" s="90"/>
      <c r="O95" s="151">
        <f t="shared" si="8"/>
        <v>685000</v>
      </c>
    </row>
    <row r="96" spans="1:15">
      <c r="A96" s="11" t="s">
        <v>512</v>
      </c>
      <c r="B96" s="260"/>
      <c r="C96" s="283">
        <f>SUM(C94:C95)</f>
        <v>692500</v>
      </c>
      <c r="D96" s="123"/>
      <c r="E96" s="90"/>
      <c r="F96" s="123"/>
      <c r="G96" s="90"/>
      <c r="H96" s="123"/>
      <c r="I96" s="90"/>
      <c r="J96" s="123"/>
      <c r="K96" s="90"/>
      <c r="L96" s="90">
        <f>SUM(L94:L95)</f>
        <v>692500</v>
      </c>
      <c r="M96" s="90">
        <f t="shared" ref="M96:N96" si="13">SUM(M94:M95)</f>
        <v>0</v>
      </c>
      <c r="N96" s="90">
        <f t="shared" si="13"/>
        <v>0</v>
      </c>
      <c r="O96" s="151">
        <f t="shared" si="8"/>
        <v>692500</v>
      </c>
    </row>
    <row r="97" spans="1:15">
      <c r="A97" s="15" t="s">
        <v>500</v>
      </c>
      <c r="B97" s="260"/>
      <c r="C97" s="283">
        <f>SUM(C93,C96)</f>
        <v>953807</v>
      </c>
      <c r="D97" s="123"/>
      <c r="E97" s="115"/>
      <c r="F97" s="122"/>
      <c r="G97" s="115"/>
      <c r="H97" s="122"/>
      <c r="I97" s="115"/>
      <c r="J97" s="122"/>
      <c r="K97" s="115"/>
      <c r="L97" s="115">
        <f>SUM(L93,L96)</f>
        <v>903807</v>
      </c>
      <c r="M97" s="115">
        <f t="shared" ref="M97:N97" si="14">SUM(M93,M96)</f>
        <v>50000</v>
      </c>
      <c r="N97" s="115">
        <f t="shared" si="14"/>
        <v>0</v>
      </c>
      <c r="O97" s="151">
        <f t="shared" si="8"/>
        <v>953807</v>
      </c>
    </row>
    <row r="98" spans="1:15">
      <c r="A98" s="298" t="s">
        <v>389</v>
      </c>
      <c r="B98" s="282"/>
      <c r="C98" s="311"/>
      <c r="D98" s="118"/>
      <c r="E98" s="90"/>
      <c r="F98" s="123"/>
      <c r="G98" s="90"/>
      <c r="H98" s="123"/>
      <c r="I98" s="90"/>
      <c r="J98" s="123"/>
      <c r="K98" s="90"/>
      <c r="L98" s="90"/>
      <c r="M98" s="90"/>
      <c r="N98" s="90"/>
      <c r="O98" s="151">
        <f t="shared" si="8"/>
        <v>0</v>
      </c>
    </row>
    <row r="99" spans="1:15">
      <c r="A99" s="11" t="s">
        <v>47</v>
      </c>
      <c r="B99" s="260" t="s">
        <v>170</v>
      </c>
      <c r="C99" s="283">
        <f>SUM(D99:N99)</f>
        <v>0</v>
      </c>
      <c r="D99" s="113"/>
      <c r="E99" s="90"/>
      <c r="F99" s="123"/>
      <c r="G99" s="90"/>
      <c r="H99" s="123"/>
      <c r="I99" s="90"/>
      <c r="J99" s="123"/>
      <c r="K99" s="90"/>
      <c r="L99" s="90"/>
      <c r="M99" s="90"/>
      <c r="N99" s="90"/>
      <c r="O99" s="151">
        <f t="shared" si="8"/>
        <v>0</v>
      </c>
    </row>
    <row r="100" spans="1:15">
      <c r="A100" s="15" t="s">
        <v>500</v>
      </c>
      <c r="B100" s="259"/>
      <c r="C100" s="241">
        <f>SUM(D100:N100)</f>
        <v>0</v>
      </c>
      <c r="D100" s="112"/>
      <c r="E100" s="90"/>
      <c r="F100" s="123"/>
      <c r="G100" s="90"/>
      <c r="H100" s="123"/>
      <c r="I100" s="90"/>
      <c r="J100" s="123"/>
      <c r="K100" s="90"/>
      <c r="L100" s="90"/>
      <c r="M100" s="90"/>
      <c r="N100" s="90"/>
      <c r="O100" s="151">
        <f t="shared" si="8"/>
        <v>0</v>
      </c>
    </row>
    <row r="101" spans="1:15">
      <c r="A101" s="22" t="s">
        <v>390</v>
      </c>
      <c r="B101" s="19"/>
      <c r="C101" s="19"/>
      <c r="D101" s="117"/>
      <c r="E101" s="116"/>
      <c r="F101" s="120"/>
      <c r="G101" s="116"/>
      <c r="H101" s="120"/>
      <c r="I101" s="116"/>
      <c r="J101" s="120"/>
      <c r="K101" s="116"/>
      <c r="L101" s="116"/>
      <c r="M101" s="116"/>
      <c r="N101" s="116"/>
      <c r="O101" s="151">
        <f t="shared" si="8"/>
        <v>0</v>
      </c>
    </row>
    <row r="102" spans="1:15">
      <c r="A102" s="11" t="s">
        <v>47</v>
      </c>
      <c r="B102" s="260" t="s">
        <v>169</v>
      </c>
      <c r="C102" s="283">
        <f>SUM(D102:N102)</f>
        <v>0</v>
      </c>
      <c r="D102" s="123"/>
      <c r="E102" s="90"/>
      <c r="F102" s="123"/>
      <c r="G102" s="90"/>
      <c r="H102" s="123"/>
      <c r="I102" s="90"/>
      <c r="J102" s="123"/>
      <c r="K102" s="90"/>
      <c r="L102" s="90"/>
      <c r="M102" s="90"/>
      <c r="N102" s="90"/>
      <c r="O102" s="151">
        <f t="shared" si="8"/>
        <v>0</v>
      </c>
    </row>
    <row r="103" spans="1:15">
      <c r="A103" s="15" t="s">
        <v>500</v>
      </c>
      <c r="B103" s="260"/>
      <c r="C103" s="283">
        <f>SUM(D103:N103)</f>
        <v>0</v>
      </c>
      <c r="D103" s="123"/>
      <c r="E103" s="90"/>
      <c r="F103" s="123"/>
      <c r="G103" s="90"/>
      <c r="H103" s="123"/>
      <c r="I103" s="90"/>
      <c r="J103" s="123"/>
      <c r="K103" s="90"/>
      <c r="L103" s="90"/>
      <c r="M103" s="90"/>
      <c r="N103" s="90"/>
      <c r="O103" s="151">
        <f t="shared" si="8"/>
        <v>0</v>
      </c>
    </row>
    <row r="104" spans="1:15">
      <c r="A104" s="13" t="s">
        <v>391</v>
      </c>
      <c r="B104" s="7"/>
      <c r="C104" s="7"/>
      <c r="D104" s="120"/>
      <c r="E104" s="116"/>
      <c r="F104" s="120"/>
      <c r="G104" s="116"/>
      <c r="H104" s="120"/>
      <c r="I104" s="116"/>
      <c r="J104" s="120"/>
      <c r="K104" s="116"/>
      <c r="L104" s="116"/>
      <c r="M104" s="116"/>
      <c r="N104" s="116"/>
      <c r="O104" s="151">
        <f t="shared" si="8"/>
        <v>0</v>
      </c>
    </row>
    <row r="105" spans="1:15">
      <c r="A105" s="11" t="s">
        <v>47</v>
      </c>
      <c r="B105" s="260" t="s">
        <v>170</v>
      </c>
      <c r="C105" s="283">
        <f>SUM(D105:N105)</f>
        <v>0</v>
      </c>
      <c r="D105" s="123"/>
      <c r="E105" s="90"/>
      <c r="F105" s="123"/>
      <c r="G105" s="90"/>
      <c r="H105" s="123"/>
      <c r="I105" s="90"/>
      <c r="J105" s="123"/>
      <c r="K105" s="338"/>
      <c r="L105" s="90"/>
      <c r="M105" s="90"/>
      <c r="N105" s="90"/>
      <c r="O105" s="151">
        <f t="shared" si="8"/>
        <v>0</v>
      </c>
    </row>
    <row r="106" spans="1:15">
      <c r="A106" s="15" t="s">
        <v>500</v>
      </c>
      <c r="B106" s="259"/>
      <c r="C106" s="241">
        <f>SUM(D106:N106)</f>
        <v>0</v>
      </c>
      <c r="D106" s="122"/>
      <c r="E106" s="115"/>
      <c r="F106" s="122"/>
      <c r="G106" s="115"/>
      <c r="H106" s="122"/>
      <c r="I106" s="115"/>
      <c r="J106" s="122"/>
      <c r="K106" s="339"/>
      <c r="L106" s="115"/>
      <c r="M106" s="115"/>
      <c r="N106" s="115"/>
      <c r="O106" s="151">
        <f t="shared" si="8"/>
        <v>0</v>
      </c>
    </row>
    <row r="107" spans="1:15">
      <c r="A107" s="57" t="s">
        <v>392</v>
      </c>
      <c r="B107" s="48"/>
      <c r="C107" s="48"/>
      <c r="D107" s="123"/>
      <c r="E107" s="90"/>
      <c r="F107" s="123"/>
      <c r="G107" s="90"/>
      <c r="H107" s="123"/>
      <c r="I107" s="90"/>
      <c r="J107" s="123"/>
      <c r="K107" s="90"/>
      <c r="L107" s="90"/>
      <c r="M107" s="90"/>
      <c r="N107" s="90"/>
      <c r="O107" s="151">
        <f t="shared" si="8"/>
        <v>0</v>
      </c>
    </row>
    <row r="108" spans="1:15">
      <c r="A108" s="11" t="s">
        <v>47</v>
      </c>
      <c r="B108" s="260" t="s">
        <v>169</v>
      </c>
      <c r="C108" s="283">
        <f>SUM(D108:N108)</f>
        <v>125</v>
      </c>
      <c r="D108" s="123"/>
      <c r="E108" s="90"/>
      <c r="F108" s="123"/>
      <c r="G108" s="90"/>
      <c r="H108" s="123">
        <v>125</v>
      </c>
      <c r="I108" s="90"/>
      <c r="J108" s="123"/>
      <c r="K108" s="90"/>
      <c r="L108" s="90"/>
      <c r="M108" s="90">
        <v>0</v>
      </c>
      <c r="N108" s="90"/>
      <c r="O108" s="151">
        <f t="shared" si="8"/>
        <v>125</v>
      </c>
    </row>
    <row r="109" spans="1:15">
      <c r="A109" s="15" t="s">
        <v>500</v>
      </c>
      <c r="B109" s="260"/>
      <c r="C109" s="283">
        <f>SUM(D109:N109)</f>
        <v>125</v>
      </c>
      <c r="D109" s="123"/>
      <c r="E109" s="90"/>
      <c r="F109" s="123"/>
      <c r="G109" s="90"/>
      <c r="H109" s="123">
        <v>125</v>
      </c>
      <c r="I109" s="90"/>
      <c r="J109" s="123"/>
      <c r="K109" s="90"/>
      <c r="L109" s="90"/>
      <c r="M109" s="90"/>
      <c r="N109" s="90"/>
      <c r="O109" s="151">
        <f t="shared" si="8"/>
        <v>125</v>
      </c>
    </row>
    <row r="110" spans="1:15">
      <c r="A110" s="57" t="s">
        <v>393</v>
      </c>
      <c r="B110" s="48"/>
      <c r="C110" s="48"/>
      <c r="D110" s="123"/>
      <c r="E110" s="116"/>
      <c r="F110" s="120"/>
      <c r="G110" s="116"/>
      <c r="H110" s="120"/>
      <c r="I110" s="116"/>
      <c r="J110" s="120"/>
      <c r="K110" s="116"/>
      <c r="L110" s="116"/>
      <c r="M110" s="116"/>
      <c r="N110" s="116"/>
      <c r="O110" s="151">
        <f t="shared" si="8"/>
        <v>0</v>
      </c>
    </row>
    <row r="111" spans="1:15">
      <c r="A111" s="11" t="s">
        <v>47</v>
      </c>
      <c r="B111" s="260" t="s">
        <v>170</v>
      </c>
      <c r="C111" s="283">
        <f>SUM(D111:N111)</f>
        <v>0</v>
      </c>
      <c r="D111" s="113"/>
      <c r="E111" s="90"/>
      <c r="F111" s="123"/>
      <c r="G111" s="90"/>
      <c r="H111" s="123"/>
      <c r="I111" s="90"/>
      <c r="J111" s="123"/>
      <c r="K111" s="90"/>
      <c r="L111" s="90"/>
      <c r="M111" s="90"/>
      <c r="N111" s="90"/>
      <c r="O111" s="151">
        <f t="shared" si="8"/>
        <v>0</v>
      </c>
    </row>
    <row r="112" spans="1:15">
      <c r="A112" s="15" t="s">
        <v>500</v>
      </c>
      <c r="B112" s="381"/>
      <c r="C112" s="283">
        <f>SUM(D112:N112)</f>
        <v>0</v>
      </c>
      <c r="D112" s="113"/>
      <c r="E112" s="90"/>
      <c r="F112" s="123"/>
      <c r="G112" s="90"/>
      <c r="H112" s="123"/>
      <c r="I112" s="90"/>
      <c r="J112" s="123"/>
      <c r="K112" s="90"/>
      <c r="L112" s="90"/>
      <c r="M112" s="90"/>
      <c r="N112" s="90"/>
      <c r="O112" s="151">
        <f t="shared" si="8"/>
        <v>0</v>
      </c>
    </row>
    <row r="113" spans="1:17">
      <c r="A113" s="54" t="s">
        <v>394</v>
      </c>
      <c r="B113" s="225"/>
      <c r="C113" s="225"/>
      <c r="D113" s="118"/>
      <c r="E113" s="116"/>
      <c r="F113" s="120"/>
      <c r="G113" s="116"/>
      <c r="H113" s="120"/>
      <c r="I113" s="116"/>
      <c r="J113" s="120"/>
      <c r="K113" s="116"/>
      <c r="L113" s="116"/>
      <c r="M113" s="116"/>
      <c r="N113" s="116"/>
      <c r="O113" s="151">
        <f t="shared" si="8"/>
        <v>0</v>
      </c>
    </row>
    <row r="114" spans="1:17">
      <c r="A114" s="11" t="s">
        <v>47</v>
      </c>
      <c r="B114" s="381" t="s">
        <v>169</v>
      </c>
      <c r="C114" s="283">
        <f>SUM(D114:N114)</f>
        <v>0</v>
      </c>
      <c r="D114" s="113"/>
      <c r="E114" s="90"/>
      <c r="F114" s="123"/>
      <c r="G114" s="90"/>
      <c r="H114" s="123"/>
      <c r="I114" s="90"/>
      <c r="J114" s="123"/>
      <c r="K114" s="90"/>
      <c r="L114" s="90"/>
      <c r="M114" s="90"/>
      <c r="N114" s="90"/>
      <c r="O114" s="151">
        <f t="shared" si="8"/>
        <v>0</v>
      </c>
    </row>
    <row r="115" spans="1:17">
      <c r="A115" s="15" t="s">
        <v>500</v>
      </c>
      <c r="B115" s="381"/>
      <c r="C115" s="283">
        <f>SUM(D115:N115)</f>
        <v>0</v>
      </c>
      <c r="D115" s="113"/>
      <c r="E115" s="90"/>
      <c r="F115" s="123"/>
      <c r="G115" s="90"/>
      <c r="H115" s="123"/>
      <c r="I115" s="90"/>
      <c r="J115" s="123"/>
      <c r="K115" s="90"/>
      <c r="L115" s="90"/>
      <c r="M115" s="90"/>
      <c r="N115" s="90"/>
      <c r="O115" s="151">
        <f t="shared" si="8"/>
        <v>0</v>
      </c>
    </row>
    <row r="116" spans="1:17">
      <c r="A116" s="298" t="s">
        <v>395</v>
      </c>
      <c r="B116" s="225"/>
      <c r="C116" s="225"/>
      <c r="D116" s="118"/>
      <c r="E116" s="116"/>
      <c r="F116" s="120"/>
      <c r="G116" s="116"/>
      <c r="H116" s="120"/>
      <c r="I116" s="116"/>
      <c r="J116" s="120"/>
      <c r="K116" s="116"/>
      <c r="L116" s="116"/>
      <c r="M116" s="116"/>
      <c r="N116" s="116"/>
      <c r="O116" s="151">
        <f t="shared" si="8"/>
        <v>0</v>
      </c>
    </row>
    <row r="117" spans="1:17">
      <c r="A117" s="11" t="s">
        <v>47</v>
      </c>
      <c r="B117" s="260" t="s">
        <v>169</v>
      </c>
      <c r="C117" s="283">
        <f>SUM(D117:N117)</f>
        <v>134510</v>
      </c>
      <c r="D117" s="113"/>
      <c r="E117" s="90"/>
      <c r="F117" s="123"/>
      <c r="G117" s="90"/>
      <c r="H117" s="123"/>
      <c r="I117" s="90"/>
      <c r="J117" s="123"/>
      <c r="K117" s="90"/>
      <c r="L117" s="90"/>
      <c r="M117" s="90">
        <v>134510</v>
      </c>
      <c r="N117" s="90"/>
      <c r="O117" s="151">
        <f t="shared" si="8"/>
        <v>134510</v>
      </c>
    </row>
    <row r="118" spans="1:17">
      <c r="A118" s="15" t="s">
        <v>500</v>
      </c>
      <c r="B118" s="381"/>
      <c r="C118" s="283">
        <f>SUM(D118:N118)</f>
        <v>134510</v>
      </c>
      <c r="D118" s="113"/>
      <c r="E118" s="90"/>
      <c r="F118" s="123"/>
      <c r="G118" s="90"/>
      <c r="H118" s="123"/>
      <c r="I118" s="90"/>
      <c r="J118" s="123"/>
      <c r="K118" s="90"/>
      <c r="L118" s="90"/>
      <c r="M118" s="90">
        <v>134510</v>
      </c>
      <c r="N118" s="90"/>
      <c r="O118" s="151">
        <f t="shared" si="8"/>
        <v>134510</v>
      </c>
    </row>
    <row r="119" spans="1:17">
      <c r="A119" s="298" t="s">
        <v>396</v>
      </c>
      <c r="B119" s="225"/>
      <c r="C119" s="382"/>
      <c r="D119" s="118"/>
      <c r="E119" s="116"/>
      <c r="F119" s="120"/>
      <c r="G119" s="116"/>
      <c r="H119" s="120"/>
      <c r="I119" s="116"/>
      <c r="J119" s="120"/>
      <c r="K119" s="116"/>
      <c r="L119" s="116"/>
      <c r="M119" s="116"/>
      <c r="N119" s="116"/>
      <c r="O119" s="151">
        <f t="shared" si="8"/>
        <v>0</v>
      </c>
    </row>
    <row r="120" spans="1:17">
      <c r="A120" s="11" t="s">
        <v>47</v>
      </c>
      <c r="B120" s="260" t="s">
        <v>169</v>
      </c>
      <c r="C120" s="283">
        <f>SUM(D120:N120)</f>
        <v>0</v>
      </c>
      <c r="D120" s="113"/>
      <c r="E120" s="90"/>
      <c r="F120" s="123"/>
      <c r="G120" s="90"/>
      <c r="H120" s="123"/>
      <c r="I120" s="90"/>
      <c r="J120" s="123"/>
      <c r="K120" s="90"/>
      <c r="L120" s="90"/>
      <c r="M120" s="90"/>
      <c r="N120" s="90"/>
      <c r="O120" s="151">
        <f t="shared" si="8"/>
        <v>0</v>
      </c>
    </row>
    <row r="121" spans="1:17">
      <c r="A121" s="15" t="s">
        <v>500</v>
      </c>
      <c r="B121" s="381"/>
      <c r="C121" s="241">
        <f>SUM(D121:N121)</f>
        <v>0</v>
      </c>
      <c r="D121" s="112"/>
      <c r="E121" s="112"/>
      <c r="F121" s="122"/>
      <c r="G121" s="115"/>
      <c r="H121" s="122"/>
      <c r="I121" s="115"/>
      <c r="J121" s="122"/>
      <c r="K121" s="115"/>
      <c r="L121" s="115"/>
      <c r="M121" s="115"/>
      <c r="N121" s="115"/>
      <c r="O121" s="151">
        <f t="shared" si="8"/>
        <v>0</v>
      </c>
    </row>
    <row r="122" spans="1:17">
      <c r="A122" s="298" t="s">
        <v>397</v>
      </c>
      <c r="B122" s="225"/>
      <c r="C122" s="283"/>
      <c r="D122" s="113"/>
      <c r="E122" s="113"/>
      <c r="F122" s="123"/>
      <c r="G122" s="90"/>
      <c r="H122" s="123"/>
      <c r="I122" s="90"/>
      <c r="J122" s="123"/>
      <c r="K122" s="90"/>
      <c r="L122" s="90"/>
      <c r="M122" s="90"/>
      <c r="N122" s="90"/>
      <c r="O122" s="151">
        <f t="shared" si="8"/>
        <v>0</v>
      </c>
      <c r="Q122" s="65"/>
    </row>
    <row r="123" spans="1:17">
      <c r="A123" s="11" t="s">
        <v>47</v>
      </c>
      <c r="B123" s="260" t="s">
        <v>169</v>
      </c>
      <c r="C123" s="283">
        <f>SUM(D123:N123)</f>
        <v>0</v>
      </c>
      <c r="D123" s="113"/>
      <c r="E123" s="113"/>
      <c r="F123" s="123"/>
      <c r="G123" s="90"/>
      <c r="H123" s="123"/>
      <c r="I123" s="90"/>
      <c r="J123" s="123"/>
      <c r="K123" s="90"/>
      <c r="L123" s="90"/>
      <c r="M123" s="90"/>
      <c r="N123" s="90"/>
      <c r="O123" s="151">
        <f t="shared" si="8"/>
        <v>0</v>
      </c>
      <c r="Q123" s="65"/>
    </row>
    <row r="124" spans="1:17">
      <c r="A124" s="15" t="s">
        <v>500</v>
      </c>
      <c r="B124" s="35"/>
      <c r="C124" s="283">
        <f>SUM(D124:N124)</f>
        <v>0</v>
      </c>
      <c r="D124" s="113"/>
      <c r="E124" s="113"/>
      <c r="F124" s="123"/>
      <c r="G124" s="90"/>
      <c r="H124" s="123"/>
      <c r="I124" s="90"/>
      <c r="J124" s="123"/>
      <c r="K124" s="90"/>
      <c r="L124" s="90"/>
      <c r="M124" s="90"/>
      <c r="N124" s="90"/>
      <c r="O124" s="151">
        <f t="shared" si="8"/>
        <v>0</v>
      </c>
      <c r="Q124" s="65"/>
    </row>
    <row r="125" spans="1:17">
      <c r="A125" s="264" t="s">
        <v>398</v>
      </c>
      <c r="B125" s="60"/>
      <c r="C125" s="47"/>
      <c r="D125" s="118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51">
        <f t="shared" si="8"/>
        <v>0</v>
      </c>
    </row>
    <row r="126" spans="1:17">
      <c r="A126" s="11" t="s">
        <v>47</v>
      </c>
      <c r="B126" s="71" t="s">
        <v>169</v>
      </c>
      <c r="C126" s="283">
        <f>SUM(D126:N126)</f>
        <v>0</v>
      </c>
      <c r="D126" s="113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151">
        <f t="shared" si="8"/>
        <v>0</v>
      </c>
    </row>
    <row r="127" spans="1:17">
      <c r="A127" s="15" t="s">
        <v>500</v>
      </c>
      <c r="B127" s="71"/>
      <c r="C127" s="283">
        <f>SUM(D127:N127)</f>
        <v>0</v>
      </c>
      <c r="D127" s="113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151">
        <f t="shared" si="8"/>
        <v>0</v>
      </c>
    </row>
    <row r="128" spans="1:17">
      <c r="A128" s="264" t="s">
        <v>399</v>
      </c>
      <c r="B128" s="60"/>
      <c r="C128" s="47"/>
      <c r="D128" s="118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51">
        <f t="shared" si="8"/>
        <v>0</v>
      </c>
    </row>
    <row r="129" spans="1:15">
      <c r="A129" s="11" t="s">
        <v>47</v>
      </c>
      <c r="B129" s="71" t="s">
        <v>170</v>
      </c>
      <c r="C129" s="283">
        <f>SUM(D129:N129)</f>
        <v>0</v>
      </c>
      <c r="D129" s="113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151">
        <f t="shared" si="8"/>
        <v>0</v>
      </c>
    </row>
    <row r="130" spans="1:15">
      <c r="A130" s="15" t="s">
        <v>500</v>
      </c>
      <c r="B130" s="71"/>
      <c r="C130" s="283">
        <f>SUM(D130:N130)</f>
        <v>0</v>
      </c>
      <c r="D130" s="113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151">
        <f t="shared" si="8"/>
        <v>0</v>
      </c>
    </row>
    <row r="131" spans="1:15">
      <c r="A131" s="264" t="s">
        <v>400</v>
      </c>
      <c r="B131" s="60"/>
      <c r="C131" s="47"/>
      <c r="D131" s="118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51">
        <f t="shared" si="8"/>
        <v>0</v>
      </c>
    </row>
    <row r="132" spans="1:15">
      <c r="A132" s="11" t="s">
        <v>47</v>
      </c>
      <c r="B132" s="71" t="s">
        <v>170</v>
      </c>
      <c r="C132" s="283">
        <f>SUM(D132:N132)</f>
        <v>0</v>
      </c>
      <c r="D132" s="113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151">
        <f t="shared" si="8"/>
        <v>0</v>
      </c>
    </row>
    <row r="133" spans="1:15">
      <c r="A133" s="15" t="s">
        <v>500</v>
      </c>
      <c r="B133" s="71"/>
      <c r="C133" s="283">
        <f>SUM(D133:N133)</f>
        <v>0</v>
      </c>
      <c r="D133" s="123"/>
      <c r="E133" s="90"/>
      <c r="F133" s="123"/>
      <c r="G133" s="90"/>
      <c r="H133" s="123"/>
      <c r="I133" s="90"/>
      <c r="J133" s="123"/>
      <c r="K133" s="90"/>
      <c r="L133" s="90"/>
      <c r="M133" s="90"/>
      <c r="N133" s="90"/>
      <c r="O133" s="151">
        <f t="shared" si="8"/>
        <v>0</v>
      </c>
    </row>
    <row r="134" spans="1:15">
      <c r="A134" s="218" t="s">
        <v>401</v>
      </c>
      <c r="B134" s="342"/>
      <c r="C134" s="311"/>
      <c r="D134" s="120"/>
      <c r="E134" s="116"/>
      <c r="F134" s="120"/>
      <c r="G134" s="116"/>
      <c r="H134" s="120"/>
      <c r="I134" s="116"/>
      <c r="J134" s="120"/>
      <c r="K134" s="116"/>
      <c r="L134" s="116"/>
      <c r="M134" s="116"/>
      <c r="N134" s="116"/>
      <c r="O134" s="151">
        <f t="shared" si="8"/>
        <v>0</v>
      </c>
    </row>
    <row r="135" spans="1:15">
      <c r="A135" s="11" t="s">
        <v>47</v>
      </c>
      <c r="B135" s="71" t="s">
        <v>170</v>
      </c>
      <c r="C135" s="283">
        <f>SUM(D135:N135)</f>
        <v>0</v>
      </c>
      <c r="D135" s="123"/>
      <c r="E135" s="90"/>
      <c r="F135" s="123"/>
      <c r="G135" s="90"/>
      <c r="H135" s="123"/>
      <c r="I135" s="90"/>
      <c r="J135" s="123"/>
      <c r="K135" s="90"/>
      <c r="L135" s="90"/>
      <c r="M135" s="90"/>
      <c r="N135" s="90"/>
      <c r="O135" s="151">
        <f t="shared" si="8"/>
        <v>0</v>
      </c>
    </row>
    <row r="136" spans="1:15">
      <c r="A136" s="15" t="s">
        <v>500</v>
      </c>
      <c r="B136" s="71"/>
      <c r="C136" s="283">
        <f>SUM(D136:N136)</f>
        <v>0</v>
      </c>
      <c r="D136" s="123"/>
      <c r="E136" s="90"/>
      <c r="F136" s="123"/>
      <c r="G136" s="90"/>
      <c r="H136" s="123"/>
      <c r="I136" s="90"/>
      <c r="J136" s="123"/>
      <c r="K136" s="90"/>
      <c r="L136" s="90"/>
      <c r="M136" s="90"/>
      <c r="N136" s="90"/>
      <c r="O136" s="151">
        <f t="shared" si="8"/>
        <v>0</v>
      </c>
    </row>
    <row r="137" spans="1:15">
      <c r="A137" s="218" t="s">
        <v>402</v>
      </c>
      <c r="B137" s="342"/>
      <c r="C137" s="311"/>
      <c r="D137" s="119"/>
      <c r="E137" s="116"/>
      <c r="F137" s="120"/>
      <c r="G137" s="116"/>
      <c r="H137" s="120"/>
      <c r="I137" s="116"/>
      <c r="J137" s="120"/>
      <c r="K137" s="116"/>
      <c r="L137" s="116"/>
      <c r="M137" s="116"/>
      <c r="N137" s="116"/>
      <c r="O137" s="151">
        <f t="shared" si="8"/>
        <v>0</v>
      </c>
    </row>
    <row r="138" spans="1:15">
      <c r="A138" s="11" t="s">
        <v>47</v>
      </c>
      <c r="B138" s="71" t="s">
        <v>170</v>
      </c>
      <c r="C138" s="283">
        <f>SUM(D138:N138)</f>
        <v>0</v>
      </c>
      <c r="D138" s="133"/>
      <c r="E138" s="90"/>
      <c r="F138" s="123"/>
      <c r="G138" s="90"/>
      <c r="H138" s="123"/>
      <c r="I138" s="90"/>
      <c r="J138" s="123"/>
      <c r="K138" s="90"/>
      <c r="L138" s="90"/>
      <c r="M138" s="90"/>
      <c r="N138" s="90"/>
      <c r="O138" s="151">
        <f t="shared" si="8"/>
        <v>0</v>
      </c>
    </row>
    <row r="139" spans="1:15">
      <c r="A139" s="15" t="s">
        <v>500</v>
      </c>
      <c r="B139" s="71"/>
      <c r="C139" s="241">
        <f>SUM(D139:N139)</f>
        <v>0</v>
      </c>
      <c r="D139" s="123"/>
      <c r="E139" s="90"/>
      <c r="F139" s="123"/>
      <c r="G139" s="90"/>
      <c r="H139" s="123"/>
      <c r="I139" s="90"/>
      <c r="J139" s="123"/>
      <c r="K139" s="90"/>
      <c r="L139" s="90"/>
      <c r="M139" s="90"/>
      <c r="N139" s="90"/>
      <c r="O139" s="151">
        <f t="shared" si="8"/>
        <v>0</v>
      </c>
    </row>
    <row r="140" spans="1:15">
      <c r="A140" s="335" t="s">
        <v>423</v>
      </c>
      <c r="B140" s="7"/>
      <c r="C140" s="19"/>
      <c r="D140" s="119"/>
      <c r="E140" s="116"/>
      <c r="F140" s="120"/>
      <c r="G140" s="116"/>
      <c r="H140" s="120"/>
      <c r="I140" s="116"/>
      <c r="J140" s="120"/>
      <c r="K140" s="116"/>
      <c r="L140" s="116"/>
      <c r="M140" s="116"/>
      <c r="N140" s="116"/>
      <c r="O140" s="151">
        <f t="shared" si="8"/>
        <v>0</v>
      </c>
    </row>
    <row r="141" spans="1:15">
      <c r="A141" s="11" t="s">
        <v>47</v>
      </c>
      <c r="B141" s="260" t="s">
        <v>169</v>
      </c>
      <c r="C141" s="283">
        <f>SUM(D141:N141)</f>
        <v>0</v>
      </c>
      <c r="D141" s="133"/>
      <c r="E141" s="90"/>
      <c r="F141" s="123"/>
      <c r="G141" s="90"/>
      <c r="H141" s="123"/>
      <c r="I141" s="90"/>
      <c r="J141" s="123"/>
      <c r="K141" s="90"/>
      <c r="L141" s="90"/>
      <c r="M141" s="90"/>
      <c r="N141" s="90"/>
      <c r="O141" s="151">
        <f t="shared" ref="O141:O181" si="15">SUM(D141:N141)</f>
        <v>0</v>
      </c>
    </row>
    <row r="142" spans="1:15">
      <c r="A142" s="15" t="s">
        <v>500</v>
      </c>
      <c r="B142" s="260"/>
      <c r="C142" s="283">
        <f>SUM(D142:N142)</f>
        <v>0</v>
      </c>
      <c r="D142" s="121"/>
      <c r="E142" s="115"/>
      <c r="F142" s="122"/>
      <c r="G142" s="115"/>
      <c r="H142" s="122"/>
      <c r="I142" s="115"/>
      <c r="J142" s="122"/>
      <c r="K142" s="115"/>
      <c r="L142" s="115"/>
      <c r="M142" s="115"/>
      <c r="N142" s="115"/>
      <c r="O142" s="151">
        <f t="shared" si="15"/>
        <v>0</v>
      </c>
    </row>
    <row r="143" spans="1:15">
      <c r="A143" s="13" t="s">
        <v>424</v>
      </c>
      <c r="B143" s="282"/>
      <c r="C143" s="311"/>
      <c r="D143" s="123"/>
      <c r="E143" s="90"/>
      <c r="F143" s="123"/>
      <c r="G143" s="90"/>
      <c r="H143" s="123"/>
      <c r="I143" s="90"/>
      <c r="J143" s="123"/>
      <c r="K143" s="90"/>
      <c r="L143" s="90"/>
      <c r="M143" s="90"/>
      <c r="N143" s="90"/>
      <c r="O143" s="151">
        <f t="shared" si="15"/>
        <v>0</v>
      </c>
    </row>
    <row r="144" spans="1:15">
      <c r="A144" s="11" t="s">
        <v>47</v>
      </c>
      <c r="B144" s="260" t="s">
        <v>169</v>
      </c>
      <c r="C144" s="283">
        <f>SUM(D144:N144)</f>
        <v>0</v>
      </c>
      <c r="D144" s="123"/>
      <c r="E144" s="90"/>
      <c r="F144" s="123"/>
      <c r="G144" s="90"/>
      <c r="H144" s="123"/>
      <c r="I144" s="90"/>
      <c r="J144" s="123"/>
      <c r="K144" s="90"/>
      <c r="L144" s="90"/>
      <c r="M144" s="90"/>
      <c r="N144" s="90"/>
      <c r="O144" s="151">
        <f t="shared" si="15"/>
        <v>0</v>
      </c>
    </row>
    <row r="145" spans="1:18">
      <c r="A145" s="15" t="s">
        <v>500</v>
      </c>
      <c r="B145" s="259"/>
      <c r="C145" s="283">
        <f>SUM(D145:N145)</f>
        <v>0</v>
      </c>
      <c r="D145" s="123"/>
      <c r="E145" s="90"/>
      <c r="F145" s="123"/>
      <c r="G145" s="90"/>
      <c r="H145" s="123"/>
      <c r="I145" s="90"/>
      <c r="J145" s="123"/>
      <c r="K145" s="90"/>
      <c r="L145" s="90"/>
      <c r="M145" s="90"/>
      <c r="N145" s="90"/>
      <c r="O145" s="151">
        <f t="shared" si="15"/>
        <v>0</v>
      </c>
    </row>
    <row r="146" spans="1:18">
      <c r="A146" s="22" t="s">
        <v>413</v>
      </c>
      <c r="B146" s="19"/>
      <c r="C146" s="7"/>
      <c r="D146" s="120"/>
      <c r="E146" s="116"/>
      <c r="F146" s="120"/>
      <c r="G146" s="116"/>
      <c r="H146" s="120"/>
      <c r="I146" s="116"/>
      <c r="J146" s="120"/>
      <c r="K146" s="116"/>
      <c r="L146" s="116"/>
      <c r="M146" s="116"/>
      <c r="N146" s="116"/>
      <c r="O146" s="151">
        <f t="shared" si="15"/>
        <v>0</v>
      </c>
      <c r="R146" s="65"/>
    </row>
    <row r="147" spans="1:18">
      <c r="A147" s="11" t="s">
        <v>47</v>
      </c>
      <c r="B147" s="260" t="s">
        <v>169</v>
      </c>
      <c r="C147" s="283">
        <f>SUM(D147:N147)</f>
        <v>0</v>
      </c>
      <c r="D147" s="123"/>
      <c r="E147" s="90"/>
      <c r="F147" s="123"/>
      <c r="G147" s="90"/>
      <c r="H147" s="123"/>
      <c r="I147" s="90"/>
      <c r="J147" s="123"/>
      <c r="K147" s="90"/>
      <c r="L147" s="90"/>
      <c r="M147" s="90"/>
      <c r="N147" s="90"/>
      <c r="O147" s="151">
        <f t="shared" si="15"/>
        <v>0</v>
      </c>
    </row>
    <row r="148" spans="1:18">
      <c r="A148" s="15" t="s">
        <v>500</v>
      </c>
      <c r="B148" s="260"/>
      <c r="C148" s="241">
        <f>SUM(D148:N148)</f>
        <v>0</v>
      </c>
      <c r="D148" s="123"/>
      <c r="E148" s="90"/>
      <c r="F148" s="123"/>
      <c r="G148" s="90"/>
      <c r="H148" s="123"/>
      <c r="I148" s="90"/>
      <c r="J148" s="123"/>
      <c r="K148" s="90"/>
      <c r="L148" s="90"/>
      <c r="M148" s="90"/>
      <c r="N148" s="90"/>
      <c r="O148" s="151">
        <f t="shared" si="15"/>
        <v>0</v>
      </c>
    </row>
    <row r="149" spans="1:18">
      <c r="A149" s="13" t="s">
        <v>425</v>
      </c>
      <c r="B149" s="7"/>
      <c r="C149" s="7"/>
      <c r="D149" s="120"/>
      <c r="E149" s="116"/>
      <c r="F149" s="120"/>
      <c r="G149" s="116"/>
      <c r="H149" s="120"/>
      <c r="I149" s="116"/>
      <c r="J149" s="120"/>
      <c r="K149" s="116"/>
      <c r="L149" s="116"/>
      <c r="M149" s="116"/>
      <c r="N149" s="116"/>
      <c r="O149" s="151">
        <f t="shared" si="15"/>
        <v>0</v>
      </c>
    </row>
    <row r="150" spans="1:18">
      <c r="A150" s="11" t="s">
        <v>47</v>
      </c>
      <c r="B150" s="260" t="s">
        <v>169</v>
      </c>
      <c r="C150" s="283">
        <f>SUM(D150:N150)</f>
        <v>2216</v>
      </c>
      <c r="D150" s="123"/>
      <c r="E150" s="90">
        <v>2216</v>
      </c>
      <c r="F150" s="123"/>
      <c r="G150" s="90"/>
      <c r="H150" s="123"/>
      <c r="I150" s="90"/>
      <c r="J150" s="123">
        <v>0</v>
      </c>
      <c r="K150" s="90"/>
      <c r="L150" s="90"/>
      <c r="M150" s="90"/>
      <c r="N150" s="90"/>
      <c r="O150" s="151">
        <f t="shared" si="15"/>
        <v>2216</v>
      </c>
    </row>
    <row r="151" spans="1:18">
      <c r="A151" s="15" t="s">
        <v>500</v>
      </c>
      <c r="B151" s="260"/>
      <c r="C151" s="283">
        <f>SUM(D151:N151)</f>
        <v>2216</v>
      </c>
      <c r="D151" s="123"/>
      <c r="E151" s="90">
        <v>2216</v>
      </c>
      <c r="F151" s="123"/>
      <c r="G151" s="90"/>
      <c r="H151" s="123"/>
      <c r="I151" s="90"/>
      <c r="J151" s="123"/>
      <c r="K151" s="90"/>
      <c r="L151" s="90"/>
      <c r="M151" s="90"/>
      <c r="N151" s="90"/>
      <c r="O151" s="151">
        <f t="shared" si="15"/>
        <v>2216</v>
      </c>
    </row>
    <row r="152" spans="1:18">
      <c r="A152" s="13" t="s">
        <v>415</v>
      </c>
      <c r="B152" s="7"/>
      <c r="C152" s="7"/>
      <c r="D152" s="120"/>
      <c r="E152" s="116"/>
      <c r="F152" s="120"/>
      <c r="G152" s="116"/>
      <c r="H152" s="120"/>
      <c r="I152" s="116"/>
      <c r="J152" s="116"/>
      <c r="K152" s="118"/>
      <c r="L152" s="116"/>
      <c r="M152" s="116"/>
      <c r="N152" s="116"/>
      <c r="O152" s="151">
        <f t="shared" si="15"/>
        <v>0</v>
      </c>
    </row>
    <row r="153" spans="1:18">
      <c r="A153" s="11" t="s">
        <v>47</v>
      </c>
      <c r="B153" s="260" t="s">
        <v>169</v>
      </c>
      <c r="C153" s="283">
        <f>SUM(D153:N153)</f>
        <v>6942</v>
      </c>
      <c r="D153" s="113"/>
      <c r="E153" s="90"/>
      <c r="F153" s="123"/>
      <c r="G153" s="90"/>
      <c r="H153" s="123">
        <v>6942</v>
      </c>
      <c r="I153" s="90"/>
      <c r="J153" s="90"/>
      <c r="K153" s="113"/>
      <c r="L153" s="90"/>
      <c r="M153" s="90"/>
      <c r="N153" s="90"/>
      <c r="O153" s="151">
        <f t="shared" si="15"/>
        <v>6942</v>
      </c>
    </row>
    <row r="154" spans="1:18">
      <c r="A154" s="15" t="s">
        <v>500</v>
      </c>
      <c r="B154" s="260"/>
      <c r="C154" s="283">
        <f>SUM(D154:N154)</f>
        <v>6942</v>
      </c>
      <c r="D154" s="123"/>
      <c r="E154" s="90"/>
      <c r="F154" s="123"/>
      <c r="G154" s="90"/>
      <c r="H154" s="123">
        <v>6942</v>
      </c>
      <c r="I154" s="115"/>
      <c r="J154" s="115"/>
      <c r="K154" s="123"/>
      <c r="L154" s="90"/>
      <c r="M154" s="113"/>
      <c r="N154" s="90"/>
      <c r="O154" s="151">
        <f t="shared" si="15"/>
        <v>6942</v>
      </c>
    </row>
    <row r="155" spans="1:18">
      <c r="A155" s="13" t="s">
        <v>416</v>
      </c>
      <c r="B155" s="7"/>
      <c r="C155" s="7"/>
      <c r="D155" s="120"/>
      <c r="E155" s="116"/>
      <c r="F155" s="120"/>
      <c r="G155" s="116"/>
      <c r="H155" s="116"/>
      <c r="I155" s="120"/>
      <c r="J155" s="116"/>
      <c r="K155" s="118"/>
      <c r="L155" s="116"/>
      <c r="M155" s="118"/>
      <c r="N155" s="116"/>
      <c r="O155" s="151">
        <f t="shared" si="15"/>
        <v>0</v>
      </c>
    </row>
    <row r="156" spans="1:18">
      <c r="A156" s="11" t="s">
        <v>47</v>
      </c>
      <c r="B156" s="260" t="s">
        <v>169</v>
      </c>
      <c r="C156" s="283">
        <f>SUM(D156:N156)</f>
        <v>0</v>
      </c>
      <c r="D156" s="123"/>
      <c r="E156" s="90"/>
      <c r="F156" s="123"/>
      <c r="G156" s="90"/>
      <c r="H156" s="90">
        <v>0</v>
      </c>
      <c r="I156" s="123"/>
      <c r="J156" s="90"/>
      <c r="K156" s="113"/>
      <c r="L156" s="90"/>
      <c r="M156" s="113"/>
      <c r="N156" s="90"/>
      <c r="O156" s="151">
        <f t="shared" si="15"/>
        <v>0</v>
      </c>
    </row>
    <row r="157" spans="1:18">
      <c r="A157" s="15" t="s">
        <v>500</v>
      </c>
      <c r="B157" s="259"/>
      <c r="C157" s="283">
        <f>SUM(D157:N157)</f>
        <v>0</v>
      </c>
      <c r="D157" s="122"/>
      <c r="E157" s="115"/>
      <c r="F157" s="122"/>
      <c r="G157" s="115"/>
      <c r="H157" s="115"/>
      <c r="I157" s="122"/>
      <c r="J157" s="115"/>
      <c r="K157" s="112"/>
      <c r="L157" s="90"/>
      <c r="M157" s="113"/>
      <c r="N157" s="90"/>
      <c r="O157" s="151">
        <f t="shared" si="15"/>
        <v>0</v>
      </c>
    </row>
    <row r="158" spans="1:18">
      <c r="A158" s="13" t="s">
        <v>417</v>
      </c>
      <c r="B158" s="48"/>
      <c r="C158" s="47"/>
      <c r="D158" s="123"/>
      <c r="E158" s="90"/>
      <c r="F158" s="123"/>
      <c r="G158" s="90"/>
      <c r="H158" s="90"/>
      <c r="I158" s="123"/>
      <c r="J158" s="90"/>
      <c r="K158" s="90"/>
      <c r="L158" s="116"/>
      <c r="M158" s="116"/>
      <c r="N158" s="116"/>
      <c r="O158" s="151">
        <f t="shared" si="15"/>
        <v>0</v>
      </c>
    </row>
    <row r="159" spans="1:18">
      <c r="A159" s="11" t="s">
        <v>47</v>
      </c>
      <c r="B159" s="260" t="s">
        <v>169</v>
      </c>
      <c r="C159" s="283">
        <f>SUM(D159:N159)</f>
        <v>0</v>
      </c>
      <c r="D159" s="123"/>
      <c r="E159" s="90"/>
      <c r="F159" s="123"/>
      <c r="G159" s="90"/>
      <c r="H159" s="90"/>
      <c r="I159" s="123"/>
      <c r="J159" s="90"/>
      <c r="K159" s="90"/>
      <c r="L159" s="90"/>
      <c r="M159" s="90"/>
      <c r="N159" s="90"/>
      <c r="O159" s="151">
        <f t="shared" si="15"/>
        <v>0</v>
      </c>
    </row>
    <row r="160" spans="1:18">
      <c r="A160" s="15" t="s">
        <v>500</v>
      </c>
      <c r="B160" s="260"/>
      <c r="C160" s="241">
        <f>SUM(D160:N160)</f>
        <v>0</v>
      </c>
      <c r="D160" s="123"/>
      <c r="E160" s="90"/>
      <c r="F160" s="123"/>
      <c r="G160" s="90"/>
      <c r="H160" s="90"/>
      <c r="I160" s="123"/>
      <c r="J160" s="90"/>
      <c r="K160" s="90"/>
      <c r="L160" s="123"/>
      <c r="M160" s="90"/>
      <c r="N160" s="113"/>
      <c r="O160" s="151">
        <f t="shared" si="15"/>
        <v>0</v>
      </c>
    </row>
    <row r="161" spans="1:15">
      <c r="A161" s="13" t="s">
        <v>426</v>
      </c>
      <c r="B161" s="7"/>
      <c r="C161" s="7"/>
      <c r="D161" s="120"/>
      <c r="E161" s="116"/>
      <c r="F161" s="120"/>
      <c r="G161" s="116"/>
      <c r="H161" s="116"/>
      <c r="I161" s="120"/>
      <c r="J161" s="116"/>
      <c r="K161" s="116"/>
      <c r="L161" s="120"/>
      <c r="M161" s="116"/>
      <c r="N161" s="118"/>
      <c r="O161" s="151">
        <f t="shared" si="15"/>
        <v>0</v>
      </c>
    </row>
    <row r="162" spans="1:15">
      <c r="A162" s="11" t="s">
        <v>47</v>
      </c>
      <c r="B162" s="260" t="s">
        <v>169</v>
      </c>
      <c r="C162" s="283">
        <f>SUM(D162:N162)</f>
        <v>729</v>
      </c>
      <c r="D162" s="123"/>
      <c r="E162" s="90"/>
      <c r="F162" s="123"/>
      <c r="G162" s="90"/>
      <c r="H162" s="90">
        <v>729</v>
      </c>
      <c r="I162" s="123"/>
      <c r="J162" s="90"/>
      <c r="K162" s="90"/>
      <c r="L162" s="123"/>
      <c r="M162" s="90"/>
      <c r="N162" s="113"/>
      <c r="O162" s="151">
        <f t="shared" si="15"/>
        <v>729</v>
      </c>
    </row>
    <row r="163" spans="1:15">
      <c r="A163" s="15" t="s">
        <v>500</v>
      </c>
      <c r="B163" s="260"/>
      <c r="C163" s="283">
        <f>SUM(D163:N163)</f>
        <v>729</v>
      </c>
      <c r="D163" s="123"/>
      <c r="E163" s="90"/>
      <c r="F163" s="123"/>
      <c r="G163" s="90"/>
      <c r="H163" s="90">
        <v>729</v>
      </c>
      <c r="I163" s="123"/>
      <c r="J163" s="90"/>
      <c r="K163" s="90"/>
      <c r="L163" s="123"/>
      <c r="M163" s="90"/>
      <c r="N163" s="113"/>
      <c r="O163" s="151">
        <f t="shared" si="15"/>
        <v>729</v>
      </c>
    </row>
    <row r="164" spans="1:15">
      <c r="A164" s="340" t="s">
        <v>427</v>
      </c>
      <c r="B164" s="7"/>
      <c r="C164" s="7"/>
      <c r="D164" s="120"/>
      <c r="E164" s="116"/>
      <c r="F164" s="120"/>
      <c r="G164" s="116"/>
      <c r="H164" s="116"/>
      <c r="I164" s="120"/>
      <c r="J164" s="116"/>
      <c r="K164" s="116"/>
      <c r="L164" s="120"/>
      <c r="M164" s="116"/>
      <c r="N164" s="118"/>
      <c r="O164" s="151">
        <f t="shared" si="15"/>
        <v>0</v>
      </c>
    </row>
    <row r="165" spans="1:15">
      <c r="A165" s="11" t="s">
        <v>47</v>
      </c>
      <c r="B165" s="260" t="s">
        <v>169</v>
      </c>
      <c r="C165" s="283">
        <f>SUM(D165:N165)</f>
        <v>0</v>
      </c>
      <c r="D165" s="123"/>
      <c r="E165" s="90"/>
      <c r="F165" s="123"/>
      <c r="G165" s="90"/>
      <c r="H165" s="90"/>
      <c r="I165" s="123"/>
      <c r="J165" s="90"/>
      <c r="K165" s="338"/>
      <c r="L165" s="123"/>
      <c r="M165" s="90"/>
      <c r="N165" s="113"/>
      <c r="O165" s="151">
        <f t="shared" si="15"/>
        <v>0</v>
      </c>
    </row>
    <row r="166" spans="1:15">
      <c r="A166" s="15" t="s">
        <v>500</v>
      </c>
      <c r="B166" s="260"/>
      <c r="C166" s="283">
        <f>SUM(D166:N166)</f>
        <v>0</v>
      </c>
      <c r="D166" s="123"/>
      <c r="E166" s="90"/>
      <c r="F166" s="123"/>
      <c r="G166" s="90"/>
      <c r="H166" s="115"/>
      <c r="I166" s="123"/>
      <c r="J166" s="123"/>
      <c r="K166" s="338"/>
      <c r="L166" s="123"/>
      <c r="M166" s="90"/>
      <c r="N166" s="113"/>
      <c r="O166" s="151">
        <f t="shared" si="15"/>
        <v>0</v>
      </c>
    </row>
    <row r="167" spans="1:15">
      <c r="A167" s="54" t="s">
        <v>420</v>
      </c>
      <c r="B167" s="282"/>
      <c r="C167" s="311"/>
      <c r="D167" s="120"/>
      <c r="E167" s="116"/>
      <c r="F167" s="120"/>
      <c r="G167" s="116"/>
      <c r="H167" s="120"/>
      <c r="I167" s="116"/>
      <c r="J167" s="120"/>
      <c r="K167" s="116"/>
      <c r="L167" s="120"/>
      <c r="M167" s="116"/>
      <c r="N167" s="118"/>
      <c r="O167" s="151">
        <f t="shared" si="15"/>
        <v>0</v>
      </c>
    </row>
    <row r="168" spans="1:15">
      <c r="A168" s="11" t="s">
        <v>47</v>
      </c>
      <c r="B168" s="260" t="s">
        <v>169</v>
      </c>
      <c r="C168" s="283">
        <f>SUM(D168:N168)</f>
        <v>0</v>
      </c>
      <c r="D168" s="123"/>
      <c r="E168" s="90"/>
      <c r="F168" s="123"/>
      <c r="G168" s="90"/>
      <c r="H168" s="123"/>
      <c r="I168" s="90"/>
      <c r="J168" s="123"/>
      <c r="K168" s="90"/>
      <c r="L168" s="123"/>
      <c r="M168" s="90"/>
      <c r="N168" s="113"/>
      <c r="O168" s="151">
        <f t="shared" si="15"/>
        <v>0</v>
      </c>
    </row>
    <row r="169" spans="1:15">
      <c r="A169" s="15" t="s">
        <v>500</v>
      </c>
      <c r="B169" s="260"/>
      <c r="C169" s="283">
        <f>SUM(D169:N169)</f>
        <v>0</v>
      </c>
      <c r="D169" s="123"/>
      <c r="E169" s="90"/>
      <c r="F169" s="123"/>
      <c r="G169" s="90"/>
      <c r="H169" s="123"/>
      <c r="I169" s="90"/>
      <c r="J169" s="123"/>
      <c r="K169" s="90"/>
      <c r="L169" s="123"/>
      <c r="M169" s="90"/>
      <c r="N169" s="113"/>
      <c r="O169" s="151">
        <f t="shared" si="15"/>
        <v>0</v>
      </c>
    </row>
    <row r="170" spans="1:15">
      <c r="A170" s="54" t="s">
        <v>421</v>
      </c>
      <c r="B170" s="54"/>
      <c r="C170" s="7"/>
      <c r="D170" s="120"/>
      <c r="E170" s="116"/>
      <c r="F170" s="120"/>
      <c r="G170" s="116"/>
      <c r="H170" s="120"/>
      <c r="I170" s="116"/>
      <c r="J170" s="120"/>
      <c r="K170" s="116"/>
      <c r="L170" s="120"/>
      <c r="M170" s="116"/>
      <c r="N170" s="118"/>
      <c r="O170" s="151">
        <f t="shared" si="15"/>
        <v>0</v>
      </c>
    </row>
    <row r="171" spans="1:15">
      <c r="A171" s="11" t="s">
        <v>47</v>
      </c>
      <c r="B171" s="260" t="s">
        <v>169</v>
      </c>
      <c r="C171" s="283">
        <f>SUM(D171:N171)</f>
        <v>1739313</v>
      </c>
      <c r="D171" s="123"/>
      <c r="E171" s="90"/>
      <c r="F171" s="123"/>
      <c r="G171" s="90">
        <v>1739313</v>
      </c>
      <c r="H171" s="123"/>
      <c r="I171" s="90"/>
      <c r="J171" s="123"/>
      <c r="K171" s="90"/>
      <c r="L171" s="123"/>
      <c r="M171" s="90"/>
      <c r="N171" s="113"/>
      <c r="O171" s="151">
        <f t="shared" si="15"/>
        <v>1739313</v>
      </c>
    </row>
    <row r="172" spans="1:15">
      <c r="A172" s="15" t="s">
        <v>500</v>
      </c>
      <c r="B172" s="260"/>
      <c r="C172" s="283">
        <f>SUM(D172:N172)</f>
        <v>1739313</v>
      </c>
      <c r="D172" s="123"/>
      <c r="E172" s="90"/>
      <c r="F172" s="123"/>
      <c r="G172" s="90">
        <v>1739313</v>
      </c>
      <c r="H172" s="123"/>
      <c r="I172" s="90"/>
      <c r="J172" s="123"/>
      <c r="K172" s="90"/>
      <c r="L172" s="123"/>
      <c r="M172" s="90"/>
      <c r="N172" s="113"/>
      <c r="O172" s="151">
        <f t="shared" si="15"/>
        <v>1739313</v>
      </c>
    </row>
    <row r="173" spans="1:15">
      <c r="A173" s="54" t="s">
        <v>422</v>
      </c>
      <c r="B173" s="282"/>
      <c r="C173" s="311"/>
      <c r="D173" s="120"/>
      <c r="E173" s="116"/>
      <c r="F173" s="120"/>
      <c r="G173" s="116"/>
      <c r="H173" s="120"/>
      <c r="I173" s="116"/>
      <c r="J173" s="120"/>
      <c r="K173" s="116"/>
      <c r="L173" s="120"/>
      <c r="M173" s="116"/>
      <c r="N173" s="118"/>
      <c r="O173" s="151">
        <f t="shared" si="15"/>
        <v>0</v>
      </c>
    </row>
    <row r="174" spans="1:15">
      <c r="A174" s="11" t="s">
        <v>47</v>
      </c>
      <c r="B174" s="260" t="s">
        <v>170</v>
      </c>
      <c r="C174" s="283">
        <f>SUM(D174:N174)</f>
        <v>601888</v>
      </c>
      <c r="D174" s="123"/>
      <c r="E174" s="90"/>
      <c r="F174" s="123"/>
      <c r="G174" s="90"/>
      <c r="H174" s="123"/>
      <c r="I174" s="90"/>
      <c r="J174" s="123"/>
      <c r="K174" s="90"/>
      <c r="L174" s="123"/>
      <c r="M174" s="90"/>
      <c r="N174" s="113">
        <v>601888</v>
      </c>
      <c r="O174" s="151">
        <f t="shared" si="15"/>
        <v>601888</v>
      </c>
    </row>
    <row r="175" spans="1:15">
      <c r="A175" s="11" t="s">
        <v>667</v>
      </c>
      <c r="B175" s="260"/>
      <c r="C175" s="283">
        <f t="shared" ref="C175:C176" si="16">SUM(D175:N175)</f>
        <v>-185000</v>
      </c>
      <c r="D175" s="123"/>
      <c r="E175" s="90"/>
      <c r="F175" s="123"/>
      <c r="G175" s="90"/>
      <c r="H175" s="123"/>
      <c r="I175" s="90"/>
      <c r="J175" s="123"/>
      <c r="K175" s="90"/>
      <c r="L175" s="123"/>
      <c r="M175" s="90"/>
      <c r="N175" s="113">
        <v>-185000</v>
      </c>
      <c r="O175" s="151"/>
    </row>
    <row r="176" spans="1:15">
      <c r="A176" s="11" t="s">
        <v>512</v>
      </c>
      <c r="B176" s="260"/>
      <c r="C176" s="283">
        <f t="shared" si="16"/>
        <v>-185000</v>
      </c>
      <c r="D176" s="123"/>
      <c r="E176" s="90"/>
      <c r="F176" s="123"/>
      <c r="G176" s="90"/>
      <c r="H176" s="123"/>
      <c r="I176" s="90"/>
      <c r="J176" s="123"/>
      <c r="K176" s="90"/>
      <c r="L176" s="123"/>
      <c r="M176" s="90"/>
      <c r="N176" s="113">
        <f>SUM(N175)</f>
        <v>-185000</v>
      </c>
      <c r="O176" s="151"/>
    </row>
    <row r="177" spans="1:23">
      <c r="A177" s="15" t="s">
        <v>500</v>
      </c>
      <c r="B177" s="259"/>
      <c r="C177" s="241">
        <f>SUM(D177:N177)</f>
        <v>416888</v>
      </c>
      <c r="D177" s="122"/>
      <c r="E177" s="115"/>
      <c r="F177" s="122"/>
      <c r="G177" s="115"/>
      <c r="H177" s="122"/>
      <c r="I177" s="115"/>
      <c r="J177" s="122"/>
      <c r="K177" s="115"/>
      <c r="L177" s="122"/>
      <c r="M177" s="115"/>
      <c r="N177" s="112">
        <f>SUM(N174,N176)</f>
        <v>416888</v>
      </c>
      <c r="O177" s="151">
        <f t="shared" si="15"/>
        <v>416888</v>
      </c>
    </row>
    <row r="178" spans="1:23">
      <c r="A178" s="22" t="s">
        <v>125</v>
      </c>
      <c r="B178" s="22"/>
      <c r="C178" s="244"/>
      <c r="D178" s="127"/>
      <c r="E178" s="126"/>
      <c r="F178" s="127"/>
      <c r="G178" s="126"/>
      <c r="H178" s="127"/>
      <c r="I178" s="126"/>
      <c r="J178" s="127"/>
      <c r="K178" s="126"/>
      <c r="L178" s="126"/>
      <c r="M178" s="126"/>
      <c r="N178" s="126"/>
      <c r="O178" s="151">
        <f t="shared" si="15"/>
        <v>0</v>
      </c>
    </row>
    <row r="179" spans="1:23">
      <c r="A179" s="22" t="s">
        <v>49</v>
      </c>
      <c r="B179" s="22"/>
      <c r="C179" s="283">
        <f t="shared" ref="C179:N179" si="17">SUM(C114,C117,C120,C123,C126,C129,C132,C135,C138,C141,C144,C147,C150,C153,C156,C159,C162,C165,C168,C171,C174,C199)</f>
        <v>3832770</v>
      </c>
      <c r="D179" s="283">
        <f t="shared" si="17"/>
        <v>0</v>
      </c>
      <c r="E179" s="283">
        <f t="shared" si="17"/>
        <v>629618</v>
      </c>
      <c r="F179" s="283">
        <f t="shared" si="17"/>
        <v>0</v>
      </c>
      <c r="G179" s="283">
        <f t="shared" si="17"/>
        <v>1739313</v>
      </c>
      <c r="H179" s="283">
        <f t="shared" si="17"/>
        <v>107915</v>
      </c>
      <c r="I179" s="283">
        <f t="shared" si="17"/>
        <v>27437</v>
      </c>
      <c r="J179" s="283">
        <f t="shared" si="17"/>
        <v>84749</v>
      </c>
      <c r="K179" s="283">
        <f t="shared" si="17"/>
        <v>0</v>
      </c>
      <c r="L179" s="283">
        <f t="shared" si="17"/>
        <v>211447</v>
      </c>
      <c r="M179" s="283">
        <f t="shared" si="17"/>
        <v>184510</v>
      </c>
      <c r="N179" s="283">
        <f t="shared" si="17"/>
        <v>847781</v>
      </c>
      <c r="O179" s="151">
        <f t="shared" si="15"/>
        <v>3832770</v>
      </c>
      <c r="P179" s="151">
        <f>SUM(D179:N179)</f>
        <v>3832770</v>
      </c>
    </row>
    <row r="180" spans="1:23">
      <c r="A180" s="22" t="s">
        <v>595</v>
      </c>
      <c r="B180" s="22"/>
      <c r="C180" s="283">
        <f>SUM(C39,C48,C87,C96,C176)</f>
        <v>1008545</v>
      </c>
      <c r="D180" s="283">
        <f t="shared" ref="D180:N180" si="18">SUM(D39,D48,D87,D96,D176)</f>
        <v>0</v>
      </c>
      <c r="E180" s="283">
        <f t="shared" si="18"/>
        <v>20591</v>
      </c>
      <c r="F180" s="283">
        <f t="shared" si="18"/>
        <v>0</v>
      </c>
      <c r="G180" s="283">
        <f t="shared" si="18"/>
        <v>0</v>
      </c>
      <c r="H180" s="283">
        <f t="shared" si="18"/>
        <v>0</v>
      </c>
      <c r="I180" s="283">
        <f t="shared" si="18"/>
        <v>0</v>
      </c>
      <c r="J180" s="283">
        <f t="shared" si="18"/>
        <v>-24117</v>
      </c>
      <c r="K180" s="283">
        <f t="shared" si="18"/>
        <v>0</v>
      </c>
      <c r="L180" s="283">
        <f t="shared" si="18"/>
        <v>766496</v>
      </c>
      <c r="M180" s="283">
        <f t="shared" si="18"/>
        <v>76004</v>
      </c>
      <c r="N180" s="283">
        <f t="shared" si="18"/>
        <v>169571</v>
      </c>
      <c r="O180" s="151">
        <f t="shared" si="15"/>
        <v>1008545</v>
      </c>
      <c r="P180" s="151"/>
    </row>
    <row r="181" spans="1:23">
      <c r="A181" s="22" t="s">
        <v>501</v>
      </c>
      <c r="B181" s="22"/>
      <c r="C181" s="283">
        <f>SUM(C179,C180)</f>
        <v>4841315</v>
      </c>
      <c r="D181" s="283">
        <f t="shared" ref="D181:N181" si="19">SUM(D179,D180)</f>
        <v>0</v>
      </c>
      <c r="E181" s="283">
        <f t="shared" si="19"/>
        <v>650209</v>
      </c>
      <c r="F181" s="283">
        <f t="shared" si="19"/>
        <v>0</v>
      </c>
      <c r="G181" s="283">
        <f t="shared" si="19"/>
        <v>1739313</v>
      </c>
      <c r="H181" s="283">
        <f t="shared" si="19"/>
        <v>107915</v>
      </c>
      <c r="I181" s="283">
        <f t="shared" si="19"/>
        <v>27437</v>
      </c>
      <c r="J181" s="283">
        <f t="shared" si="19"/>
        <v>60632</v>
      </c>
      <c r="K181" s="283">
        <f t="shared" si="19"/>
        <v>0</v>
      </c>
      <c r="L181" s="283">
        <f t="shared" si="19"/>
        <v>977943</v>
      </c>
      <c r="M181" s="283">
        <f t="shared" si="19"/>
        <v>260514</v>
      </c>
      <c r="N181" s="283">
        <f t="shared" si="19"/>
        <v>1017352</v>
      </c>
      <c r="O181" s="151">
        <f t="shared" si="15"/>
        <v>4841315</v>
      </c>
      <c r="P181" s="151"/>
    </row>
    <row r="182" spans="1:23">
      <c r="A182" s="10" t="s">
        <v>50</v>
      </c>
      <c r="B182" s="10"/>
      <c r="C182" s="7"/>
      <c r="D182" s="118"/>
      <c r="E182" s="116"/>
      <c r="F182" s="116"/>
      <c r="G182" s="120"/>
      <c r="H182" s="116"/>
      <c r="I182" s="116"/>
      <c r="J182" s="116"/>
      <c r="K182" s="116"/>
      <c r="L182" s="118"/>
      <c r="M182" s="118"/>
      <c r="N182" s="118"/>
      <c r="O182" s="5"/>
      <c r="P182" s="413"/>
      <c r="Q182" s="5"/>
      <c r="R182" s="5"/>
      <c r="S182" s="5"/>
      <c r="T182" s="5"/>
      <c r="U182" s="5"/>
      <c r="V182" s="5"/>
      <c r="W182" s="5"/>
    </row>
    <row r="183" spans="1:23">
      <c r="A183" s="11" t="s">
        <v>49</v>
      </c>
      <c r="B183" s="11"/>
      <c r="C183" s="283">
        <f>SUM(D183:N183)</f>
        <v>-997093</v>
      </c>
      <c r="D183" s="123"/>
      <c r="E183" s="90">
        <v>-420789</v>
      </c>
      <c r="F183" s="90">
        <v>0</v>
      </c>
      <c r="G183" s="123">
        <v>-576304</v>
      </c>
      <c r="H183" s="90">
        <v>0</v>
      </c>
      <c r="I183" s="90"/>
      <c r="J183" s="90">
        <v>0</v>
      </c>
      <c r="K183" s="90">
        <v>0</v>
      </c>
      <c r="L183" s="113">
        <v>0</v>
      </c>
      <c r="M183" s="113">
        <v>0</v>
      </c>
      <c r="N183" s="113">
        <v>0</v>
      </c>
      <c r="O183" s="5"/>
      <c r="P183" s="5"/>
      <c r="Q183" s="5"/>
      <c r="R183" s="5"/>
      <c r="S183" s="5"/>
      <c r="T183" s="5"/>
      <c r="U183" s="5"/>
      <c r="V183" s="5"/>
      <c r="W183" s="5"/>
    </row>
    <row r="184" spans="1:23">
      <c r="A184" s="15" t="s">
        <v>501</v>
      </c>
      <c r="B184" s="15"/>
      <c r="C184" s="241">
        <f>SUM(D184:N184)</f>
        <v>-973324</v>
      </c>
      <c r="D184" s="122"/>
      <c r="E184" s="115">
        <v>-441380</v>
      </c>
      <c r="F184" s="115"/>
      <c r="G184" s="122">
        <v>-531944</v>
      </c>
      <c r="H184" s="115"/>
      <c r="I184" s="115"/>
      <c r="J184" s="115"/>
      <c r="K184" s="115"/>
      <c r="L184" s="112"/>
      <c r="M184" s="112"/>
      <c r="N184" s="112"/>
      <c r="O184" s="5"/>
      <c r="P184" s="5">
        <v>973324</v>
      </c>
      <c r="Q184" s="5"/>
      <c r="R184" s="5"/>
      <c r="S184" s="5"/>
      <c r="T184" s="5"/>
      <c r="U184" s="5"/>
      <c r="V184" s="5"/>
      <c r="W184" s="5"/>
    </row>
    <row r="185" spans="1:23">
      <c r="A185" s="11" t="s">
        <v>126</v>
      </c>
      <c r="B185" s="11"/>
      <c r="C185" s="19"/>
      <c r="D185" s="123"/>
      <c r="E185" s="90"/>
      <c r="F185" s="90"/>
      <c r="G185" s="123"/>
      <c r="H185" s="90"/>
      <c r="I185" s="90"/>
      <c r="J185" s="90"/>
      <c r="K185" s="90"/>
      <c r="L185" s="113"/>
      <c r="M185" s="113"/>
      <c r="N185" s="113"/>
      <c r="O185" s="5"/>
      <c r="P185" s="5"/>
      <c r="Q185" s="5"/>
      <c r="R185" s="5"/>
      <c r="S185" s="5"/>
      <c r="T185" s="5"/>
      <c r="U185" s="5"/>
      <c r="V185" s="5"/>
      <c r="W185" s="5"/>
    </row>
    <row r="186" spans="1:23">
      <c r="A186" s="11" t="s">
        <v>49</v>
      </c>
      <c r="B186" s="11"/>
      <c r="C186" s="283">
        <f>SUM(D186:N186)</f>
        <v>-254356</v>
      </c>
      <c r="D186" s="123"/>
      <c r="E186" s="90"/>
      <c r="F186" s="90">
        <v>0</v>
      </c>
      <c r="G186" s="90">
        <v>-254356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90">
        <v>0</v>
      </c>
      <c r="O186" s="117">
        <f>SUM(C183,C186)</f>
        <v>-1251449</v>
      </c>
      <c r="P186" s="5"/>
      <c r="Q186" s="5"/>
      <c r="R186" s="5"/>
      <c r="S186" s="5"/>
      <c r="T186" s="5"/>
      <c r="U186" s="5"/>
      <c r="V186" s="5"/>
      <c r="W186" s="5"/>
    </row>
    <row r="187" spans="1:23">
      <c r="A187" s="11" t="s">
        <v>501</v>
      </c>
      <c r="B187" s="11"/>
      <c r="C187" s="283">
        <f>SUM(D187:N187)</f>
        <v>-257610</v>
      </c>
      <c r="D187" s="123"/>
      <c r="E187" s="90"/>
      <c r="F187" s="90"/>
      <c r="G187" s="123">
        <v>-257610</v>
      </c>
      <c r="H187" s="90"/>
      <c r="I187" s="90"/>
      <c r="J187" s="90"/>
      <c r="K187" s="90"/>
      <c r="L187" s="113"/>
      <c r="M187" s="113"/>
      <c r="N187" s="113"/>
      <c r="O187" s="117"/>
      <c r="P187" s="5"/>
      <c r="Q187" s="5"/>
      <c r="R187" s="5"/>
      <c r="S187" s="5"/>
      <c r="T187" s="5"/>
      <c r="U187" s="5"/>
      <c r="V187" s="5"/>
      <c r="W187" s="5"/>
    </row>
    <row r="188" spans="1:23">
      <c r="A188" s="54" t="s">
        <v>48</v>
      </c>
      <c r="B188" s="54"/>
      <c r="C188" s="47"/>
      <c r="D188" s="136"/>
      <c r="E188" s="132"/>
      <c r="F188" s="132"/>
      <c r="G188" s="134"/>
      <c r="H188" s="132"/>
      <c r="I188" s="132"/>
      <c r="J188" s="132"/>
      <c r="K188" s="132"/>
      <c r="L188" s="136"/>
      <c r="M188" s="136"/>
      <c r="N188" s="136"/>
      <c r="O188" s="5"/>
      <c r="P188" s="5"/>
      <c r="Q188" s="5"/>
      <c r="R188" s="5"/>
      <c r="S188" s="5"/>
      <c r="T188" s="5"/>
      <c r="U188" s="5"/>
      <c r="V188" s="5"/>
      <c r="W188" s="5"/>
    </row>
    <row r="189" spans="1:23">
      <c r="A189" s="57" t="s">
        <v>45</v>
      </c>
      <c r="B189" s="57"/>
      <c r="C189" s="321">
        <f>SUM(C179,C183,C186)</f>
        <v>2581321</v>
      </c>
      <c r="D189" s="321"/>
      <c r="E189" s="321">
        <f>SUM(E179,E183,E186)</f>
        <v>208829</v>
      </c>
      <c r="F189" s="321">
        <f t="shared" ref="F189:N189" si="20">SUM(F179,F183,F186)</f>
        <v>0</v>
      </c>
      <c r="G189" s="321">
        <f t="shared" si="20"/>
        <v>908653</v>
      </c>
      <c r="H189" s="321">
        <f t="shared" si="20"/>
        <v>107915</v>
      </c>
      <c r="I189" s="321">
        <f t="shared" si="20"/>
        <v>27437</v>
      </c>
      <c r="J189" s="321">
        <f t="shared" si="20"/>
        <v>84749</v>
      </c>
      <c r="K189" s="321">
        <f t="shared" si="20"/>
        <v>0</v>
      </c>
      <c r="L189" s="321">
        <f t="shared" si="20"/>
        <v>211447</v>
      </c>
      <c r="M189" s="321">
        <f t="shared" si="20"/>
        <v>184510</v>
      </c>
      <c r="N189" s="321">
        <f t="shared" si="20"/>
        <v>847781</v>
      </c>
      <c r="O189" s="5"/>
      <c r="P189" s="5"/>
      <c r="Q189" s="5"/>
      <c r="R189" s="5"/>
      <c r="S189" s="5"/>
      <c r="T189" s="5"/>
      <c r="U189" s="5"/>
      <c r="V189" s="5"/>
      <c r="W189" s="5"/>
    </row>
    <row r="190" spans="1:23">
      <c r="A190" s="46" t="s">
        <v>502</v>
      </c>
      <c r="B190" s="46"/>
      <c r="C190" s="246">
        <f>SUM(C181,C184,C187)</f>
        <v>3610381</v>
      </c>
      <c r="D190" s="246"/>
      <c r="E190" s="321">
        <f>SUM(E181,E184,E187)</f>
        <v>208829</v>
      </c>
      <c r="F190" s="321">
        <f t="shared" ref="F190:N190" si="21">SUM(F181,F184,F187)</f>
        <v>0</v>
      </c>
      <c r="G190" s="321">
        <f t="shared" si="21"/>
        <v>949759</v>
      </c>
      <c r="H190" s="321">
        <f t="shared" si="21"/>
        <v>107915</v>
      </c>
      <c r="I190" s="321">
        <f t="shared" si="21"/>
        <v>27437</v>
      </c>
      <c r="J190" s="321">
        <f t="shared" si="21"/>
        <v>60632</v>
      </c>
      <c r="K190" s="321">
        <f t="shared" si="21"/>
        <v>0</v>
      </c>
      <c r="L190" s="321">
        <f t="shared" si="21"/>
        <v>977943</v>
      </c>
      <c r="M190" s="321">
        <f t="shared" si="21"/>
        <v>260514</v>
      </c>
      <c r="N190" s="321">
        <f t="shared" si="21"/>
        <v>1017352</v>
      </c>
      <c r="O190" s="117">
        <f>SUM(D190:N190)</f>
        <v>3610381</v>
      </c>
      <c r="P190" s="5"/>
      <c r="Q190" s="5"/>
      <c r="R190" s="5"/>
      <c r="S190" s="5"/>
      <c r="T190" s="5"/>
      <c r="U190" s="5"/>
      <c r="V190" s="5"/>
      <c r="W190" s="5"/>
    </row>
    <row r="191" spans="1:23" ht="19.5" customHeight="1">
      <c r="A191" s="54" t="s">
        <v>503</v>
      </c>
      <c r="B191" s="54"/>
      <c r="C191" s="383">
        <f>C179-(C193+C195)</f>
        <v>3230882</v>
      </c>
      <c r="D191" s="383">
        <f t="shared" ref="D191:N191" si="22">D179-(D193+D195)</f>
        <v>0</v>
      </c>
      <c r="E191" s="383">
        <f t="shared" si="22"/>
        <v>629618</v>
      </c>
      <c r="F191" s="383">
        <f t="shared" si="22"/>
        <v>0</v>
      </c>
      <c r="G191" s="383">
        <f t="shared" si="22"/>
        <v>1739313</v>
      </c>
      <c r="H191" s="383">
        <f t="shared" si="22"/>
        <v>107915</v>
      </c>
      <c r="I191" s="383">
        <f t="shared" si="22"/>
        <v>27437</v>
      </c>
      <c r="J191" s="383">
        <f t="shared" si="22"/>
        <v>84749</v>
      </c>
      <c r="K191" s="383">
        <f t="shared" si="22"/>
        <v>0</v>
      </c>
      <c r="L191" s="383">
        <f t="shared" si="22"/>
        <v>211447</v>
      </c>
      <c r="M191" s="383">
        <f t="shared" si="22"/>
        <v>184510</v>
      </c>
      <c r="N191" s="383">
        <f t="shared" si="22"/>
        <v>245893</v>
      </c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9.5" customHeight="1">
      <c r="A192" s="46" t="s">
        <v>504</v>
      </c>
      <c r="B192" s="46"/>
      <c r="C192" s="246">
        <f>C181-C194</f>
        <v>4424427</v>
      </c>
      <c r="D192" s="246">
        <f t="shared" ref="D192:N192" si="23">D181-D194</f>
        <v>0</v>
      </c>
      <c r="E192" s="246">
        <f t="shared" si="23"/>
        <v>650209</v>
      </c>
      <c r="F192" s="246">
        <f t="shared" si="23"/>
        <v>0</v>
      </c>
      <c r="G192" s="246">
        <f t="shared" si="23"/>
        <v>1739313</v>
      </c>
      <c r="H192" s="246">
        <f t="shared" si="23"/>
        <v>107915</v>
      </c>
      <c r="I192" s="246">
        <f t="shared" si="23"/>
        <v>27437</v>
      </c>
      <c r="J192" s="246">
        <f t="shared" si="23"/>
        <v>60632</v>
      </c>
      <c r="K192" s="246">
        <f t="shared" si="23"/>
        <v>0</v>
      </c>
      <c r="L192" s="246">
        <f t="shared" si="23"/>
        <v>977943</v>
      </c>
      <c r="M192" s="246">
        <f t="shared" si="23"/>
        <v>260514</v>
      </c>
      <c r="N192" s="246">
        <f t="shared" si="23"/>
        <v>600464</v>
      </c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8" customHeight="1">
      <c r="A193" s="54" t="s">
        <v>505</v>
      </c>
      <c r="B193" s="54"/>
      <c r="C193" s="383">
        <f t="shared" ref="C193:N193" si="24">SUM(C21,C63,C99,C105,C111,C129,C132,C135,C138,C174)</f>
        <v>601888</v>
      </c>
      <c r="D193" s="383">
        <f t="shared" si="24"/>
        <v>0</v>
      </c>
      <c r="E193" s="383">
        <f t="shared" si="24"/>
        <v>0</v>
      </c>
      <c r="F193" s="383">
        <f t="shared" si="24"/>
        <v>0</v>
      </c>
      <c r="G193" s="383">
        <f t="shared" si="24"/>
        <v>0</v>
      </c>
      <c r="H193" s="383">
        <f t="shared" si="24"/>
        <v>0</v>
      </c>
      <c r="I193" s="383">
        <f t="shared" si="24"/>
        <v>0</v>
      </c>
      <c r="J193" s="383">
        <f t="shared" si="24"/>
        <v>0</v>
      </c>
      <c r="K193" s="383">
        <f t="shared" si="24"/>
        <v>0</v>
      </c>
      <c r="L193" s="383">
        <f t="shared" si="24"/>
        <v>0</v>
      </c>
      <c r="M193" s="383">
        <f t="shared" si="24"/>
        <v>0</v>
      </c>
      <c r="N193" s="383">
        <f t="shared" si="24"/>
        <v>601888</v>
      </c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8" customHeight="1">
      <c r="A194" s="46" t="s">
        <v>506</v>
      </c>
      <c r="B194" s="46"/>
      <c r="C194" s="321">
        <f>SUM(D194:N194)</f>
        <v>416888</v>
      </c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>
        <v>416888</v>
      </c>
      <c r="O194" s="5"/>
      <c r="P194" s="5"/>
      <c r="Q194" s="26"/>
      <c r="R194" s="5"/>
      <c r="S194" s="5"/>
      <c r="T194" s="5"/>
      <c r="U194" s="5"/>
      <c r="V194" s="5"/>
      <c r="W194" s="5"/>
    </row>
    <row r="195" spans="1:23" ht="17.25" customHeight="1">
      <c r="A195" s="54" t="s">
        <v>507</v>
      </c>
      <c r="B195" s="54"/>
      <c r="C195" s="383">
        <f>SUM(C12)</f>
        <v>0</v>
      </c>
      <c r="D195" s="132">
        <f t="shared" ref="D195:N195" si="25">SUM(D12)</f>
        <v>0</v>
      </c>
      <c r="E195" s="132">
        <f t="shared" si="25"/>
        <v>0</v>
      </c>
      <c r="F195" s="132">
        <f t="shared" si="25"/>
        <v>0</v>
      </c>
      <c r="G195" s="132">
        <f t="shared" si="25"/>
        <v>0</v>
      </c>
      <c r="H195" s="132">
        <f t="shared" si="25"/>
        <v>0</v>
      </c>
      <c r="I195" s="132">
        <f t="shared" si="25"/>
        <v>0</v>
      </c>
      <c r="J195" s="132">
        <f t="shared" si="25"/>
        <v>0</v>
      </c>
      <c r="K195" s="132">
        <f t="shared" si="25"/>
        <v>0</v>
      </c>
      <c r="L195" s="132">
        <f t="shared" si="25"/>
        <v>0</v>
      </c>
      <c r="M195" s="132">
        <f t="shared" si="25"/>
        <v>0</v>
      </c>
      <c r="N195" s="132">
        <f t="shared" si="25"/>
        <v>0</v>
      </c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46" t="s">
        <v>508</v>
      </c>
      <c r="B196" s="46"/>
      <c r="C196" s="49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5"/>
      <c r="P196" s="5"/>
      <c r="Q196" s="5"/>
      <c r="R196" s="5"/>
      <c r="S196" s="5"/>
      <c r="T196" s="5"/>
      <c r="U196" s="5"/>
      <c r="V196" s="5"/>
      <c r="W196" s="5"/>
    </row>
    <row r="197" spans="1:23">
      <c r="A197" s="5" t="s">
        <v>131</v>
      </c>
      <c r="B197" s="5"/>
      <c r="C197" s="221"/>
      <c r="D197" s="127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>
      <c r="A198" s="1" t="s">
        <v>120</v>
      </c>
      <c r="B198" s="1"/>
      <c r="C198" s="22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5"/>
      <c r="P198" s="5"/>
      <c r="Q198" s="5"/>
      <c r="R198" s="5"/>
      <c r="S198" s="5"/>
      <c r="T198" s="5"/>
      <c r="U198" s="5"/>
      <c r="V198" s="5"/>
      <c r="W198" s="5"/>
    </row>
    <row r="199" spans="1:23">
      <c r="A199" s="176" t="s">
        <v>241</v>
      </c>
      <c r="B199" s="176"/>
      <c r="C199" s="345">
        <f t="shared" ref="C199:N199" si="26">SUM(C12,C15,C18,C21,C24,C27,C30,C42,C45,C51,C54,C57,C60,C63,C66,C69,C72,C75,C78,C81,C90,C93,C99,C102,C105,C108,C111)</f>
        <v>1347172</v>
      </c>
      <c r="D199" s="345">
        <f t="shared" si="26"/>
        <v>0</v>
      </c>
      <c r="E199" s="345">
        <f t="shared" si="26"/>
        <v>627402</v>
      </c>
      <c r="F199" s="345">
        <f t="shared" si="26"/>
        <v>0</v>
      </c>
      <c r="G199" s="345">
        <f t="shared" si="26"/>
        <v>0</v>
      </c>
      <c r="H199" s="345">
        <f t="shared" si="26"/>
        <v>100244</v>
      </c>
      <c r="I199" s="345">
        <f t="shared" si="26"/>
        <v>27437</v>
      </c>
      <c r="J199" s="345">
        <f t="shared" si="26"/>
        <v>84749</v>
      </c>
      <c r="K199" s="345">
        <f t="shared" si="26"/>
        <v>0</v>
      </c>
      <c r="L199" s="345">
        <f t="shared" si="26"/>
        <v>211447</v>
      </c>
      <c r="M199" s="345">
        <f t="shared" si="26"/>
        <v>50000</v>
      </c>
      <c r="N199" s="345">
        <f t="shared" si="26"/>
        <v>245893</v>
      </c>
      <c r="O199" s="156">
        <f>SUM(O12,O18,O24,O30,O45,O51,O54,O57,O60,O66,O69,O72,O75,O78,O81,O90,O93,O102,O105,O108,O111,O114,O126,O129,O132,O15,O63)</f>
        <v>1347172</v>
      </c>
      <c r="P199" s="5"/>
      <c r="Q199" s="5"/>
      <c r="R199" s="5"/>
      <c r="S199" s="5"/>
      <c r="T199" s="5"/>
      <c r="U199" s="5"/>
      <c r="V199" s="5"/>
      <c r="W199" s="5"/>
    </row>
    <row r="200" spans="1:23">
      <c r="A200" s="1"/>
      <c r="B200" s="1"/>
      <c r="C200" s="345">
        <f>SUM(D199:N199)</f>
        <v>1347172</v>
      </c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5"/>
      <c r="P200" s="5"/>
      <c r="Q200" s="5"/>
      <c r="R200" s="5"/>
      <c r="S200" s="5"/>
      <c r="T200" s="5"/>
      <c r="U200" s="5"/>
      <c r="V200" s="5"/>
      <c r="W200" s="5"/>
    </row>
    <row r="201" spans="1:23">
      <c r="A201" s="1"/>
      <c r="B201" s="1"/>
      <c r="C201" s="222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5"/>
      <c r="P201" s="5"/>
      <c r="Q201" s="5"/>
      <c r="R201" s="5"/>
      <c r="S201" s="5"/>
      <c r="T201" s="5"/>
      <c r="U201" s="5"/>
      <c r="V201" s="5"/>
      <c r="W201" s="5"/>
    </row>
    <row r="202" spans="1:23">
      <c r="A202" s="1" t="s">
        <v>476</v>
      </c>
      <c r="B202" s="156">
        <v>231132</v>
      </c>
      <c r="C202" s="222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5"/>
      <c r="P202" s="5"/>
      <c r="Q202" s="5"/>
      <c r="R202" s="5"/>
      <c r="S202" s="5"/>
      <c r="T202" s="5"/>
      <c r="U202" s="5"/>
      <c r="V202" s="5"/>
      <c r="W202" s="5"/>
    </row>
    <row r="203" spans="1:23">
      <c r="A203" s="5" t="s">
        <v>477</v>
      </c>
      <c r="B203" s="117">
        <v>175970</v>
      </c>
      <c r="C203" s="221"/>
      <c r="D203" s="117"/>
      <c r="E203" s="2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>
      <c r="A204" s="5" t="s">
        <v>478</v>
      </c>
      <c r="B204" s="117">
        <v>-1133</v>
      </c>
      <c r="C204" s="221"/>
      <c r="D204" s="117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>
      <c r="A205" s="5" t="s">
        <v>479</v>
      </c>
      <c r="B205" s="117">
        <v>14820</v>
      </c>
      <c r="C205" s="221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>
      <c r="A206" s="5" t="s">
        <v>480</v>
      </c>
      <c r="B206" s="117">
        <f>SUM(B202:B205)</f>
        <v>420789</v>
      </c>
      <c r="C206" s="221"/>
      <c r="D206" s="117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>
      <c r="A207" s="5"/>
      <c r="B207" s="5">
        <v>-998609</v>
      </c>
      <c r="C207" s="221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>
      <c r="A208" s="5"/>
      <c r="B208" s="117">
        <f>SUM(B206:B207)</f>
        <v>-577820</v>
      </c>
      <c r="C208" s="221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>
      <c r="A209" s="5"/>
      <c r="B209" s="5"/>
      <c r="C209" s="221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>
      <c r="A210" s="5"/>
      <c r="B210" s="5"/>
      <c r="C210" s="221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>
      <c r="A211" s="5"/>
      <c r="B211" s="5"/>
      <c r="C211" s="221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>
      <c r="A212" s="5"/>
      <c r="B212" s="5"/>
      <c r="C212" s="221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>
      <c r="A213" s="5"/>
      <c r="B213" s="5"/>
      <c r="C213" s="221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>
      <c r="A214" s="5"/>
      <c r="B214" s="5"/>
      <c r="C214" s="221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>
      <c r="A215" s="5"/>
      <c r="B215" s="5"/>
      <c r="C215" s="221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>
      <c r="A216" s="5"/>
      <c r="B216" s="5"/>
      <c r="C216" s="221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>
      <c r="A217" s="5"/>
      <c r="B217" s="5"/>
      <c r="C217" s="221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>
      <c r="A218" s="5"/>
      <c r="B218" s="5"/>
      <c r="C218" s="221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>
      <c r="A219" s="5"/>
      <c r="B219" s="5"/>
      <c r="C219" s="221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>
      <c r="A220" s="5"/>
      <c r="B220" s="5"/>
      <c r="C220" s="221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>
      <c r="A221" s="5"/>
      <c r="B221" s="5"/>
      <c r="C221" s="221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>
      <c r="A222" s="5"/>
      <c r="B222" s="5"/>
      <c r="C222" s="221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>
      <c r="A223" s="5"/>
      <c r="B223" s="5"/>
      <c r="C223" s="221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>
      <c r="A224" s="5"/>
      <c r="B224" s="5"/>
      <c r="C224" s="221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>
      <c r="A225" s="5"/>
      <c r="B225" s="5"/>
      <c r="C225" s="221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>
      <c r="A226" s="5"/>
      <c r="B226" s="5"/>
      <c r="C226" s="221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>
      <c r="A227" s="5"/>
      <c r="B227" s="5"/>
      <c r="C227" s="221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>
      <c r="A228" s="5"/>
      <c r="B228" s="5"/>
      <c r="C228" s="221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>
      <c r="A229" s="1"/>
      <c r="B229" s="1"/>
      <c r="C229" s="22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23">
      <c r="A230" s="1"/>
      <c r="B230" s="1"/>
      <c r="C230" s="22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23">
      <c r="A231" s="1"/>
      <c r="B231" s="1"/>
      <c r="C231" s="22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23">
      <c r="A232" s="1"/>
      <c r="B232" s="1"/>
      <c r="C232" s="22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23">
      <c r="A233" s="1"/>
      <c r="B233" s="1"/>
      <c r="C233" s="22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23">
      <c r="A234" s="1"/>
      <c r="B234" s="1"/>
      <c r="C234" s="22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23">
      <c r="A235" s="1"/>
      <c r="B235" s="1"/>
      <c r="C235" s="22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23">
      <c r="A236" s="1"/>
      <c r="B236" s="1"/>
      <c r="C236" s="22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23">
      <c r="A237" s="1"/>
      <c r="B237" s="1"/>
      <c r="C237" s="22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23">
      <c r="A238" s="1"/>
      <c r="B238" s="1"/>
      <c r="C238" s="22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23">
      <c r="A239" s="1"/>
      <c r="B239" s="1"/>
      <c r="C239" s="22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23">
      <c r="A240" s="1"/>
      <c r="B240" s="1"/>
      <c r="C240" s="22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66" firstPageNumber="4" orientation="landscape" horizontalDpi="300" verticalDpi="300" r:id="rId1"/>
  <headerFooter alignWithMargins="0">
    <oddFooter>&amp;P. oldal</oddFooter>
  </headerFooter>
  <rowBreaks count="3" manualBreakCount="3">
    <brk id="61" max="13" man="1"/>
    <brk id="109" max="13" man="1"/>
    <brk id="16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6"/>
  <sheetViews>
    <sheetView tabSelected="1" view="pageBreakPreview" topLeftCell="A16" zoomScaleNormal="100" zoomScaleSheetLayoutView="100" workbookViewId="0">
      <selection activeCell="A31" sqref="A31"/>
    </sheetView>
  </sheetViews>
  <sheetFormatPr defaultRowHeight="12.75"/>
  <cols>
    <col min="1" max="1" width="42.42578125" customWidth="1"/>
    <col min="2" max="2" width="7.5703125" customWidth="1"/>
    <col min="3" max="3" width="10.7109375" style="223" customWidth="1"/>
    <col min="4" max="14" width="10.7109375" customWidth="1"/>
    <col min="15" max="15" width="9.85546875" bestFit="1" customWidth="1"/>
  </cols>
  <sheetData>
    <row r="1" spans="1:14" ht="15.75">
      <c r="A1" s="4" t="s">
        <v>706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377" t="s">
        <v>509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221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518" t="s">
        <v>214</v>
      </c>
      <c r="E7" s="518" t="s">
        <v>209</v>
      </c>
      <c r="F7" s="518" t="s">
        <v>210</v>
      </c>
      <c r="G7" s="518" t="s">
        <v>146</v>
      </c>
      <c r="H7" s="518" t="s">
        <v>182</v>
      </c>
      <c r="I7" s="518" t="s">
        <v>184</v>
      </c>
      <c r="J7" s="523" t="s">
        <v>211</v>
      </c>
      <c r="K7" s="524"/>
      <c r="L7" s="523" t="s">
        <v>212</v>
      </c>
      <c r="M7" s="524"/>
      <c r="N7" s="518" t="s">
        <v>213</v>
      </c>
    </row>
    <row r="8" spans="1:14">
      <c r="A8" s="19" t="s">
        <v>31</v>
      </c>
      <c r="B8" s="19"/>
      <c r="C8" s="19" t="s">
        <v>32</v>
      </c>
      <c r="D8" s="519"/>
      <c r="E8" s="519"/>
      <c r="F8" s="519"/>
      <c r="G8" s="519"/>
      <c r="H8" s="519"/>
      <c r="I8" s="519"/>
      <c r="J8" s="525"/>
      <c r="K8" s="526"/>
      <c r="L8" s="525"/>
      <c r="M8" s="526"/>
      <c r="N8" s="519"/>
    </row>
    <row r="9" spans="1:14">
      <c r="A9" s="8"/>
      <c r="B9" s="8"/>
      <c r="C9" s="8" t="s">
        <v>33</v>
      </c>
      <c r="D9" s="520"/>
      <c r="E9" s="520"/>
      <c r="F9" s="520"/>
      <c r="G9" s="520"/>
      <c r="H9" s="520"/>
      <c r="I9" s="520"/>
      <c r="J9" s="238" t="s">
        <v>168</v>
      </c>
      <c r="K9" s="238" t="s">
        <v>113</v>
      </c>
      <c r="L9" s="238" t="s">
        <v>168</v>
      </c>
      <c r="M9" s="238" t="s">
        <v>113</v>
      </c>
      <c r="N9" s="520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1" t="s">
        <v>16</v>
      </c>
      <c r="K10" s="522"/>
      <c r="L10" s="521" t="s">
        <v>17</v>
      </c>
      <c r="M10" s="522"/>
      <c r="N10" s="19">
        <v>11</v>
      </c>
    </row>
    <row r="11" spans="1:14">
      <c r="A11" s="13" t="s">
        <v>225</v>
      </c>
      <c r="B11" s="13"/>
      <c r="C11" s="7"/>
      <c r="D11" s="116"/>
      <c r="E11" s="116"/>
      <c r="F11" s="120"/>
      <c r="G11" s="116"/>
      <c r="H11" s="120"/>
      <c r="I11" s="116"/>
      <c r="J11" s="118"/>
      <c r="K11" s="119"/>
      <c r="L11" s="116"/>
      <c r="M11" s="120"/>
      <c r="N11" s="116"/>
    </row>
    <row r="12" spans="1:14">
      <c r="A12" s="11" t="s">
        <v>47</v>
      </c>
      <c r="B12" s="11" t="s">
        <v>171</v>
      </c>
      <c r="C12" s="283">
        <f>SUM(D12:N12)</f>
        <v>2250</v>
      </c>
      <c r="D12" s="90"/>
      <c r="E12" s="90">
        <v>0</v>
      </c>
      <c r="F12" s="123">
        <v>0</v>
      </c>
      <c r="G12" s="90">
        <v>0</v>
      </c>
      <c r="H12" s="123">
        <v>2200</v>
      </c>
      <c r="I12" s="90">
        <v>50</v>
      </c>
      <c r="J12" s="113">
        <v>0</v>
      </c>
      <c r="K12" s="133">
        <v>0</v>
      </c>
      <c r="L12" s="90">
        <v>0</v>
      </c>
      <c r="M12" s="123">
        <v>0</v>
      </c>
      <c r="N12" s="90">
        <v>0</v>
      </c>
    </row>
    <row r="13" spans="1:14">
      <c r="A13" s="11" t="s">
        <v>500</v>
      </c>
      <c r="B13" s="11"/>
      <c r="C13" s="283">
        <f>SUM(D13:N13)</f>
        <v>2250</v>
      </c>
      <c r="D13" s="90"/>
      <c r="E13" s="90"/>
      <c r="F13" s="123"/>
      <c r="G13" s="90"/>
      <c r="H13" s="123">
        <v>2200</v>
      </c>
      <c r="I13" s="90">
        <v>50</v>
      </c>
      <c r="J13" s="123"/>
      <c r="K13" s="133"/>
      <c r="L13" s="90"/>
      <c r="M13" s="123"/>
      <c r="N13" s="90"/>
    </row>
    <row r="14" spans="1:14">
      <c r="A14" s="13" t="s">
        <v>226</v>
      </c>
      <c r="B14" s="13"/>
      <c r="C14" s="242"/>
      <c r="D14" s="116"/>
      <c r="E14" s="116"/>
      <c r="F14" s="120"/>
      <c r="G14" s="116"/>
      <c r="H14" s="120"/>
      <c r="I14" s="116"/>
      <c r="J14" s="120"/>
      <c r="K14" s="116"/>
      <c r="L14" s="116"/>
      <c r="M14" s="116"/>
      <c r="N14" s="116"/>
    </row>
    <row r="15" spans="1:14">
      <c r="A15" s="11" t="s">
        <v>47</v>
      </c>
      <c r="B15" s="11" t="s">
        <v>171</v>
      </c>
      <c r="C15" s="283">
        <f>SUM(D15:N15)</f>
        <v>0</v>
      </c>
      <c r="D15" s="90"/>
      <c r="E15" s="175"/>
      <c r="F15" s="123"/>
      <c r="G15" s="90">
        <v>0</v>
      </c>
      <c r="H15" s="123">
        <v>0</v>
      </c>
      <c r="I15" s="90">
        <v>0</v>
      </c>
      <c r="J15" s="123">
        <v>0</v>
      </c>
      <c r="K15" s="90">
        <v>0</v>
      </c>
      <c r="L15" s="90">
        <v>0</v>
      </c>
      <c r="M15" s="90">
        <v>0</v>
      </c>
      <c r="N15" s="90">
        <v>0</v>
      </c>
    </row>
    <row r="16" spans="1:14">
      <c r="A16" s="11" t="s">
        <v>510</v>
      </c>
      <c r="B16" s="11"/>
      <c r="C16" s="283">
        <f t="shared" ref="C16:C19" si="0">SUM(D16:N16)</f>
        <v>2678</v>
      </c>
      <c r="D16" s="90"/>
      <c r="E16" s="175">
        <v>2678</v>
      </c>
      <c r="F16" s="123"/>
      <c r="G16" s="90"/>
      <c r="H16" s="123"/>
      <c r="I16" s="90"/>
      <c r="J16" s="123"/>
      <c r="K16" s="133"/>
      <c r="L16" s="90"/>
      <c r="M16" s="123"/>
      <c r="N16" s="90"/>
    </row>
    <row r="17" spans="1:14">
      <c r="A17" s="11" t="s">
        <v>511</v>
      </c>
      <c r="B17" s="11"/>
      <c r="C17" s="283">
        <f t="shared" si="0"/>
        <v>61</v>
      </c>
      <c r="D17" s="90"/>
      <c r="E17" s="175">
        <v>61</v>
      </c>
      <c r="F17" s="123"/>
      <c r="G17" s="90"/>
      <c r="H17" s="123"/>
      <c r="I17" s="90"/>
      <c r="J17" s="123"/>
      <c r="K17" s="133"/>
      <c r="L17" s="90"/>
      <c r="M17" s="123"/>
      <c r="N17" s="90"/>
    </row>
    <row r="18" spans="1:14">
      <c r="A18" s="11" t="s">
        <v>512</v>
      </c>
      <c r="B18" s="11"/>
      <c r="C18" s="283">
        <f t="shared" si="0"/>
        <v>2739</v>
      </c>
      <c r="D18" s="90"/>
      <c r="E18" s="175">
        <f>SUM(E16:E17)</f>
        <v>2739</v>
      </c>
      <c r="F18" s="123"/>
      <c r="G18" s="90"/>
      <c r="H18" s="123"/>
      <c r="I18" s="90"/>
      <c r="J18" s="123"/>
      <c r="K18" s="133"/>
      <c r="L18" s="90"/>
      <c r="M18" s="123"/>
      <c r="N18" s="90"/>
    </row>
    <row r="19" spans="1:14">
      <c r="A19" s="15" t="s">
        <v>500</v>
      </c>
      <c r="B19" s="15"/>
      <c r="C19" s="241">
        <f t="shared" si="0"/>
        <v>2739</v>
      </c>
      <c r="D19" s="115"/>
      <c r="E19" s="174">
        <f>SUM(E15,E18)</f>
        <v>2739</v>
      </c>
      <c r="F19" s="122"/>
      <c r="G19" s="115"/>
      <c r="H19" s="122"/>
      <c r="I19" s="115"/>
      <c r="J19" s="122"/>
      <c r="K19" s="121"/>
      <c r="L19" s="115"/>
      <c r="M19" s="122"/>
      <c r="N19" s="115"/>
    </row>
    <row r="20" spans="1:14">
      <c r="A20" s="57" t="s">
        <v>307</v>
      </c>
      <c r="B20" s="11"/>
      <c r="C20" s="283"/>
      <c r="D20" s="90"/>
      <c r="E20" s="175"/>
      <c r="F20" s="123"/>
      <c r="G20" s="90"/>
      <c r="H20" s="123"/>
      <c r="I20" s="90"/>
      <c r="J20" s="123"/>
      <c r="K20" s="133"/>
      <c r="L20" s="90"/>
      <c r="M20" s="123"/>
      <c r="N20" s="90"/>
    </row>
    <row r="21" spans="1:14">
      <c r="A21" s="11" t="s">
        <v>47</v>
      </c>
      <c r="B21" s="11" t="s">
        <v>171</v>
      </c>
      <c r="C21" s="283">
        <f>SUM(D21:N21)</f>
        <v>0</v>
      </c>
      <c r="D21" s="90"/>
      <c r="E21" s="175"/>
      <c r="F21" s="123"/>
      <c r="G21" s="90"/>
      <c r="H21" s="123"/>
      <c r="I21" s="90"/>
      <c r="J21" s="123"/>
      <c r="K21" s="133"/>
      <c r="L21" s="90"/>
      <c r="M21" s="123"/>
      <c r="N21" s="90"/>
    </row>
    <row r="22" spans="1:14">
      <c r="A22" s="11" t="s">
        <v>500</v>
      </c>
      <c r="B22" s="11"/>
      <c r="C22" s="283">
        <f>SUM(D22:N22)</f>
        <v>0</v>
      </c>
      <c r="D22" s="90"/>
      <c r="E22" s="175"/>
      <c r="F22" s="123"/>
      <c r="G22" s="90"/>
      <c r="H22" s="123"/>
      <c r="I22" s="90"/>
      <c r="J22" s="123"/>
      <c r="K22" s="133"/>
      <c r="L22" s="90"/>
      <c r="M22" s="123"/>
      <c r="N22" s="90"/>
    </row>
    <row r="23" spans="1:14">
      <c r="A23" s="13" t="s">
        <v>306</v>
      </c>
      <c r="B23" s="13"/>
      <c r="C23" s="242"/>
      <c r="D23" s="116"/>
      <c r="E23" s="116"/>
      <c r="F23" s="120"/>
      <c r="G23" s="116"/>
      <c r="H23" s="120"/>
      <c r="I23" s="116"/>
      <c r="J23" s="118"/>
      <c r="K23" s="119"/>
      <c r="L23" s="116"/>
      <c r="M23" s="120"/>
      <c r="N23" s="116"/>
    </row>
    <row r="24" spans="1:14">
      <c r="A24" s="11" t="s">
        <v>47</v>
      </c>
      <c r="B24" s="11" t="s">
        <v>169</v>
      </c>
      <c r="C24" s="283">
        <f>SUM(D24:N24)</f>
        <v>254356</v>
      </c>
      <c r="D24" s="243">
        <v>254356</v>
      </c>
      <c r="E24" s="90">
        <v>0</v>
      </c>
      <c r="F24" s="123">
        <v>0</v>
      </c>
      <c r="G24" s="90">
        <v>0</v>
      </c>
      <c r="H24" s="123">
        <v>0</v>
      </c>
      <c r="I24" s="90">
        <v>0</v>
      </c>
      <c r="J24" s="113">
        <v>0</v>
      </c>
      <c r="K24" s="133">
        <v>0</v>
      </c>
      <c r="L24" s="90">
        <v>0</v>
      </c>
      <c r="M24" s="123">
        <v>0</v>
      </c>
      <c r="N24" s="90">
        <v>0</v>
      </c>
    </row>
    <row r="25" spans="1:14">
      <c r="A25" s="11" t="s">
        <v>524</v>
      </c>
      <c r="B25" s="11"/>
      <c r="C25" s="283">
        <f t="shared" ref="C25:C27" si="1">SUM(D25:N25)</f>
        <v>-787</v>
      </c>
      <c r="D25" s="243">
        <v>-787</v>
      </c>
      <c r="E25" s="90"/>
      <c r="F25" s="123"/>
      <c r="G25" s="90"/>
      <c r="H25" s="123"/>
      <c r="I25" s="90"/>
      <c r="J25" s="113"/>
      <c r="K25" s="133"/>
      <c r="L25" s="90"/>
      <c r="M25" s="123"/>
      <c r="N25" s="90"/>
    </row>
    <row r="26" spans="1:14">
      <c r="A26" s="11" t="s">
        <v>596</v>
      </c>
      <c r="B26" s="11"/>
      <c r="C26" s="283">
        <f t="shared" si="1"/>
        <v>118</v>
      </c>
      <c r="D26" s="243"/>
      <c r="E26" s="90"/>
      <c r="F26" s="123"/>
      <c r="G26" s="90"/>
      <c r="H26" s="123"/>
      <c r="I26" s="90"/>
      <c r="J26" s="113"/>
      <c r="K26" s="133"/>
      <c r="L26" s="90"/>
      <c r="M26" s="123"/>
      <c r="N26" s="90">
        <v>118</v>
      </c>
    </row>
    <row r="27" spans="1:14">
      <c r="A27" s="11" t="s">
        <v>606</v>
      </c>
      <c r="B27" s="11"/>
      <c r="C27" s="283">
        <f t="shared" si="1"/>
        <v>4041</v>
      </c>
      <c r="D27" s="243">
        <v>4041</v>
      </c>
      <c r="E27" s="90"/>
      <c r="F27" s="123"/>
      <c r="G27" s="90"/>
      <c r="H27" s="123"/>
      <c r="I27" s="90"/>
      <c r="J27" s="113"/>
      <c r="K27" s="133"/>
      <c r="L27" s="90"/>
      <c r="M27" s="123"/>
      <c r="N27" s="90"/>
    </row>
    <row r="28" spans="1:14">
      <c r="A28" s="11" t="s">
        <v>512</v>
      </c>
      <c r="B28" s="11"/>
      <c r="C28" s="283">
        <f>SUM(C25:C27)</f>
        <v>3372</v>
      </c>
      <c r="D28" s="243">
        <f>SUM(D25:D27)</f>
        <v>3254</v>
      </c>
      <c r="E28" s="243">
        <f t="shared" ref="E28:N28" si="2">SUM(E25:E27)</f>
        <v>0</v>
      </c>
      <c r="F28" s="243">
        <f t="shared" si="2"/>
        <v>0</v>
      </c>
      <c r="G28" s="243">
        <f t="shared" si="2"/>
        <v>0</v>
      </c>
      <c r="H28" s="243">
        <f t="shared" si="2"/>
        <v>0</v>
      </c>
      <c r="I28" s="243">
        <f t="shared" si="2"/>
        <v>0</v>
      </c>
      <c r="J28" s="243">
        <f t="shared" si="2"/>
        <v>0</v>
      </c>
      <c r="K28" s="243">
        <f t="shared" si="2"/>
        <v>0</v>
      </c>
      <c r="L28" s="243">
        <f t="shared" si="2"/>
        <v>0</v>
      </c>
      <c r="M28" s="243">
        <f t="shared" si="2"/>
        <v>0</v>
      </c>
      <c r="N28" s="243">
        <f t="shared" si="2"/>
        <v>118</v>
      </c>
    </row>
    <row r="29" spans="1:14">
      <c r="A29" s="11" t="s">
        <v>500</v>
      </c>
      <c r="B29" s="11"/>
      <c r="C29" s="283">
        <f>SUM(C24,C28)</f>
        <v>257728</v>
      </c>
      <c r="D29" s="243">
        <f>SUM(D24,D28)</f>
        <v>257610</v>
      </c>
      <c r="E29" s="243">
        <f t="shared" ref="E29:N29" si="3">SUM(E24,E28)</f>
        <v>0</v>
      </c>
      <c r="F29" s="243">
        <f t="shared" si="3"/>
        <v>0</v>
      </c>
      <c r="G29" s="243">
        <f t="shared" si="3"/>
        <v>0</v>
      </c>
      <c r="H29" s="243">
        <f t="shared" si="3"/>
        <v>0</v>
      </c>
      <c r="I29" s="243">
        <f t="shared" si="3"/>
        <v>0</v>
      </c>
      <c r="J29" s="243">
        <f t="shared" si="3"/>
        <v>0</v>
      </c>
      <c r="K29" s="243">
        <f t="shared" si="3"/>
        <v>0</v>
      </c>
      <c r="L29" s="243">
        <f t="shared" si="3"/>
        <v>0</v>
      </c>
      <c r="M29" s="243">
        <f t="shared" si="3"/>
        <v>0</v>
      </c>
      <c r="N29" s="243">
        <f t="shared" si="3"/>
        <v>118</v>
      </c>
    </row>
    <row r="30" spans="1:14">
      <c r="A30" s="13" t="s">
        <v>432</v>
      </c>
      <c r="B30" s="13"/>
      <c r="C30" s="242"/>
      <c r="D30" s="116"/>
      <c r="E30" s="116"/>
      <c r="F30" s="120"/>
      <c r="G30" s="116"/>
      <c r="H30" s="120"/>
      <c r="I30" s="116"/>
      <c r="J30" s="118"/>
      <c r="K30" s="116"/>
      <c r="L30" s="120"/>
      <c r="M30" s="116"/>
      <c r="N30" s="118"/>
    </row>
    <row r="31" spans="1:14">
      <c r="A31" s="11" t="s">
        <v>47</v>
      </c>
      <c r="B31" s="11" t="s">
        <v>169</v>
      </c>
      <c r="C31" s="283">
        <f>SUM(D31:N31)</f>
        <v>0</v>
      </c>
      <c r="D31" s="90">
        <f>SUM(E31:N31)</f>
        <v>0</v>
      </c>
      <c r="E31" s="90">
        <v>0</v>
      </c>
      <c r="F31" s="123">
        <v>0</v>
      </c>
      <c r="G31" s="90">
        <v>0</v>
      </c>
      <c r="H31" s="123">
        <v>0</v>
      </c>
      <c r="I31" s="90">
        <v>0</v>
      </c>
      <c r="J31" s="113">
        <v>0</v>
      </c>
      <c r="K31" s="90">
        <v>0</v>
      </c>
      <c r="L31" s="123">
        <v>0</v>
      </c>
      <c r="M31" s="90">
        <v>0</v>
      </c>
      <c r="N31" s="113">
        <v>0</v>
      </c>
    </row>
    <row r="32" spans="1:14">
      <c r="A32" s="11" t="s">
        <v>500</v>
      </c>
      <c r="B32" s="32"/>
      <c r="C32" s="283">
        <f>SUM(D32:N32)</f>
        <v>0</v>
      </c>
      <c r="D32" s="133"/>
      <c r="E32" s="90"/>
      <c r="F32" s="123"/>
      <c r="G32" s="90"/>
      <c r="H32" s="123"/>
      <c r="I32" s="90"/>
      <c r="J32" s="123"/>
      <c r="K32" s="115"/>
      <c r="L32" s="123"/>
      <c r="M32" s="115"/>
      <c r="N32" s="123"/>
    </row>
    <row r="33" spans="1:23">
      <c r="A33" s="54" t="s">
        <v>123</v>
      </c>
      <c r="B33" s="218"/>
      <c r="C33" s="60"/>
      <c r="D33" s="31"/>
      <c r="E33" s="31"/>
      <c r="F33" s="10"/>
      <c r="G33" s="10"/>
      <c r="H33" s="21"/>
      <c r="I33" s="10"/>
      <c r="J33" s="21"/>
      <c r="K33" s="10"/>
      <c r="L33" s="21"/>
      <c r="M33" s="10"/>
      <c r="N33" s="384"/>
      <c r="O33" s="5"/>
      <c r="P33" s="5"/>
      <c r="Q33" s="5"/>
      <c r="R33" s="5"/>
      <c r="S33" s="5"/>
      <c r="T33" s="5"/>
      <c r="U33" s="5"/>
      <c r="V33" s="5"/>
      <c r="W33" s="5"/>
    </row>
    <row r="34" spans="1:23" s="157" customFormat="1">
      <c r="A34" s="386" t="s">
        <v>45</v>
      </c>
      <c r="B34" s="386"/>
      <c r="C34" s="416">
        <f>SUM(D34:N34)</f>
        <v>256606</v>
      </c>
      <c r="D34" s="128">
        <f t="shared" ref="D34:N34" si="4">SUM(D12,D15,D24,D31)</f>
        <v>254356</v>
      </c>
      <c r="E34" s="128">
        <f t="shared" si="4"/>
        <v>0</v>
      </c>
      <c r="F34" s="126">
        <f t="shared" si="4"/>
        <v>0</v>
      </c>
      <c r="G34" s="128">
        <f t="shared" si="4"/>
        <v>0</v>
      </c>
      <c r="H34" s="128">
        <f t="shared" si="4"/>
        <v>2200</v>
      </c>
      <c r="I34" s="126">
        <f t="shared" si="4"/>
        <v>50</v>
      </c>
      <c r="J34" s="126">
        <f t="shared" si="4"/>
        <v>0</v>
      </c>
      <c r="K34" s="127">
        <f t="shared" si="4"/>
        <v>0</v>
      </c>
      <c r="L34" s="126">
        <f t="shared" si="4"/>
        <v>0</v>
      </c>
      <c r="M34" s="127">
        <f t="shared" si="4"/>
        <v>0</v>
      </c>
      <c r="N34" s="126">
        <f t="shared" si="4"/>
        <v>0</v>
      </c>
      <c r="O34" s="97"/>
      <c r="P34" s="97"/>
      <c r="Q34" s="97"/>
      <c r="R34" s="97"/>
      <c r="S34" s="97"/>
      <c r="T34" s="97"/>
      <c r="U34" s="97"/>
      <c r="V34" s="97"/>
      <c r="W34" s="97"/>
    </row>
    <row r="35" spans="1:23" s="157" customFormat="1">
      <c r="A35" s="386" t="s">
        <v>502</v>
      </c>
      <c r="B35" s="386"/>
      <c r="C35" s="416">
        <f>SUM(C18,C28,)</f>
        <v>6111</v>
      </c>
      <c r="D35" s="416">
        <f t="shared" ref="D35:N35" si="5">SUM(D18,D28,)</f>
        <v>3254</v>
      </c>
      <c r="E35" s="416">
        <f t="shared" si="5"/>
        <v>2739</v>
      </c>
      <c r="F35" s="416">
        <f t="shared" si="5"/>
        <v>0</v>
      </c>
      <c r="G35" s="416">
        <f t="shared" si="5"/>
        <v>0</v>
      </c>
      <c r="H35" s="416">
        <f t="shared" si="5"/>
        <v>0</v>
      </c>
      <c r="I35" s="416">
        <f t="shared" si="5"/>
        <v>0</v>
      </c>
      <c r="J35" s="416">
        <f t="shared" si="5"/>
        <v>0</v>
      </c>
      <c r="K35" s="416">
        <f t="shared" si="5"/>
        <v>0</v>
      </c>
      <c r="L35" s="416">
        <f t="shared" si="5"/>
        <v>0</v>
      </c>
      <c r="M35" s="416">
        <f t="shared" si="5"/>
        <v>0</v>
      </c>
      <c r="N35" s="416">
        <f t="shared" si="5"/>
        <v>118</v>
      </c>
      <c r="O35" s="97"/>
      <c r="P35" s="97"/>
      <c r="Q35" s="97"/>
      <c r="R35" s="97"/>
      <c r="S35" s="97"/>
      <c r="T35" s="97"/>
      <c r="U35" s="97"/>
      <c r="V35" s="97"/>
      <c r="W35" s="97"/>
    </row>
    <row r="36" spans="1:23" s="157" customFormat="1">
      <c r="A36" s="229" t="s">
        <v>502</v>
      </c>
      <c r="B36" s="229"/>
      <c r="C36" s="417">
        <f>SUM(C34:C35)</f>
        <v>262717</v>
      </c>
      <c r="D36" s="417">
        <f t="shared" ref="D36:N36" si="6">SUM(D34:D35)</f>
        <v>257610</v>
      </c>
      <c r="E36" s="417">
        <f t="shared" si="6"/>
        <v>2739</v>
      </c>
      <c r="F36" s="417">
        <f t="shared" si="6"/>
        <v>0</v>
      </c>
      <c r="G36" s="417">
        <f t="shared" si="6"/>
        <v>0</v>
      </c>
      <c r="H36" s="417">
        <f t="shared" si="6"/>
        <v>2200</v>
      </c>
      <c r="I36" s="417">
        <f t="shared" si="6"/>
        <v>50</v>
      </c>
      <c r="J36" s="417">
        <f t="shared" si="6"/>
        <v>0</v>
      </c>
      <c r="K36" s="417">
        <f t="shared" si="6"/>
        <v>0</v>
      </c>
      <c r="L36" s="417">
        <f t="shared" si="6"/>
        <v>0</v>
      </c>
      <c r="M36" s="417">
        <f t="shared" si="6"/>
        <v>0</v>
      </c>
      <c r="N36" s="417">
        <f t="shared" si="6"/>
        <v>118</v>
      </c>
      <c r="O36" s="97"/>
      <c r="P36" s="97"/>
      <c r="Q36" s="97"/>
      <c r="R36" s="97"/>
      <c r="S36" s="97"/>
      <c r="T36" s="97"/>
      <c r="U36" s="97"/>
      <c r="V36" s="97"/>
      <c r="W36" s="97"/>
    </row>
    <row r="37" spans="1:23" ht="20.25" customHeight="1">
      <c r="A37" s="64" t="s">
        <v>503</v>
      </c>
      <c r="B37" s="386"/>
      <c r="C37" s="416">
        <f t="shared" ref="C37:C42" si="7">SUM(D37:N37)</f>
        <v>254356</v>
      </c>
      <c r="D37" s="133">
        <f>SUM(D24)</f>
        <v>254356</v>
      </c>
      <c r="E37" s="11">
        <v>0</v>
      </c>
      <c r="F37" s="26">
        <v>0</v>
      </c>
      <c r="G37" s="32">
        <v>0</v>
      </c>
      <c r="H37" s="32"/>
      <c r="I37" s="10"/>
      <c r="J37" s="32">
        <v>0</v>
      </c>
      <c r="K37" s="11">
        <v>0</v>
      </c>
      <c r="L37" s="11">
        <v>0</v>
      </c>
      <c r="M37" s="385">
        <v>0</v>
      </c>
      <c r="N37" s="11">
        <v>0</v>
      </c>
      <c r="O37" s="5"/>
      <c r="P37" s="5"/>
      <c r="Q37" s="5"/>
      <c r="R37" s="5"/>
      <c r="S37" s="5"/>
      <c r="T37" s="5"/>
      <c r="U37" s="5"/>
      <c r="V37" s="5"/>
      <c r="W37" s="5"/>
    </row>
    <row r="38" spans="1:23" ht="20.25" customHeight="1">
      <c r="A38" s="46" t="s">
        <v>504</v>
      </c>
      <c r="B38" s="46"/>
      <c r="C38" s="417">
        <f t="shared" si="7"/>
        <v>257728</v>
      </c>
      <c r="D38" s="115">
        <v>257610</v>
      </c>
      <c r="E38" s="15"/>
      <c r="F38" s="15"/>
      <c r="G38" s="15"/>
      <c r="H38" s="29"/>
      <c r="I38" s="15"/>
      <c r="J38" s="15"/>
      <c r="K38" s="15"/>
      <c r="L38" s="15"/>
      <c r="M38" s="15"/>
      <c r="N38" s="15">
        <v>118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ht="18.75" customHeight="1">
      <c r="A39" s="54" t="s">
        <v>505</v>
      </c>
      <c r="B39" s="54"/>
      <c r="C39" s="418">
        <f t="shared" si="7"/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5"/>
      <c r="P39" s="5"/>
      <c r="Q39" s="5"/>
      <c r="R39" s="5"/>
      <c r="S39" s="5"/>
      <c r="T39" s="5"/>
      <c r="U39" s="5"/>
      <c r="V39" s="5"/>
      <c r="W39" s="5"/>
    </row>
    <row r="40" spans="1:23" ht="18.75" customHeight="1">
      <c r="A40" s="46" t="s">
        <v>506</v>
      </c>
      <c r="B40" s="46"/>
      <c r="C40" s="418">
        <f t="shared" si="7"/>
        <v>0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5"/>
      <c r="P40" s="5"/>
      <c r="Q40" s="5"/>
      <c r="R40" s="5"/>
      <c r="S40" s="5"/>
      <c r="T40" s="5"/>
      <c r="U40" s="5"/>
      <c r="V40" s="5"/>
      <c r="W40" s="5"/>
    </row>
    <row r="41" spans="1:23" ht="20.25" customHeight="1">
      <c r="A41" s="54" t="s">
        <v>507</v>
      </c>
      <c r="B41" s="54"/>
      <c r="C41" s="383">
        <f t="shared" si="7"/>
        <v>2250</v>
      </c>
      <c r="D41" s="116">
        <v>0</v>
      </c>
      <c r="E41" s="116">
        <v>0</v>
      </c>
      <c r="F41" s="116"/>
      <c r="G41" s="10">
        <v>0</v>
      </c>
      <c r="H41" s="10">
        <v>2200</v>
      </c>
      <c r="I41" s="10">
        <v>50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5"/>
      <c r="P41" s="5"/>
      <c r="Q41" s="26"/>
      <c r="R41" s="5"/>
      <c r="S41" s="5"/>
      <c r="T41" s="5"/>
      <c r="U41" s="5"/>
      <c r="V41" s="5"/>
      <c r="W41" s="5"/>
    </row>
    <row r="42" spans="1:23" ht="18" customHeight="1">
      <c r="A42" s="46" t="s">
        <v>508</v>
      </c>
      <c r="B42" s="29"/>
      <c r="C42" s="417">
        <f t="shared" si="7"/>
        <v>4989</v>
      </c>
      <c r="D42" s="115">
        <v>0</v>
      </c>
      <c r="E42" s="115">
        <v>2739</v>
      </c>
      <c r="F42" s="115"/>
      <c r="G42" s="15">
        <v>0</v>
      </c>
      <c r="H42" s="15">
        <v>2200</v>
      </c>
      <c r="I42" s="15">
        <v>50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5"/>
      <c r="B43" s="5"/>
      <c r="C43" s="22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22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22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26"/>
      <c r="B46" s="5"/>
      <c r="C46" s="221"/>
      <c r="D46" s="5"/>
      <c r="E46" s="5"/>
      <c r="F46" s="5"/>
      <c r="G46" s="38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21"/>
      <c r="B47" s="5"/>
      <c r="C47" s="22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2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22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2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2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2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2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2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2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2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2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2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22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22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22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22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22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22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22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22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22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22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22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22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22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22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22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22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1"/>
      <c r="B75" s="1"/>
      <c r="C75" s="22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3">
      <c r="A76" s="1"/>
      <c r="B76" s="1"/>
      <c r="C76" s="22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3">
      <c r="A77" s="1"/>
      <c r="B77" s="1"/>
      <c r="C77" s="22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3">
      <c r="A78" s="1"/>
      <c r="B78" s="1"/>
      <c r="C78" s="22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>
      <c r="A79" s="1"/>
      <c r="B79" s="1"/>
      <c r="C79" s="22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>
      <c r="A80" s="1"/>
      <c r="B80" s="1"/>
      <c r="C80" s="22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22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22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22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22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22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22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</sheetData>
  <mergeCells count="11">
    <mergeCell ref="J7:K8"/>
    <mergeCell ref="L7:M8"/>
    <mergeCell ref="N7:N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224"/>
  <sheetViews>
    <sheetView tabSelected="1" view="pageBreakPreview" zoomScaleNormal="100" zoomScaleSheetLayoutView="100" workbookViewId="0">
      <selection activeCell="A31" sqref="A31"/>
    </sheetView>
  </sheetViews>
  <sheetFormatPr defaultRowHeight="15"/>
  <cols>
    <col min="1" max="1" width="33.28515625" style="432" customWidth="1"/>
    <col min="2" max="2" width="8.5703125" style="432" customWidth="1"/>
    <col min="3" max="3" width="13.42578125" style="432" customWidth="1"/>
    <col min="4" max="4" width="14.42578125" style="432" customWidth="1"/>
    <col min="5" max="5" width="13.7109375" style="432" customWidth="1"/>
    <col min="6" max="6" width="13.28515625" style="432" customWidth="1"/>
    <col min="7" max="7" width="11" style="432" customWidth="1"/>
    <col min="8" max="8" width="10.28515625" style="432" customWidth="1"/>
    <col min="9" max="9" width="10.42578125" style="432" customWidth="1"/>
    <col min="10" max="10" width="9.42578125" style="432" customWidth="1"/>
    <col min="11" max="12" width="10.5703125" style="432" customWidth="1"/>
    <col min="13" max="13" width="8.42578125" style="432" customWidth="1"/>
    <col min="14" max="14" width="9.7109375" style="432" hidden="1" customWidth="1"/>
    <col min="15" max="15" width="10.5703125" style="433" customWidth="1"/>
    <col min="16" max="16384" width="9.140625" style="432"/>
  </cols>
  <sheetData>
    <row r="1" spans="1:18" ht="15.75">
      <c r="A1" s="429" t="s">
        <v>690</v>
      </c>
      <c r="B1" s="430"/>
      <c r="C1" s="429"/>
      <c r="D1" s="429"/>
      <c r="E1" s="429"/>
      <c r="F1" s="429"/>
      <c r="G1" s="429"/>
      <c r="H1" s="429"/>
      <c r="I1" s="214"/>
      <c r="J1" s="215"/>
      <c r="K1" s="215"/>
      <c r="L1" s="214"/>
      <c r="M1" s="212"/>
      <c r="N1" s="431"/>
      <c r="O1" s="432"/>
    </row>
    <row r="2" spans="1:18" ht="15.75">
      <c r="A2" s="429"/>
      <c r="B2" s="430"/>
      <c r="C2" s="429"/>
      <c r="D2" s="429"/>
      <c r="E2" s="429"/>
      <c r="F2" s="429"/>
      <c r="G2" s="429"/>
      <c r="H2" s="429"/>
      <c r="I2" s="214"/>
      <c r="J2" s="215"/>
      <c r="K2" s="215"/>
      <c r="L2" s="214"/>
      <c r="M2" s="212"/>
      <c r="N2" s="431"/>
      <c r="O2" s="432"/>
    </row>
    <row r="3" spans="1:18" ht="15.75">
      <c r="A3" s="530" t="s">
        <v>46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</row>
    <row r="4" spans="1:18" ht="15.75">
      <c r="A4" s="531" t="s">
        <v>660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</row>
    <row r="5" spans="1:18" ht="15.75">
      <c r="A5" s="530" t="s">
        <v>2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</row>
    <row r="6" spans="1:18" ht="15.75">
      <c r="A6" s="211"/>
      <c r="B6" s="214"/>
      <c r="C6" s="211"/>
      <c r="D6" s="211"/>
      <c r="E6" s="211"/>
      <c r="F6" s="428"/>
      <c r="G6" s="428"/>
      <c r="H6" s="211"/>
      <c r="I6" s="211"/>
      <c r="J6" s="211"/>
      <c r="K6" s="212"/>
      <c r="L6" s="212"/>
      <c r="M6" s="212"/>
      <c r="N6" s="212"/>
    </row>
    <row r="7" spans="1:18" ht="15" customHeight="1">
      <c r="A7" s="212"/>
      <c r="C7" s="212"/>
      <c r="D7" s="212"/>
      <c r="E7" s="212"/>
      <c r="F7" s="212"/>
      <c r="G7" s="212"/>
      <c r="H7" s="212"/>
      <c r="I7" s="212"/>
      <c r="J7" s="212"/>
      <c r="K7" s="532" t="s">
        <v>28</v>
      </c>
      <c r="L7" s="532"/>
      <c r="M7" s="532"/>
      <c r="N7" s="532"/>
      <c r="O7" s="532"/>
    </row>
    <row r="8" spans="1:18" ht="12.75" customHeight="1">
      <c r="A8" s="434" t="s">
        <v>29</v>
      </c>
      <c r="B8" s="527" t="s">
        <v>242</v>
      </c>
      <c r="C8" s="527" t="s">
        <v>243</v>
      </c>
      <c r="D8" s="527" t="s">
        <v>214</v>
      </c>
      <c r="E8" s="527" t="s">
        <v>209</v>
      </c>
      <c r="F8" s="527" t="s">
        <v>210</v>
      </c>
      <c r="G8" s="527" t="s">
        <v>146</v>
      </c>
      <c r="H8" s="527" t="s">
        <v>182</v>
      </c>
      <c r="I8" s="527" t="s">
        <v>334</v>
      </c>
      <c r="J8" s="537" t="s">
        <v>211</v>
      </c>
      <c r="K8" s="538"/>
      <c r="L8" s="537" t="s">
        <v>212</v>
      </c>
      <c r="M8" s="538"/>
      <c r="N8" s="527" t="s">
        <v>213</v>
      </c>
      <c r="O8" s="527" t="s">
        <v>244</v>
      </c>
    </row>
    <row r="9" spans="1:18">
      <c r="A9" s="435" t="s">
        <v>31</v>
      </c>
      <c r="B9" s="533"/>
      <c r="C9" s="528"/>
      <c r="D9" s="533"/>
      <c r="E9" s="528"/>
      <c r="F9" s="528"/>
      <c r="G9" s="528"/>
      <c r="H9" s="528"/>
      <c r="I9" s="528"/>
      <c r="J9" s="539"/>
      <c r="K9" s="540"/>
      <c r="L9" s="539"/>
      <c r="M9" s="540"/>
      <c r="N9" s="528"/>
      <c r="O9" s="528"/>
    </row>
    <row r="10" spans="1:18" ht="21.75" customHeight="1">
      <c r="A10" s="436"/>
      <c r="B10" s="534"/>
      <c r="C10" s="529"/>
      <c r="D10" s="534"/>
      <c r="E10" s="529"/>
      <c r="F10" s="529"/>
      <c r="G10" s="529"/>
      <c r="H10" s="529"/>
      <c r="I10" s="529"/>
      <c r="J10" s="437" t="s">
        <v>168</v>
      </c>
      <c r="K10" s="437" t="s">
        <v>113</v>
      </c>
      <c r="L10" s="437" t="s">
        <v>168</v>
      </c>
      <c r="M10" s="437" t="s">
        <v>113</v>
      </c>
      <c r="N10" s="529"/>
      <c r="O10" s="529"/>
    </row>
    <row r="11" spans="1:18">
      <c r="A11" s="434" t="s">
        <v>8</v>
      </c>
      <c r="B11" s="434" t="s">
        <v>9</v>
      </c>
      <c r="C11" s="434" t="s">
        <v>10</v>
      </c>
      <c r="D11" s="434"/>
      <c r="E11" s="434" t="s">
        <v>11</v>
      </c>
      <c r="F11" s="434" t="s">
        <v>12</v>
      </c>
      <c r="G11" s="438" t="s">
        <v>13</v>
      </c>
      <c r="H11" s="434" t="s">
        <v>14</v>
      </c>
      <c r="I11" s="438" t="s">
        <v>15</v>
      </c>
      <c r="J11" s="535" t="s">
        <v>16</v>
      </c>
      <c r="K11" s="536"/>
      <c r="L11" s="535" t="s">
        <v>17</v>
      </c>
      <c r="M11" s="536"/>
      <c r="N11" s="435">
        <v>11</v>
      </c>
      <c r="O11" s="438">
        <v>11</v>
      </c>
    </row>
    <row r="12" spans="1:18">
      <c r="A12" s="199" t="s">
        <v>227</v>
      </c>
      <c r="B12" s="299" t="s">
        <v>335</v>
      </c>
      <c r="C12" s="194"/>
      <c r="D12" s="194"/>
      <c r="E12" s="194"/>
      <c r="F12" s="193"/>
      <c r="G12" s="194"/>
      <c r="H12" s="193"/>
      <c r="I12" s="194"/>
      <c r="J12" s="193"/>
      <c r="K12" s="194"/>
      <c r="L12" s="193"/>
      <c r="M12" s="194"/>
      <c r="N12" s="195"/>
      <c r="O12" s="194"/>
      <c r="P12" s="439">
        <f>SUM(D12:O12)</f>
        <v>0</v>
      </c>
      <c r="Q12" s="439">
        <f>P12-C12</f>
        <v>0</v>
      </c>
      <c r="R12" s="439"/>
    </row>
    <row r="13" spans="1:18" s="441" customFormat="1">
      <c r="A13" s="217" t="s">
        <v>49</v>
      </c>
      <c r="B13" s="217"/>
      <c r="C13" s="195">
        <v>150750</v>
      </c>
      <c r="D13" s="195">
        <v>148259</v>
      </c>
      <c r="E13" s="195"/>
      <c r="F13" s="198"/>
      <c r="G13" s="195"/>
      <c r="H13" s="198">
        <v>2491</v>
      </c>
      <c r="I13" s="195"/>
      <c r="J13" s="198"/>
      <c r="K13" s="195"/>
      <c r="L13" s="198"/>
      <c r="M13" s="195"/>
      <c r="N13" s="195"/>
      <c r="O13" s="195"/>
      <c r="P13" s="440">
        <f>SUM(D13:O13)</f>
        <v>150750</v>
      </c>
      <c r="Q13" s="440">
        <f>P13-C13</f>
        <v>0</v>
      </c>
      <c r="R13" s="440"/>
    </row>
    <row r="14" spans="1:18">
      <c r="A14" s="217" t="s">
        <v>661</v>
      </c>
      <c r="B14" s="217"/>
      <c r="C14" s="195">
        <v>1635</v>
      </c>
      <c r="D14" s="195"/>
      <c r="E14" s="195"/>
      <c r="F14" s="198"/>
      <c r="G14" s="195"/>
      <c r="H14" s="198"/>
      <c r="I14" s="195"/>
      <c r="J14" s="198"/>
      <c r="K14" s="195"/>
      <c r="L14" s="198"/>
      <c r="M14" s="195"/>
      <c r="N14" s="195"/>
      <c r="O14" s="195">
        <v>1635</v>
      </c>
      <c r="P14" s="440">
        <f t="shared" ref="P14:P78" si="0">SUM(D14:O14)</f>
        <v>1635</v>
      </c>
      <c r="Q14" s="440">
        <f t="shared" ref="Q14:Q78" si="1">P14-C14</f>
        <v>0</v>
      </c>
      <c r="R14" s="439"/>
    </row>
    <row r="15" spans="1:18">
      <c r="A15" s="217" t="s">
        <v>662</v>
      </c>
      <c r="B15" s="217"/>
      <c r="C15" s="195">
        <f>SUM(C14)</f>
        <v>1635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>
        <f t="shared" ref="N15:O15" si="2">SUM(N14)</f>
        <v>0</v>
      </c>
      <c r="O15" s="195">
        <f t="shared" si="2"/>
        <v>1635</v>
      </c>
      <c r="P15" s="440">
        <f t="shared" si="0"/>
        <v>1635</v>
      </c>
      <c r="Q15" s="440">
        <f t="shared" si="1"/>
        <v>0</v>
      </c>
      <c r="R15" s="439"/>
    </row>
    <row r="16" spans="1:18" s="443" customFormat="1">
      <c r="A16" s="202" t="s">
        <v>501</v>
      </c>
      <c r="B16" s="202"/>
      <c r="C16" s="197">
        <f>C13+C15</f>
        <v>152385</v>
      </c>
      <c r="D16" s="197">
        <f t="shared" ref="D16:O16" si="3">D13+D15</f>
        <v>148259</v>
      </c>
      <c r="E16" s="197"/>
      <c r="F16" s="197"/>
      <c r="G16" s="197"/>
      <c r="H16" s="197">
        <f t="shared" si="3"/>
        <v>2491</v>
      </c>
      <c r="I16" s="197"/>
      <c r="J16" s="197"/>
      <c r="K16" s="197"/>
      <c r="L16" s="197"/>
      <c r="M16" s="197"/>
      <c r="N16" s="197">
        <f t="shared" si="3"/>
        <v>0</v>
      </c>
      <c r="O16" s="197">
        <f t="shared" si="3"/>
        <v>1635</v>
      </c>
      <c r="P16" s="440">
        <f t="shared" si="0"/>
        <v>152385</v>
      </c>
      <c r="Q16" s="440">
        <f t="shared" si="1"/>
        <v>0</v>
      </c>
      <c r="R16" s="442"/>
    </row>
    <row r="17" spans="1:18">
      <c r="A17" s="239" t="s">
        <v>228</v>
      </c>
      <c r="B17" s="302" t="s">
        <v>335</v>
      </c>
      <c r="C17" s="195"/>
      <c r="D17" s="195"/>
      <c r="E17" s="195"/>
      <c r="F17" s="198"/>
      <c r="G17" s="195"/>
      <c r="H17" s="198"/>
      <c r="I17" s="195"/>
      <c r="J17" s="198"/>
      <c r="K17" s="195"/>
      <c r="L17" s="198"/>
      <c r="M17" s="195"/>
      <c r="N17" s="195"/>
      <c r="O17" s="195"/>
      <c r="P17" s="440">
        <f t="shared" si="0"/>
        <v>0</v>
      </c>
      <c r="Q17" s="440">
        <f t="shared" si="1"/>
        <v>0</v>
      </c>
      <c r="R17" s="439"/>
    </row>
    <row r="18" spans="1:18" s="441" customFormat="1">
      <c r="A18" s="217" t="s">
        <v>49</v>
      </c>
      <c r="B18" s="217"/>
      <c r="C18" s="195">
        <v>126000</v>
      </c>
      <c r="D18" s="195">
        <v>123788</v>
      </c>
      <c r="E18" s="195"/>
      <c r="F18" s="198"/>
      <c r="G18" s="195"/>
      <c r="H18" s="198">
        <v>2212</v>
      </c>
      <c r="I18" s="195"/>
      <c r="J18" s="198"/>
      <c r="K18" s="195"/>
      <c r="L18" s="198"/>
      <c r="M18" s="195"/>
      <c r="N18" s="195"/>
      <c r="O18" s="195"/>
      <c r="P18" s="440">
        <f t="shared" si="0"/>
        <v>126000</v>
      </c>
      <c r="Q18" s="440">
        <f t="shared" si="1"/>
        <v>0</v>
      </c>
      <c r="R18" s="440"/>
    </row>
    <row r="19" spans="1:18">
      <c r="A19" s="217" t="s">
        <v>663</v>
      </c>
      <c r="B19" s="217"/>
      <c r="C19" s="195">
        <v>0</v>
      </c>
      <c r="D19" s="195">
        <v>-1506</v>
      </c>
      <c r="E19" s="195"/>
      <c r="F19" s="198"/>
      <c r="G19" s="195"/>
      <c r="H19" s="198"/>
      <c r="I19" s="195"/>
      <c r="J19" s="198"/>
      <c r="K19" s="195"/>
      <c r="L19" s="198"/>
      <c r="M19" s="195"/>
      <c r="N19" s="195"/>
      <c r="O19" s="195">
        <v>1506</v>
      </c>
      <c r="P19" s="440">
        <f t="shared" si="0"/>
        <v>0</v>
      </c>
      <c r="Q19" s="440">
        <f t="shared" si="1"/>
        <v>0</v>
      </c>
      <c r="R19" s="439"/>
    </row>
    <row r="20" spans="1:18">
      <c r="A20" s="217" t="s">
        <v>662</v>
      </c>
      <c r="B20" s="217"/>
      <c r="C20" s="195">
        <f>SUM(C19)</f>
        <v>0</v>
      </c>
      <c r="D20" s="195">
        <f t="shared" ref="D20:O20" si="4">SUM(D19)</f>
        <v>-1506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>
        <f t="shared" si="4"/>
        <v>0</v>
      </c>
      <c r="O20" s="195">
        <f t="shared" si="4"/>
        <v>1506</v>
      </c>
      <c r="P20" s="440">
        <f t="shared" si="0"/>
        <v>0</v>
      </c>
      <c r="Q20" s="440">
        <f t="shared" si="1"/>
        <v>0</v>
      </c>
      <c r="R20" s="439"/>
    </row>
    <row r="21" spans="1:18" s="443" customFormat="1">
      <c r="A21" s="202" t="s">
        <v>501</v>
      </c>
      <c r="B21" s="202"/>
      <c r="C21" s="197">
        <f>C18+C20</f>
        <v>126000</v>
      </c>
      <c r="D21" s="197">
        <f t="shared" ref="D21:O21" si="5">D18+D20</f>
        <v>122282</v>
      </c>
      <c r="E21" s="197"/>
      <c r="F21" s="197"/>
      <c r="G21" s="197"/>
      <c r="H21" s="197">
        <f t="shared" si="5"/>
        <v>2212</v>
      </c>
      <c r="I21" s="197"/>
      <c r="J21" s="197"/>
      <c r="K21" s="197"/>
      <c r="L21" s="197"/>
      <c r="M21" s="197"/>
      <c r="N21" s="197">
        <f t="shared" si="5"/>
        <v>0</v>
      </c>
      <c r="O21" s="197">
        <f t="shared" si="5"/>
        <v>1506</v>
      </c>
      <c r="P21" s="440">
        <f t="shared" si="0"/>
        <v>126000</v>
      </c>
      <c r="Q21" s="440">
        <f t="shared" si="1"/>
        <v>0</v>
      </c>
      <c r="R21" s="442"/>
    </row>
    <row r="22" spans="1:18">
      <c r="A22" s="239" t="s">
        <v>229</v>
      </c>
      <c r="B22" s="302" t="s">
        <v>335</v>
      </c>
      <c r="C22" s="195"/>
      <c r="D22" s="195"/>
      <c r="E22" s="195"/>
      <c r="F22" s="198"/>
      <c r="G22" s="195"/>
      <c r="H22" s="198"/>
      <c r="I22" s="195"/>
      <c r="J22" s="198"/>
      <c r="K22" s="195"/>
      <c r="L22" s="198"/>
      <c r="M22" s="195"/>
      <c r="N22" s="195"/>
      <c r="O22" s="195"/>
      <c r="P22" s="440">
        <f t="shared" si="0"/>
        <v>0</v>
      </c>
      <c r="Q22" s="440">
        <f t="shared" si="1"/>
        <v>0</v>
      </c>
      <c r="R22" s="439"/>
    </row>
    <row r="23" spans="1:18" s="441" customFormat="1">
      <c r="A23" s="217" t="s">
        <v>49</v>
      </c>
      <c r="B23" s="217"/>
      <c r="C23" s="195">
        <v>66186</v>
      </c>
      <c r="D23" s="195">
        <v>63915</v>
      </c>
      <c r="E23" s="195"/>
      <c r="F23" s="198"/>
      <c r="G23" s="195"/>
      <c r="H23" s="198">
        <v>2271</v>
      </c>
      <c r="I23" s="195"/>
      <c r="J23" s="198"/>
      <c r="K23" s="195"/>
      <c r="L23" s="198"/>
      <c r="M23" s="195"/>
      <c r="N23" s="195"/>
      <c r="O23" s="195"/>
      <c r="P23" s="440">
        <f t="shared" si="0"/>
        <v>66186</v>
      </c>
      <c r="Q23" s="440">
        <f t="shared" si="1"/>
        <v>0</v>
      </c>
      <c r="R23" s="440"/>
    </row>
    <row r="24" spans="1:18" s="441" customFormat="1">
      <c r="A24" s="217" t="s">
        <v>663</v>
      </c>
      <c r="B24" s="217"/>
      <c r="C24" s="195">
        <v>0</v>
      </c>
      <c r="D24" s="195">
        <v>-1077</v>
      </c>
      <c r="E24" s="195"/>
      <c r="F24" s="198"/>
      <c r="G24" s="195"/>
      <c r="H24" s="198"/>
      <c r="I24" s="195"/>
      <c r="J24" s="198"/>
      <c r="K24" s="195"/>
      <c r="L24" s="198"/>
      <c r="M24" s="195"/>
      <c r="N24" s="195"/>
      <c r="O24" s="195">
        <v>1077</v>
      </c>
      <c r="P24" s="440">
        <f t="shared" si="0"/>
        <v>0</v>
      </c>
      <c r="Q24" s="440">
        <f t="shared" si="1"/>
        <v>0</v>
      </c>
      <c r="R24" s="439"/>
    </row>
    <row r="25" spans="1:18" s="441" customFormat="1">
      <c r="A25" s="217" t="s">
        <v>662</v>
      </c>
      <c r="B25" s="217"/>
      <c r="C25" s="195">
        <f>SUM(C24)</f>
        <v>0</v>
      </c>
      <c r="D25" s="195">
        <f t="shared" ref="D25:O25" si="6">SUM(D24)</f>
        <v>-1077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>
        <f t="shared" si="6"/>
        <v>0</v>
      </c>
      <c r="O25" s="195">
        <f t="shared" si="6"/>
        <v>1077</v>
      </c>
      <c r="P25" s="440">
        <f t="shared" si="0"/>
        <v>0</v>
      </c>
      <c r="Q25" s="440">
        <f t="shared" si="1"/>
        <v>0</v>
      </c>
      <c r="R25" s="439"/>
    </row>
    <row r="26" spans="1:18" s="441" customFormat="1">
      <c r="A26" s="202" t="s">
        <v>501</v>
      </c>
      <c r="B26" s="202"/>
      <c r="C26" s="197">
        <f>C23+C25</f>
        <v>66186</v>
      </c>
      <c r="D26" s="197">
        <f t="shared" ref="D26:O26" si="7">D23+D25</f>
        <v>62838</v>
      </c>
      <c r="E26" s="197"/>
      <c r="F26" s="197"/>
      <c r="G26" s="197"/>
      <c r="H26" s="197">
        <f t="shared" si="7"/>
        <v>2271</v>
      </c>
      <c r="I26" s="197"/>
      <c r="J26" s="197"/>
      <c r="K26" s="197"/>
      <c r="L26" s="197"/>
      <c r="M26" s="197"/>
      <c r="N26" s="197">
        <f t="shared" si="7"/>
        <v>0</v>
      </c>
      <c r="O26" s="197">
        <f t="shared" si="7"/>
        <v>1077</v>
      </c>
      <c r="P26" s="440">
        <f t="shared" si="0"/>
        <v>66186</v>
      </c>
      <c r="Q26" s="440">
        <f t="shared" si="1"/>
        <v>0</v>
      </c>
      <c r="R26" s="439"/>
    </row>
    <row r="27" spans="1:18">
      <c r="A27" s="300" t="s">
        <v>230</v>
      </c>
      <c r="B27" s="304"/>
      <c r="C27" s="195"/>
      <c r="D27" s="195"/>
      <c r="E27" s="195"/>
      <c r="F27" s="198"/>
      <c r="G27" s="195"/>
      <c r="H27" s="198"/>
      <c r="I27" s="195"/>
      <c r="J27" s="198"/>
      <c r="K27" s="195"/>
      <c r="L27" s="198"/>
      <c r="M27" s="195"/>
      <c r="N27" s="195"/>
      <c r="O27" s="195"/>
      <c r="P27" s="440">
        <f t="shared" si="0"/>
        <v>0</v>
      </c>
      <c r="Q27" s="440">
        <f t="shared" si="1"/>
        <v>0</v>
      </c>
      <c r="R27" s="439"/>
    </row>
    <row r="28" spans="1:18" s="441" customFormat="1">
      <c r="A28" s="217" t="s">
        <v>49</v>
      </c>
      <c r="B28" s="302" t="s">
        <v>335</v>
      </c>
      <c r="C28" s="195">
        <v>34689</v>
      </c>
      <c r="D28" s="195">
        <v>34123</v>
      </c>
      <c r="E28" s="195"/>
      <c r="F28" s="198"/>
      <c r="G28" s="195"/>
      <c r="H28" s="198">
        <v>566</v>
      </c>
      <c r="I28" s="195"/>
      <c r="J28" s="198"/>
      <c r="K28" s="195"/>
      <c r="L28" s="198"/>
      <c r="M28" s="195"/>
      <c r="N28" s="195"/>
      <c r="O28" s="195"/>
      <c r="P28" s="440">
        <f t="shared" si="0"/>
        <v>34689</v>
      </c>
      <c r="Q28" s="440">
        <f t="shared" si="1"/>
        <v>0</v>
      </c>
      <c r="R28" s="440"/>
    </row>
    <row r="29" spans="1:18">
      <c r="A29" s="217" t="s">
        <v>661</v>
      </c>
      <c r="B29" s="302"/>
      <c r="C29" s="195">
        <v>161</v>
      </c>
      <c r="D29" s="195"/>
      <c r="E29" s="195"/>
      <c r="F29" s="198"/>
      <c r="G29" s="195"/>
      <c r="H29" s="198"/>
      <c r="I29" s="195"/>
      <c r="J29" s="198"/>
      <c r="K29" s="195"/>
      <c r="L29" s="198"/>
      <c r="M29" s="195"/>
      <c r="N29" s="195"/>
      <c r="O29" s="195">
        <v>161</v>
      </c>
      <c r="P29" s="440">
        <f t="shared" si="0"/>
        <v>161</v>
      </c>
      <c r="Q29" s="440">
        <f t="shared" si="1"/>
        <v>0</v>
      </c>
      <c r="R29" s="439"/>
    </row>
    <row r="30" spans="1:18">
      <c r="A30" s="217" t="s">
        <v>663</v>
      </c>
      <c r="B30" s="302"/>
      <c r="C30" s="195">
        <v>0</v>
      </c>
      <c r="D30" s="195">
        <v>-881</v>
      </c>
      <c r="E30" s="195"/>
      <c r="F30" s="198"/>
      <c r="G30" s="195"/>
      <c r="H30" s="198"/>
      <c r="I30" s="195"/>
      <c r="J30" s="198"/>
      <c r="K30" s="195"/>
      <c r="L30" s="198"/>
      <c r="M30" s="195"/>
      <c r="N30" s="195"/>
      <c r="O30" s="195">
        <v>881</v>
      </c>
      <c r="P30" s="440">
        <f t="shared" si="0"/>
        <v>0</v>
      </c>
      <c r="Q30" s="440">
        <f t="shared" si="1"/>
        <v>0</v>
      </c>
      <c r="R30" s="439"/>
    </row>
    <row r="31" spans="1:18">
      <c r="A31" s="217" t="s">
        <v>662</v>
      </c>
      <c r="B31" s="302"/>
      <c r="C31" s="195">
        <f>SUM(C29:C30)</f>
        <v>161</v>
      </c>
      <c r="D31" s="195">
        <f t="shared" ref="D31:O31" si="8">SUM(D29:D30)</f>
        <v>-881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>
        <f t="shared" si="8"/>
        <v>0</v>
      </c>
      <c r="O31" s="195">
        <f t="shared" si="8"/>
        <v>1042</v>
      </c>
      <c r="P31" s="440">
        <f t="shared" si="0"/>
        <v>161</v>
      </c>
      <c r="Q31" s="440">
        <f t="shared" si="1"/>
        <v>0</v>
      </c>
      <c r="R31" s="439"/>
    </row>
    <row r="32" spans="1:18">
      <c r="A32" s="202" t="s">
        <v>501</v>
      </c>
      <c r="B32" s="301"/>
      <c r="C32" s="197">
        <f>C28+C31</f>
        <v>34850</v>
      </c>
      <c r="D32" s="197">
        <f t="shared" ref="D32:O32" si="9">D28+D31</f>
        <v>33242</v>
      </c>
      <c r="E32" s="197"/>
      <c r="F32" s="197"/>
      <c r="G32" s="197"/>
      <c r="H32" s="197">
        <f t="shared" si="9"/>
        <v>566</v>
      </c>
      <c r="I32" s="197"/>
      <c r="J32" s="197"/>
      <c r="K32" s="197"/>
      <c r="L32" s="197"/>
      <c r="M32" s="197"/>
      <c r="N32" s="197">
        <f t="shared" si="9"/>
        <v>0</v>
      </c>
      <c r="O32" s="197">
        <f t="shared" si="9"/>
        <v>1042</v>
      </c>
      <c r="P32" s="440">
        <f t="shared" si="0"/>
        <v>34850</v>
      </c>
      <c r="Q32" s="440">
        <f t="shared" si="1"/>
        <v>0</v>
      </c>
      <c r="R32" s="439"/>
    </row>
    <row r="33" spans="1:18">
      <c r="A33" s="239" t="s">
        <v>231</v>
      </c>
      <c r="B33" s="302" t="s">
        <v>336</v>
      </c>
      <c r="C33" s="195"/>
      <c r="D33" s="195"/>
      <c r="E33" s="195"/>
      <c r="F33" s="198"/>
      <c r="G33" s="195"/>
      <c r="H33" s="198"/>
      <c r="I33" s="195"/>
      <c r="J33" s="198"/>
      <c r="K33" s="195"/>
      <c r="L33" s="198"/>
      <c r="M33" s="195"/>
      <c r="N33" s="195"/>
      <c r="O33" s="195"/>
      <c r="P33" s="440">
        <f t="shared" si="0"/>
        <v>0</v>
      </c>
      <c r="Q33" s="440">
        <f t="shared" si="1"/>
        <v>0</v>
      </c>
      <c r="R33" s="439"/>
    </row>
    <row r="34" spans="1:18" s="441" customFormat="1">
      <c r="A34" s="217" t="s">
        <v>49</v>
      </c>
      <c r="B34" s="302"/>
      <c r="C34" s="195">
        <v>199859</v>
      </c>
      <c r="D34" s="195">
        <v>105700</v>
      </c>
      <c r="E34" s="195"/>
      <c r="F34" s="195"/>
      <c r="G34" s="195"/>
      <c r="H34" s="195">
        <f>SUM(H38,H44)</f>
        <v>94159</v>
      </c>
      <c r="I34" s="195"/>
      <c r="J34" s="195"/>
      <c r="K34" s="195"/>
      <c r="L34" s="195"/>
      <c r="M34" s="195"/>
      <c r="N34" s="195">
        <f>SUM(N38,N44)</f>
        <v>0</v>
      </c>
      <c r="O34" s="195">
        <f>SUM(O38,O44)</f>
        <v>0</v>
      </c>
      <c r="P34" s="440">
        <f t="shared" si="0"/>
        <v>199859</v>
      </c>
      <c r="Q34" s="440">
        <f t="shared" si="1"/>
        <v>0</v>
      </c>
      <c r="R34" s="439"/>
    </row>
    <row r="35" spans="1:18" s="441" customFormat="1">
      <c r="A35" s="217" t="s">
        <v>662</v>
      </c>
      <c r="B35" s="302"/>
      <c r="C35" s="195">
        <f>C41+C47</f>
        <v>1647</v>
      </c>
      <c r="D35" s="195">
        <f t="shared" ref="D35:O36" si="10">D41+D47</f>
        <v>-5851</v>
      </c>
      <c r="E35" s="195">
        <f t="shared" si="10"/>
        <v>0</v>
      </c>
      <c r="F35" s="195">
        <f t="shared" si="10"/>
        <v>0</v>
      </c>
      <c r="G35" s="195">
        <f t="shared" si="10"/>
        <v>0</v>
      </c>
      <c r="H35" s="195">
        <f t="shared" si="10"/>
        <v>0</v>
      </c>
      <c r="I35" s="195">
        <f t="shared" si="10"/>
        <v>0</v>
      </c>
      <c r="J35" s="195">
        <f t="shared" si="10"/>
        <v>0</v>
      </c>
      <c r="K35" s="195">
        <f t="shared" si="10"/>
        <v>0</v>
      </c>
      <c r="L35" s="195">
        <f t="shared" si="10"/>
        <v>0</v>
      </c>
      <c r="M35" s="195">
        <f t="shared" si="10"/>
        <v>0</v>
      </c>
      <c r="N35" s="195">
        <f t="shared" si="10"/>
        <v>0</v>
      </c>
      <c r="O35" s="195">
        <f t="shared" si="10"/>
        <v>7498</v>
      </c>
      <c r="P35" s="440">
        <f t="shared" si="0"/>
        <v>1647</v>
      </c>
      <c r="Q35" s="440">
        <f t="shared" si="1"/>
        <v>0</v>
      </c>
      <c r="R35" s="439"/>
    </row>
    <row r="36" spans="1:18" s="441" customFormat="1">
      <c r="A36" s="217" t="s">
        <v>501</v>
      </c>
      <c r="B36" s="302"/>
      <c r="C36" s="195">
        <f>C42+C48</f>
        <v>201506</v>
      </c>
      <c r="D36" s="195">
        <f t="shared" si="10"/>
        <v>99849</v>
      </c>
      <c r="E36" s="195">
        <f t="shared" si="10"/>
        <v>0</v>
      </c>
      <c r="F36" s="195">
        <f t="shared" si="10"/>
        <v>0</v>
      </c>
      <c r="G36" s="195">
        <f t="shared" si="10"/>
        <v>0</v>
      </c>
      <c r="H36" s="195">
        <f t="shared" si="10"/>
        <v>94159</v>
      </c>
      <c r="I36" s="195">
        <f t="shared" si="10"/>
        <v>0</v>
      </c>
      <c r="J36" s="195">
        <f t="shared" si="10"/>
        <v>0</v>
      </c>
      <c r="K36" s="195">
        <f t="shared" si="10"/>
        <v>0</v>
      </c>
      <c r="L36" s="195">
        <f t="shared" si="10"/>
        <v>0</v>
      </c>
      <c r="M36" s="195">
        <f t="shared" si="10"/>
        <v>0</v>
      </c>
      <c r="N36" s="195">
        <f t="shared" si="10"/>
        <v>0</v>
      </c>
      <c r="O36" s="195">
        <f t="shared" si="10"/>
        <v>7498</v>
      </c>
      <c r="P36" s="440">
        <f t="shared" si="0"/>
        <v>201506</v>
      </c>
      <c r="Q36" s="440">
        <f t="shared" si="1"/>
        <v>0</v>
      </c>
      <c r="R36" s="440"/>
    </row>
    <row r="37" spans="1:18">
      <c r="A37" s="300" t="s">
        <v>150</v>
      </c>
      <c r="B37" s="207"/>
      <c r="C37" s="195"/>
      <c r="D37" s="195"/>
      <c r="E37" s="195"/>
      <c r="F37" s="198"/>
      <c r="G37" s="195"/>
      <c r="H37" s="198"/>
      <c r="I37" s="195"/>
      <c r="J37" s="195"/>
      <c r="K37" s="195"/>
      <c r="L37" s="195"/>
      <c r="M37" s="195"/>
      <c r="N37" s="195"/>
      <c r="O37" s="195"/>
      <c r="P37" s="440">
        <f t="shared" si="0"/>
        <v>0</v>
      </c>
      <c r="Q37" s="440">
        <f t="shared" si="1"/>
        <v>0</v>
      </c>
      <c r="R37" s="439"/>
    </row>
    <row r="38" spans="1:18" s="441" customFormat="1">
      <c r="A38" s="217" t="s">
        <v>49</v>
      </c>
      <c r="B38" s="217"/>
      <c r="C38" s="195">
        <v>118625</v>
      </c>
      <c r="D38" s="195">
        <v>58374</v>
      </c>
      <c r="E38" s="195"/>
      <c r="F38" s="198"/>
      <c r="G38" s="195"/>
      <c r="H38" s="198">
        <v>60251</v>
      </c>
      <c r="I38" s="195"/>
      <c r="J38" s="195"/>
      <c r="K38" s="195"/>
      <c r="L38" s="195"/>
      <c r="M38" s="195"/>
      <c r="N38" s="195"/>
      <c r="O38" s="195"/>
      <c r="P38" s="440">
        <f t="shared" si="0"/>
        <v>118625</v>
      </c>
      <c r="Q38" s="440">
        <f t="shared" si="1"/>
        <v>0</v>
      </c>
      <c r="R38" s="439"/>
    </row>
    <row r="39" spans="1:18" s="441" customFormat="1">
      <c r="A39" s="217" t="s">
        <v>661</v>
      </c>
      <c r="B39" s="217"/>
      <c r="C39" s="195">
        <v>790</v>
      </c>
      <c r="D39" s="195"/>
      <c r="E39" s="195"/>
      <c r="F39" s="198"/>
      <c r="G39" s="195"/>
      <c r="H39" s="198"/>
      <c r="I39" s="195"/>
      <c r="J39" s="195"/>
      <c r="K39" s="195"/>
      <c r="L39" s="195"/>
      <c r="M39" s="195"/>
      <c r="N39" s="195"/>
      <c r="O39" s="195">
        <v>790</v>
      </c>
      <c r="P39" s="440">
        <f t="shared" si="0"/>
        <v>790</v>
      </c>
      <c r="Q39" s="440">
        <f t="shared" si="1"/>
        <v>0</v>
      </c>
      <c r="R39" s="439"/>
    </row>
    <row r="40" spans="1:18" s="441" customFormat="1">
      <c r="A40" s="217" t="s">
        <v>663</v>
      </c>
      <c r="B40" s="217"/>
      <c r="C40" s="195">
        <v>0</v>
      </c>
      <c r="D40" s="195">
        <v>-2808</v>
      </c>
      <c r="E40" s="195"/>
      <c r="F40" s="198"/>
      <c r="G40" s="195"/>
      <c r="H40" s="198"/>
      <c r="I40" s="195"/>
      <c r="J40" s="195"/>
      <c r="K40" s="195"/>
      <c r="L40" s="195"/>
      <c r="M40" s="195"/>
      <c r="N40" s="195"/>
      <c r="O40" s="195">
        <v>2808</v>
      </c>
      <c r="P40" s="440">
        <f t="shared" si="0"/>
        <v>0</v>
      </c>
      <c r="Q40" s="440">
        <f t="shared" si="1"/>
        <v>0</v>
      </c>
      <c r="R40" s="439"/>
    </row>
    <row r="41" spans="1:18" s="441" customFormat="1">
      <c r="A41" s="217" t="s">
        <v>662</v>
      </c>
      <c r="B41" s="217"/>
      <c r="C41" s="195">
        <f>SUM(C39:C40)</f>
        <v>790</v>
      </c>
      <c r="D41" s="195">
        <f t="shared" ref="D41:O41" si="11">SUM(D39:D40)</f>
        <v>-2808</v>
      </c>
      <c r="E41" s="195">
        <f t="shared" si="11"/>
        <v>0</v>
      </c>
      <c r="F41" s="195">
        <f t="shared" si="11"/>
        <v>0</v>
      </c>
      <c r="G41" s="195">
        <f t="shared" si="11"/>
        <v>0</v>
      </c>
      <c r="H41" s="195">
        <f t="shared" si="11"/>
        <v>0</v>
      </c>
      <c r="I41" s="195">
        <f t="shared" si="11"/>
        <v>0</v>
      </c>
      <c r="J41" s="195">
        <f t="shared" si="11"/>
        <v>0</v>
      </c>
      <c r="K41" s="195">
        <f t="shared" si="11"/>
        <v>0</v>
      </c>
      <c r="L41" s="195">
        <f t="shared" si="11"/>
        <v>0</v>
      </c>
      <c r="M41" s="195">
        <f t="shared" si="11"/>
        <v>0</v>
      </c>
      <c r="N41" s="195">
        <f t="shared" si="11"/>
        <v>0</v>
      </c>
      <c r="O41" s="195">
        <f t="shared" si="11"/>
        <v>3598</v>
      </c>
      <c r="P41" s="440">
        <f t="shared" si="0"/>
        <v>790</v>
      </c>
      <c r="Q41" s="440">
        <f t="shared" si="1"/>
        <v>0</v>
      </c>
      <c r="R41" s="439"/>
    </row>
    <row r="42" spans="1:18" s="441" customFormat="1">
      <c r="A42" s="202" t="s">
        <v>501</v>
      </c>
      <c r="B42" s="202"/>
      <c r="C42" s="197">
        <f>C38+C41</f>
        <v>119415</v>
      </c>
      <c r="D42" s="197">
        <f t="shared" ref="D42:O42" si="12">D38+D41</f>
        <v>55566</v>
      </c>
      <c r="E42" s="197">
        <f t="shared" si="12"/>
        <v>0</v>
      </c>
      <c r="F42" s="197">
        <f t="shared" si="12"/>
        <v>0</v>
      </c>
      <c r="G42" s="197">
        <f t="shared" si="12"/>
        <v>0</v>
      </c>
      <c r="H42" s="197">
        <f t="shared" si="12"/>
        <v>60251</v>
      </c>
      <c r="I42" s="197">
        <f t="shared" si="12"/>
        <v>0</v>
      </c>
      <c r="J42" s="197">
        <f t="shared" si="12"/>
        <v>0</v>
      </c>
      <c r="K42" s="197">
        <f t="shared" si="12"/>
        <v>0</v>
      </c>
      <c r="L42" s="197">
        <f t="shared" si="12"/>
        <v>0</v>
      </c>
      <c r="M42" s="197">
        <f t="shared" si="12"/>
        <v>0</v>
      </c>
      <c r="N42" s="197">
        <f t="shared" si="12"/>
        <v>0</v>
      </c>
      <c r="O42" s="197">
        <f t="shared" si="12"/>
        <v>3598</v>
      </c>
      <c r="P42" s="440">
        <f t="shared" si="0"/>
        <v>119415</v>
      </c>
      <c r="Q42" s="440">
        <f t="shared" si="1"/>
        <v>0</v>
      </c>
      <c r="R42" s="439"/>
    </row>
    <row r="43" spans="1:18">
      <c r="A43" s="300" t="s">
        <v>151</v>
      </c>
      <c r="B43" s="207"/>
      <c r="C43" s="195"/>
      <c r="D43" s="195"/>
      <c r="E43" s="195"/>
      <c r="F43" s="198"/>
      <c r="G43" s="195"/>
      <c r="H43" s="198"/>
      <c r="I43" s="195"/>
      <c r="J43" s="195"/>
      <c r="K43" s="195"/>
      <c r="L43" s="195"/>
      <c r="M43" s="195"/>
      <c r="N43" s="195"/>
      <c r="O43" s="195"/>
      <c r="P43" s="440">
        <f t="shared" si="0"/>
        <v>0</v>
      </c>
      <c r="Q43" s="440">
        <f t="shared" si="1"/>
        <v>0</v>
      </c>
      <c r="R43" s="439"/>
    </row>
    <row r="44" spans="1:18" s="441" customFormat="1">
      <c r="A44" s="217" t="s">
        <v>49</v>
      </c>
      <c r="B44" s="217"/>
      <c r="C44" s="195">
        <v>81234</v>
      </c>
      <c r="D44" s="195">
        <v>47326</v>
      </c>
      <c r="E44" s="195"/>
      <c r="F44" s="198"/>
      <c r="G44" s="195"/>
      <c r="H44" s="198">
        <v>33908</v>
      </c>
      <c r="I44" s="195"/>
      <c r="J44" s="195"/>
      <c r="K44" s="195"/>
      <c r="L44" s="195"/>
      <c r="M44" s="195"/>
      <c r="N44" s="195"/>
      <c r="O44" s="195"/>
      <c r="P44" s="440">
        <f t="shared" si="0"/>
        <v>81234</v>
      </c>
      <c r="Q44" s="440">
        <f t="shared" si="1"/>
        <v>0</v>
      </c>
      <c r="R44" s="440"/>
    </row>
    <row r="45" spans="1:18" s="441" customFormat="1">
      <c r="A45" s="217" t="s">
        <v>661</v>
      </c>
      <c r="B45" s="217"/>
      <c r="C45" s="195">
        <v>857</v>
      </c>
      <c r="D45" s="195"/>
      <c r="E45" s="195"/>
      <c r="F45" s="198"/>
      <c r="G45" s="195"/>
      <c r="H45" s="198"/>
      <c r="I45" s="195"/>
      <c r="J45" s="195"/>
      <c r="K45" s="195"/>
      <c r="L45" s="195"/>
      <c r="M45" s="195"/>
      <c r="N45" s="195"/>
      <c r="O45" s="195">
        <v>857</v>
      </c>
      <c r="P45" s="440">
        <f t="shared" si="0"/>
        <v>857</v>
      </c>
      <c r="Q45" s="440">
        <f t="shared" si="1"/>
        <v>0</v>
      </c>
      <c r="R45" s="439"/>
    </row>
    <row r="46" spans="1:18" s="441" customFormat="1">
      <c r="A46" s="217" t="s">
        <v>663</v>
      </c>
      <c r="B46" s="217"/>
      <c r="C46" s="195">
        <v>0</v>
      </c>
      <c r="D46" s="195">
        <v>-3043</v>
      </c>
      <c r="E46" s="195"/>
      <c r="F46" s="198"/>
      <c r="G46" s="195"/>
      <c r="H46" s="198"/>
      <c r="I46" s="195"/>
      <c r="J46" s="195"/>
      <c r="K46" s="195"/>
      <c r="L46" s="195"/>
      <c r="M46" s="195"/>
      <c r="N46" s="195"/>
      <c r="O46" s="195">
        <v>3043</v>
      </c>
      <c r="P46" s="440">
        <f t="shared" si="0"/>
        <v>0</v>
      </c>
      <c r="Q46" s="440">
        <f t="shared" si="1"/>
        <v>0</v>
      </c>
      <c r="R46" s="439"/>
    </row>
    <row r="47" spans="1:18" s="441" customFormat="1">
      <c r="A47" s="217" t="s">
        <v>662</v>
      </c>
      <c r="B47" s="217"/>
      <c r="C47" s="195">
        <f>SUM(C45:C46)</f>
        <v>857</v>
      </c>
      <c r="D47" s="195">
        <f t="shared" ref="D47:O47" si="13">SUM(D45:D46)</f>
        <v>-3043</v>
      </c>
      <c r="E47" s="195">
        <f t="shared" si="13"/>
        <v>0</v>
      </c>
      <c r="F47" s="195">
        <f t="shared" si="13"/>
        <v>0</v>
      </c>
      <c r="G47" s="195">
        <f t="shared" si="13"/>
        <v>0</v>
      </c>
      <c r="H47" s="195">
        <f t="shared" si="13"/>
        <v>0</v>
      </c>
      <c r="I47" s="195">
        <f t="shared" si="13"/>
        <v>0</v>
      </c>
      <c r="J47" s="195">
        <f t="shared" si="13"/>
        <v>0</v>
      </c>
      <c r="K47" s="195">
        <f t="shared" si="13"/>
        <v>0</v>
      </c>
      <c r="L47" s="195">
        <f t="shared" si="13"/>
        <v>0</v>
      </c>
      <c r="M47" s="195">
        <f t="shared" si="13"/>
        <v>0</v>
      </c>
      <c r="N47" s="195">
        <f t="shared" si="13"/>
        <v>0</v>
      </c>
      <c r="O47" s="195">
        <f t="shared" si="13"/>
        <v>3900</v>
      </c>
      <c r="P47" s="440">
        <f t="shared" si="0"/>
        <v>857</v>
      </c>
      <c r="Q47" s="440">
        <f t="shared" si="1"/>
        <v>0</v>
      </c>
      <c r="R47" s="439"/>
    </row>
    <row r="48" spans="1:18" s="441" customFormat="1">
      <c r="A48" s="202" t="s">
        <v>501</v>
      </c>
      <c r="B48" s="202"/>
      <c r="C48" s="197">
        <f>C44+C47</f>
        <v>82091</v>
      </c>
      <c r="D48" s="197">
        <f t="shared" ref="D48:O48" si="14">D44+D47</f>
        <v>44283</v>
      </c>
      <c r="E48" s="197">
        <f t="shared" si="14"/>
        <v>0</v>
      </c>
      <c r="F48" s="197">
        <f t="shared" si="14"/>
        <v>0</v>
      </c>
      <c r="G48" s="197">
        <f t="shared" si="14"/>
        <v>0</v>
      </c>
      <c r="H48" s="197">
        <f t="shared" si="14"/>
        <v>33908</v>
      </c>
      <c r="I48" s="197">
        <f t="shared" si="14"/>
        <v>0</v>
      </c>
      <c r="J48" s="197">
        <f t="shared" si="14"/>
        <v>0</v>
      </c>
      <c r="K48" s="197">
        <f t="shared" si="14"/>
        <v>0</v>
      </c>
      <c r="L48" s="197">
        <f t="shared" si="14"/>
        <v>0</v>
      </c>
      <c r="M48" s="197">
        <f t="shared" si="14"/>
        <v>0</v>
      </c>
      <c r="N48" s="197">
        <f t="shared" si="14"/>
        <v>0</v>
      </c>
      <c r="O48" s="197">
        <f t="shared" si="14"/>
        <v>3900</v>
      </c>
      <c r="P48" s="440">
        <f t="shared" si="0"/>
        <v>82091</v>
      </c>
      <c r="Q48" s="440">
        <f t="shared" si="1"/>
        <v>0</v>
      </c>
      <c r="R48" s="439"/>
    </row>
    <row r="49" spans="1:18">
      <c r="A49" s="239" t="s">
        <v>232</v>
      </c>
      <c r="B49" s="302" t="s">
        <v>335</v>
      </c>
      <c r="C49" s="195"/>
      <c r="D49" s="195"/>
      <c r="E49" s="195"/>
      <c r="F49" s="198"/>
      <c r="G49" s="195"/>
      <c r="H49" s="198"/>
      <c r="I49" s="195"/>
      <c r="J49" s="195"/>
      <c r="K49" s="195"/>
      <c r="L49" s="195"/>
      <c r="M49" s="195"/>
      <c r="N49" s="195"/>
      <c r="O49" s="195"/>
      <c r="P49" s="440">
        <f t="shared" si="0"/>
        <v>0</v>
      </c>
      <c r="Q49" s="440">
        <f t="shared" si="1"/>
        <v>0</v>
      </c>
      <c r="R49" s="439"/>
    </row>
    <row r="50" spans="1:18">
      <c r="A50" s="217" t="s">
        <v>49</v>
      </c>
      <c r="B50" s="444"/>
      <c r="C50" s="195">
        <v>57042</v>
      </c>
      <c r="D50" s="195">
        <v>52923</v>
      </c>
      <c r="E50" s="195"/>
      <c r="F50" s="198"/>
      <c r="G50" s="195"/>
      <c r="H50" s="198">
        <v>3657</v>
      </c>
      <c r="I50" s="195"/>
      <c r="J50" s="195">
        <v>462</v>
      </c>
      <c r="K50" s="195"/>
      <c r="L50" s="195"/>
      <c r="M50" s="195"/>
      <c r="N50" s="195"/>
      <c r="O50" s="195"/>
      <c r="P50" s="440">
        <f t="shared" si="0"/>
        <v>57042</v>
      </c>
      <c r="Q50" s="440">
        <f t="shared" si="1"/>
        <v>0</v>
      </c>
      <c r="R50" s="439"/>
    </row>
    <row r="51" spans="1:18">
      <c r="A51" s="217" t="s">
        <v>663</v>
      </c>
      <c r="B51" s="444"/>
      <c r="C51" s="195">
        <v>0</v>
      </c>
      <c r="D51" s="195">
        <v>-3459</v>
      </c>
      <c r="E51" s="195"/>
      <c r="F51" s="198"/>
      <c r="G51" s="195"/>
      <c r="H51" s="198"/>
      <c r="I51" s="195"/>
      <c r="J51" s="195"/>
      <c r="K51" s="195"/>
      <c r="L51" s="195"/>
      <c r="M51" s="195"/>
      <c r="N51" s="195"/>
      <c r="O51" s="195">
        <v>3459</v>
      </c>
      <c r="P51" s="440">
        <f t="shared" si="0"/>
        <v>0</v>
      </c>
      <c r="Q51" s="440">
        <f t="shared" si="1"/>
        <v>0</v>
      </c>
      <c r="R51" s="439"/>
    </row>
    <row r="52" spans="1:18">
      <c r="A52" s="217" t="s">
        <v>666</v>
      </c>
      <c r="B52" s="444"/>
      <c r="C52" s="195">
        <v>-4419</v>
      </c>
      <c r="D52" s="195">
        <v>-4419</v>
      </c>
      <c r="E52" s="195"/>
      <c r="F52" s="198"/>
      <c r="G52" s="195"/>
      <c r="H52" s="198"/>
      <c r="I52" s="195"/>
      <c r="J52" s="195"/>
      <c r="K52" s="195"/>
      <c r="L52" s="195"/>
      <c r="M52" s="195"/>
      <c r="N52" s="195"/>
      <c r="O52" s="195"/>
      <c r="P52" s="440"/>
      <c r="Q52" s="440"/>
      <c r="R52" s="439"/>
    </row>
    <row r="53" spans="1:18">
      <c r="A53" s="217" t="s">
        <v>662</v>
      </c>
      <c r="B53" s="444"/>
      <c r="C53" s="195">
        <f>SUM(C51:C52)</f>
        <v>-4419</v>
      </c>
      <c r="D53" s="195">
        <f t="shared" ref="D53:O53" si="15">SUM(D51:D52)</f>
        <v>-7878</v>
      </c>
      <c r="E53" s="195">
        <f t="shared" si="15"/>
        <v>0</v>
      </c>
      <c r="F53" s="195">
        <f t="shared" si="15"/>
        <v>0</v>
      </c>
      <c r="G53" s="195">
        <f t="shared" si="15"/>
        <v>0</v>
      </c>
      <c r="H53" s="195">
        <f t="shared" si="15"/>
        <v>0</v>
      </c>
      <c r="I53" s="195">
        <f t="shared" si="15"/>
        <v>0</v>
      </c>
      <c r="J53" s="195">
        <f t="shared" si="15"/>
        <v>0</v>
      </c>
      <c r="K53" s="195">
        <f t="shared" si="15"/>
        <v>0</v>
      </c>
      <c r="L53" s="195">
        <f t="shared" si="15"/>
        <v>0</v>
      </c>
      <c r="M53" s="195">
        <f t="shared" si="15"/>
        <v>0</v>
      </c>
      <c r="N53" s="195">
        <f t="shared" si="15"/>
        <v>0</v>
      </c>
      <c r="O53" s="195">
        <f t="shared" si="15"/>
        <v>3459</v>
      </c>
      <c r="P53" s="440">
        <f t="shared" si="0"/>
        <v>-4419</v>
      </c>
      <c r="Q53" s="440">
        <f t="shared" si="1"/>
        <v>0</v>
      </c>
      <c r="R53" s="439"/>
    </row>
    <row r="54" spans="1:18">
      <c r="A54" s="202" t="s">
        <v>501</v>
      </c>
      <c r="B54" s="303"/>
      <c r="C54" s="197">
        <f>C50+C53</f>
        <v>52623</v>
      </c>
      <c r="D54" s="197">
        <f t="shared" ref="D54:O54" si="16">D50+D53</f>
        <v>45045</v>
      </c>
      <c r="E54" s="197">
        <f t="shared" si="16"/>
        <v>0</v>
      </c>
      <c r="F54" s="197">
        <f t="shared" si="16"/>
        <v>0</v>
      </c>
      <c r="G54" s="197">
        <f t="shared" si="16"/>
        <v>0</v>
      </c>
      <c r="H54" s="197">
        <f t="shared" si="16"/>
        <v>3657</v>
      </c>
      <c r="I54" s="197">
        <f t="shared" si="16"/>
        <v>0</v>
      </c>
      <c r="J54" s="197">
        <f t="shared" si="16"/>
        <v>462</v>
      </c>
      <c r="K54" s="197">
        <f t="shared" si="16"/>
        <v>0</v>
      </c>
      <c r="L54" s="197">
        <f t="shared" si="16"/>
        <v>0</v>
      </c>
      <c r="M54" s="197">
        <f t="shared" si="16"/>
        <v>0</v>
      </c>
      <c r="N54" s="197">
        <f t="shared" si="16"/>
        <v>0</v>
      </c>
      <c r="O54" s="197">
        <f t="shared" si="16"/>
        <v>3459</v>
      </c>
      <c r="P54" s="440">
        <f t="shared" si="0"/>
        <v>52623</v>
      </c>
      <c r="Q54" s="440">
        <f t="shared" si="1"/>
        <v>0</v>
      </c>
      <c r="R54" s="439"/>
    </row>
    <row r="55" spans="1:18">
      <c r="A55" s="445" t="s">
        <v>233</v>
      </c>
      <c r="B55" s="445"/>
      <c r="C55" s="195"/>
      <c r="D55" s="195"/>
      <c r="E55" s="195"/>
      <c r="F55" s="446"/>
      <c r="G55" s="447"/>
      <c r="H55" s="446"/>
      <c r="I55" s="447"/>
      <c r="J55" s="447"/>
      <c r="K55" s="447"/>
      <c r="L55" s="447"/>
      <c r="M55" s="448"/>
      <c r="N55" s="448"/>
      <c r="O55" s="447"/>
      <c r="P55" s="440">
        <f t="shared" si="0"/>
        <v>0</v>
      </c>
      <c r="Q55" s="440">
        <f t="shared" si="1"/>
        <v>0</v>
      </c>
      <c r="R55" s="439"/>
    </row>
    <row r="56" spans="1:18">
      <c r="A56" s="217" t="s">
        <v>49</v>
      </c>
      <c r="B56" s="449"/>
      <c r="C56" s="450">
        <v>172294</v>
      </c>
      <c r="D56" s="450">
        <v>100017</v>
      </c>
      <c r="E56" s="450">
        <f t="shared" ref="E56:O56" si="17">SUM(E60,E66,E72,E78+E82)</f>
        <v>0</v>
      </c>
      <c r="F56" s="450">
        <f t="shared" si="17"/>
        <v>0</v>
      </c>
      <c r="G56" s="450">
        <f t="shared" si="17"/>
        <v>0</v>
      </c>
      <c r="H56" s="450">
        <f t="shared" si="17"/>
        <v>66877</v>
      </c>
      <c r="I56" s="450">
        <f t="shared" si="17"/>
        <v>0</v>
      </c>
      <c r="J56" s="450">
        <f t="shared" si="17"/>
        <v>5400</v>
      </c>
      <c r="K56" s="450">
        <f t="shared" si="17"/>
        <v>0</v>
      </c>
      <c r="L56" s="450">
        <f t="shared" si="17"/>
        <v>0</v>
      </c>
      <c r="M56" s="450">
        <f t="shared" si="17"/>
        <v>0</v>
      </c>
      <c r="N56" s="450">
        <f t="shared" si="17"/>
        <v>0</v>
      </c>
      <c r="O56" s="450">
        <f t="shared" si="17"/>
        <v>0</v>
      </c>
      <c r="P56" s="440">
        <f t="shared" si="0"/>
        <v>172294</v>
      </c>
      <c r="Q56" s="440">
        <f t="shared" si="1"/>
        <v>0</v>
      </c>
      <c r="R56" s="439"/>
    </row>
    <row r="57" spans="1:18">
      <c r="A57" s="217" t="s">
        <v>662</v>
      </c>
      <c r="B57" s="449"/>
      <c r="C57" s="450">
        <f>C63+C69+C75+C79+C83</f>
        <v>2203</v>
      </c>
      <c r="D57" s="450">
        <f t="shared" ref="D57:O58" si="18">D63+D69+D75+D79+D83</f>
        <v>-4294</v>
      </c>
      <c r="E57" s="450">
        <f t="shared" si="18"/>
        <v>0</v>
      </c>
      <c r="F57" s="450">
        <f t="shared" si="18"/>
        <v>0</v>
      </c>
      <c r="G57" s="450">
        <f t="shared" si="18"/>
        <v>0</v>
      </c>
      <c r="H57" s="450">
        <f t="shared" si="18"/>
        <v>0</v>
      </c>
      <c r="I57" s="450">
        <f t="shared" si="18"/>
        <v>0</v>
      </c>
      <c r="J57" s="450">
        <f t="shared" si="18"/>
        <v>0</v>
      </c>
      <c r="K57" s="450">
        <f t="shared" si="18"/>
        <v>0</v>
      </c>
      <c r="L57" s="450">
        <f t="shared" si="18"/>
        <v>0</v>
      </c>
      <c r="M57" s="450">
        <f t="shared" si="18"/>
        <v>0</v>
      </c>
      <c r="N57" s="450">
        <f t="shared" si="18"/>
        <v>0</v>
      </c>
      <c r="O57" s="450">
        <f t="shared" si="18"/>
        <v>6497</v>
      </c>
      <c r="P57" s="440">
        <f t="shared" si="0"/>
        <v>2203</v>
      </c>
      <c r="Q57" s="440">
        <f t="shared" si="1"/>
        <v>0</v>
      </c>
      <c r="R57" s="439"/>
    </row>
    <row r="58" spans="1:18" s="441" customFormat="1">
      <c r="A58" s="217" t="s">
        <v>501</v>
      </c>
      <c r="B58" s="449"/>
      <c r="C58" s="450">
        <f>C64+C70+C76+C80+C84</f>
        <v>174497</v>
      </c>
      <c r="D58" s="450">
        <f t="shared" si="18"/>
        <v>95723</v>
      </c>
      <c r="E58" s="450">
        <f t="shared" si="18"/>
        <v>0</v>
      </c>
      <c r="F58" s="450">
        <f t="shared" si="18"/>
        <v>0</v>
      </c>
      <c r="G58" s="450">
        <f t="shared" si="18"/>
        <v>0</v>
      </c>
      <c r="H58" s="450">
        <f t="shared" si="18"/>
        <v>66877</v>
      </c>
      <c r="I58" s="450">
        <f t="shared" si="18"/>
        <v>0</v>
      </c>
      <c r="J58" s="450">
        <f t="shared" si="18"/>
        <v>5400</v>
      </c>
      <c r="K58" s="450">
        <f t="shared" si="18"/>
        <v>0</v>
      </c>
      <c r="L58" s="450">
        <f t="shared" si="18"/>
        <v>0</v>
      </c>
      <c r="M58" s="450">
        <f t="shared" si="18"/>
        <v>0</v>
      </c>
      <c r="N58" s="450">
        <f t="shared" si="18"/>
        <v>0</v>
      </c>
      <c r="O58" s="450">
        <f t="shared" si="18"/>
        <v>6497</v>
      </c>
      <c r="P58" s="440">
        <f t="shared" si="0"/>
        <v>174497</v>
      </c>
      <c r="Q58" s="440">
        <f t="shared" si="1"/>
        <v>0</v>
      </c>
      <c r="R58" s="440"/>
    </row>
    <row r="59" spans="1:18">
      <c r="A59" s="451" t="s">
        <v>132</v>
      </c>
      <c r="B59" s="302" t="s">
        <v>336</v>
      </c>
      <c r="C59" s="195"/>
      <c r="D59" s="195"/>
      <c r="E59" s="195"/>
      <c r="F59" s="446"/>
      <c r="G59" s="447"/>
      <c r="H59" s="446"/>
      <c r="I59" s="447"/>
      <c r="J59" s="447"/>
      <c r="K59" s="447"/>
      <c r="L59" s="447"/>
      <c r="M59" s="448"/>
      <c r="N59" s="448"/>
      <c r="O59" s="447"/>
      <c r="P59" s="440">
        <f t="shared" si="0"/>
        <v>0</v>
      </c>
      <c r="Q59" s="440">
        <f t="shared" si="1"/>
        <v>0</v>
      </c>
      <c r="R59" s="439"/>
    </row>
    <row r="60" spans="1:18">
      <c r="A60" s="217" t="s">
        <v>49</v>
      </c>
      <c r="B60" s="452"/>
      <c r="C60" s="206">
        <v>69659</v>
      </c>
      <c r="D60" s="195">
        <v>18859</v>
      </c>
      <c r="E60" s="195"/>
      <c r="F60" s="446"/>
      <c r="G60" s="447"/>
      <c r="H60" s="446">
        <v>50800</v>
      </c>
      <c r="I60" s="447"/>
      <c r="J60" s="447"/>
      <c r="K60" s="447"/>
      <c r="L60" s="447"/>
      <c r="M60" s="448"/>
      <c r="N60" s="448"/>
      <c r="O60" s="447"/>
      <c r="P60" s="440">
        <f t="shared" si="0"/>
        <v>69659</v>
      </c>
      <c r="Q60" s="440">
        <f t="shared" si="1"/>
        <v>0</v>
      </c>
      <c r="R60" s="439"/>
    </row>
    <row r="61" spans="1:18">
      <c r="A61" s="217" t="s">
        <v>661</v>
      </c>
      <c r="B61" s="452"/>
      <c r="C61" s="206">
        <v>657</v>
      </c>
      <c r="D61" s="195"/>
      <c r="E61" s="195"/>
      <c r="F61" s="446"/>
      <c r="G61" s="447"/>
      <c r="H61" s="446"/>
      <c r="I61" s="447"/>
      <c r="J61" s="447"/>
      <c r="K61" s="447"/>
      <c r="L61" s="447"/>
      <c r="M61" s="448"/>
      <c r="N61" s="448"/>
      <c r="O61" s="447">
        <v>657</v>
      </c>
      <c r="P61" s="440">
        <f t="shared" si="0"/>
        <v>657</v>
      </c>
      <c r="Q61" s="440">
        <f t="shared" si="1"/>
        <v>0</v>
      </c>
      <c r="R61" s="439"/>
    </row>
    <row r="62" spans="1:18">
      <c r="A62" s="217" t="s">
        <v>663</v>
      </c>
      <c r="B62" s="452"/>
      <c r="C62" s="206">
        <v>0</v>
      </c>
      <c r="D62" s="195">
        <v>-1278</v>
      </c>
      <c r="E62" s="195"/>
      <c r="F62" s="446"/>
      <c r="G62" s="447"/>
      <c r="H62" s="446"/>
      <c r="I62" s="447"/>
      <c r="J62" s="447"/>
      <c r="K62" s="447"/>
      <c r="L62" s="447"/>
      <c r="M62" s="448"/>
      <c r="N62" s="448"/>
      <c r="O62" s="447">
        <v>1278</v>
      </c>
      <c r="P62" s="440">
        <f t="shared" si="0"/>
        <v>0</v>
      </c>
      <c r="Q62" s="440">
        <f t="shared" si="1"/>
        <v>0</v>
      </c>
      <c r="R62" s="439"/>
    </row>
    <row r="63" spans="1:18">
      <c r="A63" s="217" t="s">
        <v>662</v>
      </c>
      <c r="B63" s="452"/>
      <c r="C63" s="206">
        <f>SUM(C61:C62)</f>
        <v>657</v>
      </c>
      <c r="D63" s="206">
        <f t="shared" ref="D63:O63" si="19">SUM(D61:D62)</f>
        <v>-1278</v>
      </c>
      <c r="E63" s="206">
        <f t="shared" si="19"/>
        <v>0</v>
      </c>
      <c r="F63" s="206">
        <f t="shared" si="19"/>
        <v>0</v>
      </c>
      <c r="G63" s="206">
        <f t="shared" si="19"/>
        <v>0</v>
      </c>
      <c r="H63" s="206">
        <f t="shared" si="19"/>
        <v>0</v>
      </c>
      <c r="I63" s="206">
        <f t="shared" si="19"/>
        <v>0</v>
      </c>
      <c r="J63" s="206">
        <f t="shared" si="19"/>
        <v>0</v>
      </c>
      <c r="K63" s="206">
        <f t="shared" si="19"/>
        <v>0</v>
      </c>
      <c r="L63" s="206">
        <f t="shared" si="19"/>
        <v>0</v>
      </c>
      <c r="M63" s="206">
        <f t="shared" si="19"/>
        <v>0</v>
      </c>
      <c r="N63" s="206">
        <f t="shared" si="19"/>
        <v>0</v>
      </c>
      <c r="O63" s="206">
        <f t="shared" si="19"/>
        <v>1935</v>
      </c>
      <c r="P63" s="440">
        <f t="shared" si="0"/>
        <v>657</v>
      </c>
      <c r="Q63" s="440">
        <f t="shared" si="1"/>
        <v>0</v>
      </c>
      <c r="R63" s="439"/>
    </row>
    <row r="64" spans="1:18" s="441" customFormat="1">
      <c r="A64" s="217" t="s">
        <v>501</v>
      </c>
      <c r="B64" s="452"/>
      <c r="C64" s="206">
        <f>C60+C63</f>
        <v>70316</v>
      </c>
      <c r="D64" s="206">
        <f t="shared" ref="D64:O64" si="20">D60+D63</f>
        <v>17581</v>
      </c>
      <c r="E64" s="206">
        <f t="shared" si="20"/>
        <v>0</v>
      </c>
      <c r="F64" s="206">
        <f t="shared" si="20"/>
        <v>0</v>
      </c>
      <c r="G64" s="206">
        <f t="shared" si="20"/>
        <v>0</v>
      </c>
      <c r="H64" s="206">
        <f t="shared" si="20"/>
        <v>50800</v>
      </c>
      <c r="I64" s="206">
        <f t="shared" si="20"/>
        <v>0</v>
      </c>
      <c r="J64" s="206">
        <f t="shared" si="20"/>
        <v>0</v>
      </c>
      <c r="K64" s="206">
        <f t="shared" si="20"/>
        <v>0</v>
      </c>
      <c r="L64" s="206">
        <f t="shared" si="20"/>
        <v>0</v>
      </c>
      <c r="M64" s="206">
        <f t="shared" si="20"/>
        <v>0</v>
      </c>
      <c r="N64" s="206">
        <f t="shared" si="20"/>
        <v>0</v>
      </c>
      <c r="O64" s="206">
        <f t="shared" si="20"/>
        <v>1935</v>
      </c>
      <c r="P64" s="440">
        <f t="shared" si="0"/>
        <v>70316</v>
      </c>
      <c r="Q64" s="440">
        <f t="shared" si="1"/>
        <v>0</v>
      </c>
      <c r="R64" s="440"/>
    </row>
    <row r="65" spans="1:18">
      <c r="A65" s="451" t="s">
        <v>133</v>
      </c>
      <c r="B65" s="302" t="s">
        <v>335</v>
      </c>
      <c r="C65" s="206"/>
      <c r="D65" s="195"/>
      <c r="E65" s="195"/>
      <c r="F65" s="446"/>
      <c r="G65" s="447"/>
      <c r="H65" s="446"/>
      <c r="I65" s="447"/>
      <c r="J65" s="447"/>
      <c r="K65" s="447"/>
      <c r="L65" s="447"/>
      <c r="M65" s="448"/>
      <c r="N65" s="448"/>
      <c r="O65" s="447"/>
      <c r="P65" s="440">
        <f t="shared" si="0"/>
        <v>0</v>
      </c>
      <c r="Q65" s="440">
        <f t="shared" si="1"/>
        <v>0</v>
      </c>
      <c r="R65" s="439"/>
    </row>
    <row r="66" spans="1:18">
      <c r="A66" s="217" t="s">
        <v>49</v>
      </c>
      <c r="B66" s="452"/>
      <c r="C66" s="206">
        <v>12939</v>
      </c>
      <c r="D66" s="195">
        <v>4176</v>
      </c>
      <c r="E66" s="195"/>
      <c r="F66" s="446"/>
      <c r="G66" s="447"/>
      <c r="H66" s="446">
        <v>8763</v>
      </c>
      <c r="I66" s="447"/>
      <c r="J66" s="447"/>
      <c r="K66" s="447"/>
      <c r="L66" s="447"/>
      <c r="M66" s="448"/>
      <c r="N66" s="448"/>
      <c r="O66" s="447"/>
      <c r="P66" s="440">
        <f t="shared" si="0"/>
        <v>12939</v>
      </c>
      <c r="Q66" s="440">
        <f t="shared" si="1"/>
        <v>0</v>
      </c>
      <c r="R66" s="439"/>
    </row>
    <row r="67" spans="1:18">
      <c r="A67" s="217" t="s">
        <v>661</v>
      </c>
      <c r="B67" s="452"/>
      <c r="C67" s="206">
        <v>806</v>
      </c>
      <c r="D67" s="195"/>
      <c r="E67" s="195"/>
      <c r="F67" s="446"/>
      <c r="G67" s="447"/>
      <c r="H67" s="446"/>
      <c r="I67" s="447"/>
      <c r="J67" s="447"/>
      <c r="K67" s="447"/>
      <c r="L67" s="447"/>
      <c r="M67" s="448"/>
      <c r="N67" s="448"/>
      <c r="O67" s="447">
        <v>806</v>
      </c>
      <c r="P67" s="440">
        <f t="shared" si="0"/>
        <v>806</v>
      </c>
      <c r="Q67" s="440">
        <f t="shared" si="1"/>
        <v>0</v>
      </c>
      <c r="R67" s="439"/>
    </row>
    <row r="68" spans="1:18">
      <c r="A68" s="217" t="s">
        <v>663</v>
      </c>
      <c r="B68" s="452"/>
      <c r="C68" s="206">
        <v>0</v>
      </c>
      <c r="D68" s="195">
        <v>-1574</v>
      </c>
      <c r="E68" s="195"/>
      <c r="F68" s="446"/>
      <c r="G68" s="447"/>
      <c r="H68" s="446"/>
      <c r="I68" s="447"/>
      <c r="J68" s="447"/>
      <c r="K68" s="447"/>
      <c r="L68" s="447"/>
      <c r="M68" s="448"/>
      <c r="N68" s="448"/>
      <c r="O68" s="447">
        <v>1574</v>
      </c>
      <c r="P68" s="440">
        <f t="shared" si="0"/>
        <v>0</v>
      </c>
      <c r="Q68" s="440">
        <f t="shared" si="1"/>
        <v>0</v>
      </c>
      <c r="R68" s="439"/>
    </row>
    <row r="69" spans="1:18">
      <c r="A69" s="217" t="s">
        <v>662</v>
      </c>
      <c r="B69" s="452"/>
      <c r="C69" s="206">
        <f>SUM(C67:C68)</f>
        <v>806</v>
      </c>
      <c r="D69" s="206">
        <f t="shared" ref="D69:O69" si="21">SUM(D67:D68)</f>
        <v>-1574</v>
      </c>
      <c r="E69" s="206">
        <f t="shared" si="21"/>
        <v>0</v>
      </c>
      <c r="F69" s="206">
        <f t="shared" si="21"/>
        <v>0</v>
      </c>
      <c r="G69" s="206">
        <f t="shared" si="21"/>
        <v>0</v>
      </c>
      <c r="H69" s="206">
        <f t="shared" si="21"/>
        <v>0</v>
      </c>
      <c r="I69" s="206">
        <f t="shared" si="21"/>
        <v>0</v>
      </c>
      <c r="J69" s="206">
        <f t="shared" si="21"/>
        <v>0</v>
      </c>
      <c r="K69" s="206">
        <f t="shared" si="21"/>
        <v>0</v>
      </c>
      <c r="L69" s="206">
        <f t="shared" si="21"/>
        <v>0</v>
      </c>
      <c r="M69" s="206">
        <f t="shared" si="21"/>
        <v>0</v>
      </c>
      <c r="N69" s="206">
        <f t="shared" si="21"/>
        <v>0</v>
      </c>
      <c r="O69" s="206">
        <f t="shared" si="21"/>
        <v>2380</v>
      </c>
      <c r="P69" s="440">
        <f t="shared" si="0"/>
        <v>806</v>
      </c>
      <c r="Q69" s="440">
        <f t="shared" si="1"/>
        <v>0</v>
      </c>
      <c r="R69" s="439"/>
    </row>
    <row r="70" spans="1:18">
      <c r="A70" s="217" t="s">
        <v>501</v>
      </c>
      <c r="B70" s="452"/>
      <c r="C70" s="206">
        <f>C66+C69</f>
        <v>13745</v>
      </c>
      <c r="D70" s="206">
        <f t="shared" ref="D70:O70" si="22">D66+D69</f>
        <v>2602</v>
      </c>
      <c r="E70" s="206">
        <f t="shared" si="22"/>
        <v>0</v>
      </c>
      <c r="F70" s="206">
        <f t="shared" si="22"/>
        <v>0</v>
      </c>
      <c r="G70" s="206">
        <f t="shared" si="22"/>
        <v>0</v>
      </c>
      <c r="H70" s="206">
        <f t="shared" si="22"/>
        <v>8763</v>
      </c>
      <c r="I70" s="206">
        <f t="shared" si="22"/>
        <v>0</v>
      </c>
      <c r="J70" s="206">
        <f t="shared" si="22"/>
        <v>0</v>
      </c>
      <c r="K70" s="206">
        <f t="shared" si="22"/>
        <v>0</v>
      </c>
      <c r="L70" s="206">
        <f t="shared" si="22"/>
        <v>0</v>
      </c>
      <c r="M70" s="206">
        <f t="shared" si="22"/>
        <v>0</v>
      </c>
      <c r="N70" s="206">
        <f t="shared" si="22"/>
        <v>0</v>
      </c>
      <c r="O70" s="206">
        <f t="shared" si="22"/>
        <v>2380</v>
      </c>
      <c r="P70" s="440">
        <f t="shared" si="0"/>
        <v>13745</v>
      </c>
      <c r="Q70" s="440">
        <f t="shared" si="1"/>
        <v>0</v>
      </c>
      <c r="R70" s="439"/>
    </row>
    <row r="71" spans="1:18">
      <c r="A71" s="451" t="s">
        <v>135</v>
      </c>
      <c r="B71" s="302" t="s">
        <v>335</v>
      </c>
      <c r="C71" s="206"/>
      <c r="D71" s="195"/>
      <c r="E71" s="195"/>
      <c r="F71" s="446"/>
      <c r="G71" s="447"/>
      <c r="H71" s="446"/>
      <c r="I71" s="447"/>
      <c r="J71" s="447"/>
      <c r="K71" s="447"/>
      <c r="L71" s="447"/>
      <c r="M71" s="448"/>
      <c r="N71" s="448"/>
      <c r="O71" s="447"/>
      <c r="P71" s="440">
        <f t="shared" si="0"/>
        <v>0</v>
      </c>
      <c r="Q71" s="440">
        <f t="shared" si="1"/>
        <v>0</v>
      </c>
      <c r="R71" s="439"/>
    </row>
    <row r="72" spans="1:18">
      <c r="A72" s="217" t="s">
        <v>49</v>
      </c>
      <c r="B72" s="452"/>
      <c r="C72" s="206">
        <v>12501</v>
      </c>
      <c r="D72" s="195">
        <v>685</v>
      </c>
      <c r="E72" s="195"/>
      <c r="F72" s="446"/>
      <c r="G72" s="447"/>
      <c r="H72" s="446">
        <v>6416</v>
      </c>
      <c r="I72" s="447"/>
      <c r="J72" s="447">
        <v>5400</v>
      </c>
      <c r="K72" s="447"/>
      <c r="L72" s="447"/>
      <c r="M72" s="448"/>
      <c r="N72" s="448"/>
      <c r="O72" s="447"/>
      <c r="P72" s="440">
        <f t="shared" si="0"/>
        <v>12501</v>
      </c>
      <c r="Q72" s="440">
        <f t="shared" si="1"/>
        <v>0</v>
      </c>
      <c r="R72" s="439"/>
    </row>
    <row r="73" spans="1:18">
      <c r="A73" s="217" t="s">
        <v>661</v>
      </c>
      <c r="B73" s="452"/>
      <c r="C73" s="206">
        <v>740</v>
      </c>
      <c r="D73" s="195"/>
      <c r="E73" s="195"/>
      <c r="F73" s="446"/>
      <c r="G73" s="447"/>
      <c r="H73" s="446"/>
      <c r="I73" s="447"/>
      <c r="J73" s="447"/>
      <c r="K73" s="447"/>
      <c r="L73" s="447"/>
      <c r="M73" s="448"/>
      <c r="N73" s="448"/>
      <c r="O73" s="447">
        <v>740</v>
      </c>
      <c r="P73" s="440">
        <f t="shared" si="0"/>
        <v>740</v>
      </c>
      <c r="Q73" s="440">
        <f t="shared" si="1"/>
        <v>0</v>
      </c>
      <c r="R73" s="439"/>
    </row>
    <row r="74" spans="1:18">
      <c r="A74" s="217" t="s">
        <v>663</v>
      </c>
      <c r="B74" s="452"/>
      <c r="C74" s="206">
        <v>0</v>
      </c>
      <c r="D74" s="195">
        <v>-1442</v>
      </c>
      <c r="E74" s="195"/>
      <c r="F74" s="446"/>
      <c r="G74" s="447"/>
      <c r="H74" s="446"/>
      <c r="I74" s="447"/>
      <c r="J74" s="447"/>
      <c r="K74" s="447"/>
      <c r="L74" s="447"/>
      <c r="M74" s="448"/>
      <c r="N74" s="448"/>
      <c r="O74" s="447">
        <v>1442</v>
      </c>
      <c r="P74" s="440">
        <f t="shared" si="0"/>
        <v>0</v>
      </c>
      <c r="Q74" s="440">
        <f t="shared" si="1"/>
        <v>0</v>
      </c>
      <c r="R74" s="439"/>
    </row>
    <row r="75" spans="1:18">
      <c r="A75" s="217" t="s">
        <v>662</v>
      </c>
      <c r="B75" s="452"/>
      <c r="C75" s="206">
        <f>SUM(C73:C74)</f>
        <v>740</v>
      </c>
      <c r="D75" s="206">
        <f t="shared" ref="D75:O75" si="23">SUM(D73:D74)</f>
        <v>-1442</v>
      </c>
      <c r="E75" s="206">
        <f t="shared" si="23"/>
        <v>0</v>
      </c>
      <c r="F75" s="206">
        <f t="shared" si="23"/>
        <v>0</v>
      </c>
      <c r="G75" s="206">
        <f t="shared" si="23"/>
        <v>0</v>
      </c>
      <c r="H75" s="206">
        <f t="shared" si="23"/>
        <v>0</v>
      </c>
      <c r="I75" s="206">
        <f t="shared" si="23"/>
        <v>0</v>
      </c>
      <c r="J75" s="206">
        <f t="shared" si="23"/>
        <v>0</v>
      </c>
      <c r="K75" s="206">
        <f t="shared" si="23"/>
        <v>0</v>
      </c>
      <c r="L75" s="206">
        <f t="shared" si="23"/>
        <v>0</v>
      </c>
      <c r="M75" s="206">
        <f t="shared" si="23"/>
        <v>0</v>
      </c>
      <c r="N75" s="206">
        <f t="shared" si="23"/>
        <v>0</v>
      </c>
      <c r="O75" s="206">
        <f t="shared" si="23"/>
        <v>2182</v>
      </c>
      <c r="P75" s="440">
        <f t="shared" si="0"/>
        <v>740</v>
      </c>
      <c r="Q75" s="440">
        <f t="shared" si="1"/>
        <v>0</v>
      </c>
      <c r="R75" s="439"/>
    </row>
    <row r="76" spans="1:18">
      <c r="A76" s="217" t="s">
        <v>501</v>
      </c>
      <c r="B76" s="452"/>
      <c r="C76" s="206">
        <f>C72+C75</f>
        <v>13241</v>
      </c>
      <c r="D76" s="206">
        <f t="shared" ref="D76:O76" si="24">D72+D75</f>
        <v>-757</v>
      </c>
      <c r="E76" s="206">
        <f t="shared" si="24"/>
        <v>0</v>
      </c>
      <c r="F76" s="206">
        <f t="shared" si="24"/>
        <v>0</v>
      </c>
      <c r="G76" s="206">
        <f t="shared" si="24"/>
        <v>0</v>
      </c>
      <c r="H76" s="206">
        <f t="shared" si="24"/>
        <v>6416</v>
      </c>
      <c r="I76" s="206">
        <f t="shared" si="24"/>
        <v>0</v>
      </c>
      <c r="J76" s="206">
        <f t="shared" si="24"/>
        <v>5400</v>
      </c>
      <c r="K76" s="206">
        <f t="shared" si="24"/>
        <v>0</v>
      </c>
      <c r="L76" s="206">
        <f t="shared" si="24"/>
        <v>0</v>
      </c>
      <c r="M76" s="206">
        <f t="shared" si="24"/>
        <v>0</v>
      </c>
      <c r="N76" s="206">
        <f t="shared" si="24"/>
        <v>0</v>
      </c>
      <c r="O76" s="206">
        <f t="shared" si="24"/>
        <v>2182</v>
      </c>
      <c r="P76" s="440">
        <f t="shared" si="0"/>
        <v>13241</v>
      </c>
      <c r="Q76" s="440">
        <f t="shared" si="1"/>
        <v>0</v>
      </c>
      <c r="R76" s="439"/>
    </row>
    <row r="77" spans="1:18">
      <c r="A77" s="451" t="s">
        <v>134</v>
      </c>
      <c r="B77" s="302" t="s">
        <v>335</v>
      </c>
      <c r="C77" s="206"/>
      <c r="D77" s="195"/>
      <c r="E77" s="195"/>
      <c r="F77" s="446"/>
      <c r="G77" s="447"/>
      <c r="H77" s="446"/>
      <c r="I77" s="447"/>
      <c r="J77" s="447"/>
      <c r="K77" s="447"/>
      <c r="L77" s="447"/>
      <c r="M77" s="448"/>
      <c r="N77" s="448"/>
      <c r="O77" s="447"/>
      <c r="P77" s="440">
        <f t="shared" si="0"/>
        <v>0</v>
      </c>
      <c r="Q77" s="440">
        <f t="shared" si="1"/>
        <v>0</v>
      </c>
      <c r="R77" s="439"/>
    </row>
    <row r="78" spans="1:18" s="441" customFormat="1">
      <c r="A78" s="217" t="s">
        <v>49</v>
      </c>
      <c r="B78" s="452"/>
      <c r="C78" s="206">
        <v>71034</v>
      </c>
      <c r="D78" s="195">
        <v>70336</v>
      </c>
      <c r="E78" s="195"/>
      <c r="F78" s="446"/>
      <c r="G78" s="447"/>
      <c r="H78" s="446">
        <v>698</v>
      </c>
      <c r="I78" s="447"/>
      <c r="J78" s="447"/>
      <c r="K78" s="447"/>
      <c r="L78" s="447"/>
      <c r="M78" s="448"/>
      <c r="N78" s="448"/>
      <c r="O78" s="447"/>
      <c r="P78" s="440">
        <f t="shared" si="0"/>
        <v>71034</v>
      </c>
      <c r="Q78" s="440">
        <f t="shared" si="1"/>
        <v>0</v>
      </c>
      <c r="R78" s="439"/>
    </row>
    <row r="79" spans="1:18" s="441" customFormat="1">
      <c r="A79" s="217" t="s">
        <v>662</v>
      </c>
      <c r="B79" s="452"/>
      <c r="C79" s="206">
        <v>0</v>
      </c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440">
        <f t="shared" ref="P79:P142" si="25">SUM(D79:O79)</f>
        <v>0</v>
      </c>
      <c r="Q79" s="440">
        <f t="shared" ref="Q79:Q142" si="26">P79-C79</f>
        <v>0</v>
      </c>
      <c r="R79" s="439"/>
    </row>
    <row r="80" spans="1:18" s="441" customFormat="1">
      <c r="A80" s="217" t="s">
        <v>501</v>
      </c>
      <c r="B80" s="452"/>
      <c r="C80" s="206">
        <f>C79+C78</f>
        <v>71034</v>
      </c>
      <c r="D80" s="206">
        <f t="shared" ref="D80:O80" si="27">D79+D78</f>
        <v>70336</v>
      </c>
      <c r="E80" s="206">
        <f t="shared" si="27"/>
        <v>0</v>
      </c>
      <c r="F80" s="206">
        <f t="shared" si="27"/>
        <v>0</v>
      </c>
      <c r="G80" s="206">
        <f t="shared" si="27"/>
        <v>0</v>
      </c>
      <c r="H80" s="206">
        <f t="shared" si="27"/>
        <v>698</v>
      </c>
      <c r="I80" s="206">
        <f t="shared" si="27"/>
        <v>0</v>
      </c>
      <c r="J80" s="206">
        <f t="shared" si="27"/>
        <v>0</v>
      </c>
      <c r="K80" s="206">
        <f t="shared" si="27"/>
        <v>0</v>
      </c>
      <c r="L80" s="206">
        <f t="shared" si="27"/>
        <v>0</v>
      </c>
      <c r="M80" s="206">
        <f t="shared" si="27"/>
        <v>0</v>
      </c>
      <c r="N80" s="206">
        <f t="shared" si="27"/>
        <v>0</v>
      </c>
      <c r="O80" s="206">
        <f t="shared" si="27"/>
        <v>0</v>
      </c>
      <c r="P80" s="440">
        <f t="shared" si="25"/>
        <v>71034</v>
      </c>
      <c r="Q80" s="440">
        <f t="shared" si="26"/>
        <v>0</v>
      </c>
      <c r="R80" s="439"/>
    </row>
    <row r="81" spans="1:18" s="441" customFormat="1">
      <c r="A81" s="451" t="s">
        <v>435</v>
      </c>
      <c r="B81" s="302" t="s">
        <v>335</v>
      </c>
      <c r="C81" s="206"/>
      <c r="D81" s="195"/>
      <c r="E81" s="195"/>
      <c r="F81" s="446"/>
      <c r="G81" s="447"/>
      <c r="H81" s="446"/>
      <c r="I81" s="447"/>
      <c r="J81" s="447"/>
      <c r="K81" s="447"/>
      <c r="L81" s="447"/>
      <c r="M81" s="448"/>
      <c r="N81" s="448"/>
      <c r="O81" s="447"/>
      <c r="P81" s="440">
        <f t="shared" si="25"/>
        <v>0</v>
      </c>
      <c r="Q81" s="440">
        <f t="shared" si="26"/>
        <v>0</v>
      </c>
      <c r="R81" s="439"/>
    </row>
    <row r="82" spans="1:18" s="441" customFormat="1">
      <c r="A82" s="217" t="s">
        <v>49</v>
      </c>
      <c r="B82" s="452"/>
      <c r="C82" s="206">
        <v>6161</v>
      </c>
      <c r="D82" s="195">
        <v>5961</v>
      </c>
      <c r="E82" s="195"/>
      <c r="F82" s="446"/>
      <c r="G82" s="447"/>
      <c r="H82" s="446">
        <v>200</v>
      </c>
      <c r="I82" s="447"/>
      <c r="J82" s="447"/>
      <c r="K82" s="447"/>
      <c r="L82" s="447"/>
      <c r="M82" s="448"/>
      <c r="N82" s="448"/>
      <c r="O82" s="447"/>
      <c r="P82" s="440">
        <f t="shared" si="25"/>
        <v>6161</v>
      </c>
      <c r="Q82" s="440">
        <f t="shared" si="26"/>
        <v>0</v>
      </c>
      <c r="R82" s="440"/>
    </row>
    <row r="83" spans="1:18" s="441" customFormat="1">
      <c r="A83" s="217" t="s">
        <v>662</v>
      </c>
      <c r="B83" s="452"/>
      <c r="C83" s="206">
        <v>0</v>
      </c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440">
        <f t="shared" si="25"/>
        <v>0</v>
      </c>
      <c r="Q83" s="440">
        <f t="shared" si="26"/>
        <v>0</v>
      </c>
      <c r="R83" s="439"/>
    </row>
    <row r="84" spans="1:18" s="441" customFormat="1">
      <c r="A84" s="202" t="s">
        <v>501</v>
      </c>
      <c r="B84" s="453"/>
      <c r="C84" s="203">
        <f>C82+C83</f>
        <v>6161</v>
      </c>
      <c r="D84" s="203">
        <f t="shared" ref="D84:O84" si="28">D82+D83</f>
        <v>5961</v>
      </c>
      <c r="E84" s="203">
        <f t="shared" si="28"/>
        <v>0</v>
      </c>
      <c r="F84" s="203">
        <f t="shared" si="28"/>
        <v>0</v>
      </c>
      <c r="G84" s="203">
        <f t="shared" si="28"/>
        <v>0</v>
      </c>
      <c r="H84" s="203">
        <f t="shared" si="28"/>
        <v>200</v>
      </c>
      <c r="I84" s="203">
        <f t="shared" si="28"/>
        <v>0</v>
      </c>
      <c r="J84" s="203">
        <f t="shared" si="28"/>
        <v>0</v>
      </c>
      <c r="K84" s="203">
        <f t="shared" si="28"/>
        <v>0</v>
      </c>
      <c r="L84" s="203">
        <f t="shared" si="28"/>
        <v>0</v>
      </c>
      <c r="M84" s="203">
        <f t="shared" si="28"/>
        <v>0</v>
      </c>
      <c r="N84" s="203">
        <f t="shared" si="28"/>
        <v>0</v>
      </c>
      <c r="O84" s="203">
        <f t="shared" si="28"/>
        <v>0</v>
      </c>
      <c r="P84" s="440">
        <f t="shared" si="25"/>
        <v>6161</v>
      </c>
      <c r="Q84" s="440">
        <f t="shared" si="26"/>
        <v>0</v>
      </c>
      <c r="R84" s="439"/>
    </row>
    <row r="85" spans="1:18">
      <c r="A85" s="454" t="s">
        <v>234</v>
      </c>
      <c r="B85" s="302" t="s">
        <v>335</v>
      </c>
      <c r="C85" s="195"/>
      <c r="D85" s="195"/>
      <c r="E85" s="195"/>
      <c r="F85" s="446"/>
      <c r="G85" s="447"/>
      <c r="H85" s="446"/>
      <c r="I85" s="447"/>
      <c r="J85" s="447"/>
      <c r="K85" s="447"/>
      <c r="L85" s="447"/>
      <c r="M85" s="448"/>
      <c r="N85" s="448"/>
      <c r="O85" s="447"/>
      <c r="P85" s="440">
        <f t="shared" si="25"/>
        <v>0</v>
      </c>
      <c r="Q85" s="440">
        <f t="shared" si="26"/>
        <v>0</v>
      </c>
      <c r="R85" s="439"/>
    </row>
    <row r="86" spans="1:18" s="460" customFormat="1">
      <c r="A86" s="217" t="s">
        <v>49</v>
      </c>
      <c r="B86" s="455"/>
      <c r="C86" s="456">
        <v>54771</v>
      </c>
      <c r="D86" s="195">
        <v>49261</v>
      </c>
      <c r="E86" s="456"/>
      <c r="F86" s="457"/>
      <c r="G86" s="458"/>
      <c r="H86" s="457">
        <v>5510</v>
      </c>
      <c r="I86" s="458"/>
      <c r="J86" s="458"/>
      <c r="K86" s="458"/>
      <c r="L86" s="458"/>
      <c r="M86" s="459"/>
      <c r="N86" s="459"/>
      <c r="O86" s="458"/>
      <c r="P86" s="440">
        <f t="shared" si="25"/>
        <v>54771</v>
      </c>
      <c r="Q86" s="440">
        <f t="shared" si="26"/>
        <v>0</v>
      </c>
      <c r="R86" s="440"/>
    </row>
    <row r="87" spans="1:18" s="460" customFormat="1">
      <c r="A87" s="217" t="s">
        <v>661</v>
      </c>
      <c r="B87" s="455"/>
      <c r="C87" s="456">
        <v>821</v>
      </c>
      <c r="D87" s="195"/>
      <c r="E87" s="456"/>
      <c r="F87" s="457"/>
      <c r="G87" s="458"/>
      <c r="H87" s="457"/>
      <c r="I87" s="458"/>
      <c r="J87" s="458"/>
      <c r="K87" s="458"/>
      <c r="L87" s="458"/>
      <c r="M87" s="459"/>
      <c r="N87" s="459"/>
      <c r="O87" s="458">
        <v>821</v>
      </c>
      <c r="P87" s="440">
        <f t="shared" si="25"/>
        <v>821</v>
      </c>
      <c r="Q87" s="440">
        <f t="shared" si="26"/>
        <v>0</v>
      </c>
      <c r="R87" s="439"/>
    </row>
    <row r="88" spans="1:18" s="460" customFormat="1">
      <c r="A88" s="217" t="s">
        <v>663</v>
      </c>
      <c r="B88" s="455"/>
      <c r="C88" s="456">
        <v>0</v>
      </c>
      <c r="D88" s="195">
        <v>-2282</v>
      </c>
      <c r="E88" s="456"/>
      <c r="F88" s="457"/>
      <c r="G88" s="458"/>
      <c r="H88" s="457"/>
      <c r="I88" s="458"/>
      <c r="J88" s="458"/>
      <c r="K88" s="458"/>
      <c r="L88" s="458"/>
      <c r="M88" s="459"/>
      <c r="N88" s="459"/>
      <c r="O88" s="458">
        <v>2282</v>
      </c>
      <c r="P88" s="440">
        <f t="shared" si="25"/>
        <v>0</v>
      </c>
      <c r="Q88" s="440">
        <f t="shared" si="26"/>
        <v>0</v>
      </c>
      <c r="R88" s="439"/>
    </row>
    <row r="89" spans="1:18" s="460" customFormat="1">
      <c r="A89" s="217" t="s">
        <v>662</v>
      </c>
      <c r="B89" s="455"/>
      <c r="C89" s="456">
        <f>SUM(C87:C88)</f>
        <v>821</v>
      </c>
      <c r="D89" s="456">
        <f t="shared" ref="D89:O89" si="29">SUM(D87:D88)</f>
        <v>-2282</v>
      </c>
      <c r="E89" s="456">
        <f t="shared" si="29"/>
        <v>0</v>
      </c>
      <c r="F89" s="456">
        <f t="shared" si="29"/>
        <v>0</v>
      </c>
      <c r="G89" s="456">
        <f t="shared" si="29"/>
        <v>0</v>
      </c>
      <c r="H89" s="456">
        <f t="shared" si="29"/>
        <v>0</v>
      </c>
      <c r="I89" s="456">
        <f t="shared" si="29"/>
        <v>0</v>
      </c>
      <c r="J89" s="456">
        <f t="shared" si="29"/>
        <v>0</v>
      </c>
      <c r="K89" s="456">
        <f t="shared" si="29"/>
        <v>0</v>
      </c>
      <c r="L89" s="456">
        <f t="shared" si="29"/>
        <v>0</v>
      </c>
      <c r="M89" s="456">
        <f t="shared" si="29"/>
        <v>0</v>
      </c>
      <c r="N89" s="456">
        <f t="shared" si="29"/>
        <v>0</v>
      </c>
      <c r="O89" s="456">
        <f t="shared" si="29"/>
        <v>3103</v>
      </c>
      <c r="P89" s="440">
        <f t="shared" si="25"/>
        <v>821</v>
      </c>
      <c r="Q89" s="440">
        <f t="shared" si="26"/>
        <v>0</v>
      </c>
      <c r="R89" s="439"/>
    </row>
    <row r="90" spans="1:18" s="460" customFormat="1">
      <c r="A90" s="202" t="s">
        <v>501</v>
      </c>
      <c r="B90" s="461"/>
      <c r="C90" s="296">
        <f>C86+C89</f>
        <v>55592</v>
      </c>
      <c r="D90" s="296">
        <f t="shared" ref="D90:O90" si="30">D86+D89</f>
        <v>46979</v>
      </c>
      <c r="E90" s="296">
        <f t="shared" si="30"/>
        <v>0</v>
      </c>
      <c r="F90" s="296">
        <f t="shared" si="30"/>
        <v>0</v>
      </c>
      <c r="G90" s="296">
        <f t="shared" si="30"/>
        <v>0</v>
      </c>
      <c r="H90" s="296">
        <f t="shared" si="30"/>
        <v>5510</v>
      </c>
      <c r="I90" s="296">
        <f t="shared" si="30"/>
        <v>0</v>
      </c>
      <c r="J90" s="296">
        <f t="shared" si="30"/>
        <v>0</v>
      </c>
      <c r="K90" s="296">
        <f t="shared" si="30"/>
        <v>0</v>
      </c>
      <c r="L90" s="296">
        <f t="shared" si="30"/>
        <v>0</v>
      </c>
      <c r="M90" s="296">
        <f t="shared" si="30"/>
        <v>0</v>
      </c>
      <c r="N90" s="296">
        <f t="shared" si="30"/>
        <v>0</v>
      </c>
      <c r="O90" s="296">
        <f t="shared" si="30"/>
        <v>3103</v>
      </c>
      <c r="P90" s="440">
        <f t="shared" si="25"/>
        <v>55592</v>
      </c>
      <c r="Q90" s="440">
        <f t="shared" si="26"/>
        <v>0</v>
      </c>
      <c r="R90" s="439"/>
    </row>
    <row r="91" spans="1:18" s="441" customFormat="1">
      <c r="A91" s="239" t="s">
        <v>240</v>
      </c>
      <c r="B91" s="304"/>
      <c r="C91" s="195"/>
      <c r="D91" s="195"/>
      <c r="E91" s="195"/>
      <c r="F91" s="198"/>
      <c r="G91" s="195"/>
      <c r="H91" s="198"/>
      <c r="I91" s="195"/>
      <c r="J91" s="195"/>
      <c r="K91" s="195"/>
      <c r="L91" s="195"/>
      <c r="M91" s="195"/>
      <c r="N91" s="195"/>
      <c r="O91" s="195"/>
      <c r="P91" s="440">
        <f t="shared" si="25"/>
        <v>0</v>
      </c>
      <c r="Q91" s="440">
        <f t="shared" si="26"/>
        <v>0</v>
      </c>
      <c r="R91" s="440"/>
    </row>
    <row r="92" spans="1:18">
      <c r="A92" s="217" t="s">
        <v>49</v>
      </c>
      <c r="B92" s="217"/>
      <c r="C92" s="462">
        <f>C96+C101+C106</f>
        <v>406002</v>
      </c>
      <c r="D92" s="462">
        <f t="shared" ref="D92:O92" si="31">D96+D101+D106</f>
        <v>319107</v>
      </c>
      <c r="E92" s="462">
        <f t="shared" si="31"/>
        <v>31129</v>
      </c>
      <c r="F92" s="462">
        <f t="shared" si="31"/>
        <v>0</v>
      </c>
      <c r="G92" s="462">
        <f t="shared" si="31"/>
        <v>0</v>
      </c>
      <c r="H92" s="462">
        <f t="shared" si="31"/>
        <v>54466</v>
      </c>
      <c r="I92" s="462">
        <f t="shared" si="31"/>
        <v>0</v>
      </c>
      <c r="J92" s="462">
        <f t="shared" si="31"/>
        <v>0</v>
      </c>
      <c r="K92" s="462">
        <f t="shared" si="31"/>
        <v>0</v>
      </c>
      <c r="L92" s="462">
        <f t="shared" si="31"/>
        <v>0</v>
      </c>
      <c r="M92" s="462">
        <f t="shared" si="31"/>
        <v>0</v>
      </c>
      <c r="N92" s="462">
        <f t="shared" si="31"/>
        <v>0</v>
      </c>
      <c r="O92" s="462">
        <f t="shared" si="31"/>
        <v>1300</v>
      </c>
      <c r="P92" s="440">
        <f t="shared" si="25"/>
        <v>406002</v>
      </c>
      <c r="Q92" s="440">
        <f t="shared" si="26"/>
        <v>0</v>
      </c>
      <c r="R92" s="439"/>
    </row>
    <row r="93" spans="1:18">
      <c r="A93" s="217" t="s">
        <v>662</v>
      </c>
      <c r="B93" s="217"/>
      <c r="C93" s="462">
        <f>C98+C103+C107</f>
        <v>7609</v>
      </c>
      <c r="D93" s="462">
        <f t="shared" ref="D93:O94" si="32">D98+D103+D107</f>
        <v>0</v>
      </c>
      <c r="E93" s="462">
        <f t="shared" si="32"/>
        <v>0</v>
      </c>
      <c r="F93" s="462">
        <f t="shared" si="32"/>
        <v>0</v>
      </c>
      <c r="G93" s="462">
        <f t="shared" si="32"/>
        <v>0</v>
      </c>
      <c r="H93" s="462">
        <f t="shared" si="32"/>
        <v>0</v>
      </c>
      <c r="I93" s="462">
        <f t="shared" si="32"/>
        <v>0</v>
      </c>
      <c r="J93" s="462">
        <f t="shared" si="32"/>
        <v>0</v>
      </c>
      <c r="K93" s="462">
        <f t="shared" si="32"/>
        <v>0</v>
      </c>
      <c r="L93" s="462">
        <f t="shared" si="32"/>
        <v>0</v>
      </c>
      <c r="M93" s="462">
        <f t="shared" si="32"/>
        <v>0</v>
      </c>
      <c r="N93" s="462">
        <f t="shared" si="32"/>
        <v>0</v>
      </c>
      <c r="O93" s="462">
        <f t="shared" si="32"/>
        <v>7609</v>
      </c>
      <c r="P93" s="440">
        <f t="shared" si="25"/>
        <v>7609</v>
      </c>
      <c r="Q93" s="440">
        <f t="shared" si="26"/>
        <v>0</v>
      </c>
      <c r="R93" s="439"/>
    </row>
    <row r="94" spans="1:18">
      <c r="A94" s="217" t="s">
        <v>501</v>
      </c>
      <c r="B94" s="217"/>
      <c r="C94" s="462">
        <f>C99+C104+C108</f>
        <v>413611</v>
      </c>
      <c r="D94" s="462">
        <f t="shared" si="32"/>
        <v>319107</v>
      </c>
      <c r="E94" s="462">
        <f t="shared" si="32"/>
        <v>31129</v>
      </c>
      <c r="F94" s="462">
        <f t="shared" si="32"/>
        <v>0</v>
      </c>
      <c r="G94" s="462">
        <f t="shared" si="32"/>
        <v>0</v>
      </c>
      <c r="H94" s="462">
        <f t="shared" si="32"/>
        <v>54466</v>
      </c>
      <c r="I94" s="462">
        <f t="shared" si="32"/>
        <v>0</v>
      </c>
      <c r="J94" s="462">
        <f t="shared" si="32"/>
        <v>0</v>
      </c>
      <c r="K94" s="462">
        <f t="shared" si="32"/>
        <v>0</v>
      </c>
      <c r="L94" s="462">
        <f t="shared" si="32"/>
        <v>0</v>
      </c>
      <c r="M94" s="462">
        <f t="shared" si="32"/>
        <v>0</v>
      </c>
      <c r="N94" s="462">
        <f t="shared" si="32"/>
        <v>0</v>
      </c>
      <c r="O94" s="462">
        <f t="shared" si="32"/>
        <v>8909</v>
      </c>
      <c r="P94" s="440">
        <f t="shared" si="25"/>
        <v>413611</v>
      </c>
      <c r="Q94" s="440">
        <f t="shared" si="26"/>
        <v>0</v>
      </c>
      <c r="R94" s="439"/>
    </row>
    <row r="95" spans="1:18">
      <c r="A95" s="300" t="s">
        <v>245</v>
      </c>
      <c r="B95" s="302" t="s">
        <v>335</v>
      </c>
      <c r="C95" s="195"/>
      <c r="D95" s="195"/>
      <c r="E95" s="195"/>
      <c r="F95" s="198"/>
      <c r="G95" s="195"/>
      <c r="H95" s="198"/>
      <c r="I95" s="195"/>
      <c r="J95" s="195"/>
      <c r="K95" s="195"/>
      <c r="L95" s="195"/>
      <c r="M95" s="195"/>
      <c r="N95" s="195"/>
      <c r="O95" s="195"/>
      <c r="P95" s="440">
        <f t="shared" si="25"/>
        <v>0</v>
      </c>
      <c r="Q95" s="440">
        <f t="shared" si="26"/>
        <v>0</v>
      </c>
      <c r="R95" s="439"/>
    </row>
    <row r="96" spans="1:18">
      <c r="A96" s="217" t="s">
        <v>49</v>
      </c>
      <c r="B96" s="217"/>
      <c r="C96" s="195">
        <v>42113</v>
      </c>
      <c r="D96" s="195">
        <v>40113</v>
      </c>
      <c r="E96" s="195">
        <v>2000</v>
      </c>
      <c r="F96" s="198"/>
      <c r="G96" s="195"/>
      <c r="H96" s="198"/>
      <c r="I96" s="195"/>
      <c r="J96" s="195"/>
      <c r="K96" s="195"/>
      <c r="L96" s="195"/>
      <c r="M96" s="195"/>
      <c r="N96" s="195"/>
      <c r="O96" s="195"/>
      <c r="P96" s="440">
        <f t="shared" si="25"/>
        <v>42113</v>
      </c>
      <c r="Q96" s="440">
        <f t="shared" si="26"/>
        <v>0</v>
      </c>
      <c r="R96" s="439"/>
    </row>
    <row r="97" spans="1:117">
      <c r="A97" s="217" t="s">
        <v>661</v>
      </c>
      <c r="B97" s="217"/>
      <c r="C97" s="195">
        <v>1368</v>
      </c>
      <c r="D97" s="195"/>
      <c r="E97" s="195"/>
      <c r="F97" s="198"/>
      <c r="G97" s="195"/>
      <c r="H97" s="198"/>
      <c r="I97" s="195"/>
      <c r="J97" s="195"/>
      <c r="K97" s="195"/>
      <c r="L97" s="195"/>
      <c r="M97" s="195"/>
      <c r="N97" s="195"/>
      <c r="O97" s="195">
        <v>1368</v>
      </c>
      <c r="P97" s="440">
        <f t="shared" si="25"/>
        <v>1368</v>
      </c>
      <c r="Q97" s="440">
        <f t="shared" si="26"/>
        <v>0</v>
      </c>
      <c r="R97" s="439"/>
    </row>
    <row r="98" spans="1:117">
      <c r="A98" s="217" t="s">
        <v>662</v>
      </c>
      <c r="B98" s="217"/>
      <c r="C98" s="195">
        <f>SUM(C97)</f>
        <v>1368</v>
      </c>
      <c r="D98" s="195">
        <f t="shared" ref="D98:O98" si="33">SUM(D97)</f>
        <v>0</v>
      </c>
      <c r="E98" s="195">
        <f t="shared" si="33"/>
        <v>0</v>
      </c>
      <c r="F98" s="195">
        <f t="shared" si="33"/>
        <v>0</v>
      </c>
      <c r="G98" s="195">
        <f t="shared" si="33"/>
        <v>0</v>
      </c>
      <c r="H98" s="195">
        <f t="shared" si="33"/>
        <v>0</v>
      </c>
      <c r="I98" s="195">
        <f t="shared" si="33"/>
        <v>0</v>
      </c>
      <c r="J98" s="195">
        <f t="shared" si="33"/>
        <v>0</v>
      </c>
      <c r="K98" s="195">
        <f t="shared" si="33"/>
        <v>0</v>
      </c>
      <c r="L98" s="195">
        <f t="shared" si="33"/>
        <v>0</v>
      </c>
      <c r="M98" s="195">
        <f t="shared" si="33"/>
        <v>0</v>
      </c>
      <c r="N98" s="195">
        <f t="shared" si="33"/>
        <v>0</v>
      </c>
      <c r="O98" s="195">
        <f t="shared" si="33"/>
        <v>1368</v>
      </c>
      <c r="P98" s="440">
        <f t="shared" si="25"/>
        <v>1368</v>
      </c>
      <c r="Q98" s="440">
        <f t="shared" si="26"/>
        <v>0</v>
      </c>
      <c r="R98" s="439"/>
    </row>
    <row r="99" spans="1:117">
      <c r="A99" s="217" t="s">
        <v>501</v>
      </c>
      <c r="B99" s="217"/>
      <c r="C99" s="195">
        <f>C96+C98</f>
        <v>43481</v>
      </c>
      <c r="D99" s="195">
        <f t="shared" ref="D99:O99" si="34">D96+D98</f>
        <v>40113</v>
      </c>
      <c r="E99" s="195">
        <f t="shared" si="34"/>
        <v>2000</v>
      </c>
      <c r="F99" s="195">
        <f t="shared" si="34"/>
        <v>0</v>
      </c>
      <c r="G99" s="195">
        <f t="shared" si="34"/>
        <v>0</v>
      </c>
      <c r="H99" s="195">
        <f t="shared" si="34"/>
        <v>0</v>
      </c>
      <c r="I99" s="195">
        <f t="shared" si="34"/>
        <v>0</v>
      </c>
      <c r="J99" s="195">
        <f t="shared" si="34"/>
        <v>0</v>
      </c>
      <c r="K99" s="195">
        <f t="shared" si="34"/>
        <v>0</v>
      </c>
      <c r="L99" s="195">
        <f t="shared" si="34"/>
        <v>0</v>
      </c>
      <c r="M99" s="195">
        <f t="shared" si="34"/>
        <v>0</v>
      </c>
      <c r="N99" s="195">
        <f t="shared" si="34"/>
        <v>0</v>
      </c>
      <c r="O99" s="195">
        <f t="shared" si="34"/>
        <v>1368</v>
      </c>
      <c r="P99" s="440">
        <f t="shared" si="25"/>
        <v>43481</v>
      </c>
      <c r="Q99" s="440">
        <f t="shared" si="26"/>
        <v>0</v>
      </c>
      <c r="R99" s="439"/>
    </row>
    <row r="100" spans="1:117">
      <c r="A100" s="300" t="s">
        <v>246</v>
      </c>
      <c r="B100" s="207" t="s">
        <v>335</v>
      </c>
      <c r="C100" s="195"/>
      <c r="D100" s="195"/>
      <c r="E100" s="195"/>
      <c r="F100" s="198"/>
      <c r="G100" s="195"/>
      <c r="H100" s="198"/>
      <c r="I100" s="195"/>
      <c r="J100" s="195"/>
      <c r="K100" s="195"/>
      <c r="L100" s="195"/>
      <c r="M100" s="195"/>
      <c r="N100" s="195"/>
      <c r="O100" s="195"/>
      <c r="P100" s="440">
        <f t="shared" si="25"/>
        <v>0</v>
      </c>
      <c r="Q100" s="440">
        <f t="shared" si="26"/>
        <v>0</v>
      </c>
      <c r="R100" s="439"/>
    </row>
    <row r="101" spans="1:117" s="441" customFormat="1">
      <c r="A101" s="217" t="s">
        <v>49</v>
      </c>
      <c r="B101" s="217"/>
      <c r="C101" s="195">
        <v>30429</v>
      </c>
      <c r="D101" s="195"/>
      <c r="E101" s="195">
        <v>29129</v>
      </c>
      <c r="F101" s="198"/>
      <c r="G101" s="195"/>
      <c r="H101" s="198"/>
      <c r="I101" s="195"/>
      <c r="J101" s="195"/>
      <c r="K101" s="195"/>
      <c r="L101" s="195"/>
      <c r="M101" s="195"/>
      <c r="N101" s="195"/>
      <c r="O101" s="195">
        <v>1300</v>
      </c>
      <c r="P101" s="440">
        <f t="shared" si="25"/>
        <v>30429</v>
      </c>
      <c r="Q101" s="440">
        <f t="shared" si="26"/>
        <v>0</v>
      </c>
      <c r="R101" s="439"/>
    </row>
    <row r="102" spans="1:117" s="441" customFormat="1">
      <c r="A102" s="217" t="s">
        <v>661</v>
      </c>
      <c r="B102" s="217"/>
      <c r="C102" s="195">
        <v>2933</v>
      </c>
      <c r="D102" s="195"/>
      <c r="E102" s="195"/>
      <c r="F102" s="198"/>
      <c r="G102" s="195"/>
      <c r="H102" s="198"/>
      <c r="I102" s="195"/>
      <c r="J102" s="195"/>
      <c r="K102" s="195"/>
      <c r="L102" s="195"/>
      <c r="M102" s="195"/>
      <c r="N102" s="195"/>
      <c r="O102" s="195">
        <v>2933</v>
      </c>
      <c r="P102" s="440">
        <f t="shared" si="25"/>
        <v>2933</v>
      </c>
      <c r="Q102" s="440">
        <f t="shared" si="26"/>
        <v>0</v>
      </c>
      <c r="R102" s="439"/>
    </row>
    <row r="103" spans="1:117" s="441" customFormat="1">
      <c r="A103" s="217" t="s">
        <v>662</v>
      </c>
      <c r="B103" s="217"/>
      <c r="C103" s="195">
        <f>SUM(C102)</f>
        <v>2933</v>
      </c>
      <c r="D103" s="195">
        <f t="shared" ref="D103:O103" si="35">SUM(D102)</f>
        <v>0</v>
      </c>
      <c r="E103" s="195">
        <f t="shared" si="35"/>
        <v>0</v>
      </c>
      <c r="F103" s="195">
        <f t="shared" si="35"/>
        <v>0</v>
      </c>
      <c r="G103" s="195">
        <f t="shared" si="35"/>
        <v>0</v>
      </c>
      <c r="H103" s="195">
        <f t="shared" si="35"/>
        <v>0</v>
      </c>
      <c r="I103" s="195">
        <f t="shared" si="35"/>
        <v>0</v>
      </c>
      <c r="J103" s="195">
        <f t="shared" si="35"/>
        <v>0</v>
      </c>
      <c r="K103" s="195">
        <f t="shared" si="35"/>
        <v>0</v>
      </c>
      <c r="L103" s="195">
        <f t="shared" si="35"/>
        <v>0</v>
      </c>
      <c r="M103" s="195">
        <f t="shared" si="35"/>
        <v>0</v>
      </c>
      <c r="N103" s="195">
        <f t="shared" si="35"/>
        <v>0</v>
      </c>
      <c r="O103" s="195">
        <f t="shared" si="35"/>
        <v>2933</v>
      </c>
      <c r="P103" s="440">
        <f t="shared" si="25"/>
        <v>2933</v>
      </c>
      <c r="Q103" s="440">
        <f t="shared" si="26"/>
        <v>0</v>
      </c>
      <c r="R103" s="439"/>
    </row>
    <row r="104" spans="1:117" s="441" customFormat="1">
      <c r="A104" s="217" t="s">
        <v>501</v>
      </c>
      <c r="B104" s="217"/>
      <c r="C104" s="195">
        <f>C101+C103</f>
        <v>33362</v>
      </c>
      <c r="D104" s="195">
        <f t="shared" ref="D104:O104" si="36">D101+D103</f>
        <v>0</v>
      </c>
      <c r="E104" s="195">
        <f t="shared" si="36"/>
        <v>29129</v>
      </c>
      <c r="F104" s="195">
        <f t="shared" si="36"/>
        <v>0</v>
      </c>
      <c r="G104" s="195">
        <f t="shared" si="36"/>
        <v>0</v>
      </c>
      <c r="H104" s="195">
        <f t="shared" si="36"/>
        <v>0</v>
      </c>
      <c r="I104" s="195">
        <f t="shared" si="36"/>
        <v>0</v>
      </c>
      <c r="J104" s="195">
        <f t="shared" si="36"/>
        <v>0</v>
      </c>
      <c r="K104" s="195">
        <f t="shared" si="36"/>
        <v>0</v>
      </c>
      <c r="L104" s="195">
        <f t="shared" si="36"/>
        <v>0</v>
      </c>
      <c r="M104" s="195">
        <f t="shared" si="36"/>
        <v>0</v>
      </c>
      <c r="N104" s="195">
        <f t="shared" si="36"/>
        <v>0</v>
      </c>
      <c r="O104" s="195">
        <f t="shared" si="36"/>
        <v>4233</v>
      </c>
      <c r="P104" s="440">
        <f t="shared" si="25"/>
        <v>33362</v>
      </c>
      <c r="Q104" s="440">
        <f t="shared" si="26"/>
        <v>0</v>
      </c>
      <c r="R104" s="440"/>
    </row>
    <row r="105" spans="1:117" s="441" customFormat="1">
      <c r="A105" s="304" t="s">
        <v>247</v>
      </c>
      <c r="B105" s="305"/>
      <c r="C105" s="195"/>
      <c r="D105" s="195"/>
      <c r="E105" s="195"/>
      <c r="F105" s="205"/>
      <c r="G105" s="206"/>
      <c r="H105" s="205"/>
      <c r="I105" s="206"/>
      <c r="J105" s="206"/>
      <c r="K105" s="206"/>
      <c r="L105" s="206"/>
      <c r="M105" s="206"/>
      <c r="N105" s="206"/>
      <c r="O105" s="206"/>
      <c r="P105" s="440">
        <f t="shared" si="25"/>
        <v>0</v>
      </c>
      <c r="Q105" s="440">
        <f t="shared" si="26"/>
        <v>0</v>
      </c>
      <c r="R105" s="439"/>
    </row>
    <row r="106" spans="1:117" s="441" customFormat="1">
      <c r="A106" s="217" t="s">
        <v>49</v>
      </c>
      <c r="B106" s="217"/>
      <c r="C106" s="195">
        <f>C110+C114+C118+C122+C126+C130+C134+C138+C142+C147+C152+C157+C162+C167+C171+C176+C180+C185+C190+C194+C198+C202</f>
        <v>333460</v>
      </c>
      <c r="D106" s="195">
        <f t="shared" ref="D106:O106" si="37">D110+D114+D118+D122+D126+D130+D134+D138+D142+D147+D152+D157+D162+D167+D171+D176+D180+D185+D190+D194+D198+D202</f>
        <v>278994</v>
      </c>
      <c r="E106" s="195">
        <f t="shared" si="37"/>
        <v>0</v>
      </c>
      <c r="F106" s="195">
        <f t="shared" si="37"/>
        <v>0</v>
      </c>
      <c r="G106" s="195">
        <f t="shared" si="37"/>
        <v>0</v>
      </c>
      <c r="H106" s="195">
        <f t="shared" si="37"/>
        <v>54466</v>
      </c>
      <c r="I106" s="195">
        <f t="shared" si="37"/>
        <v>0</v>
      </c>
      <c r="J106" s="195">
        <f t="shared" si="37"/>
        <v>0</v>
      </c>
      <c r="K106" s="195">
        <f t="shared" si="37"/>
        <v>0</v>
      </c>
      <c r="L106" s="195">
        <f t="shared" si="37"/>
        <v>0</v>
      </c>
      <c r="M106" s="195">
        <f t="shared" si="37"/>
        <v>0</v>
      </c>
      <c r="N106" s="195">
        <f t="shared" si="37"/>
        <v>0</v>
      </c>
      <c r="O106" s="195">
        <f t="shared" si="37"/>
        <v>0</v>
      </c>
      <c r="P106" s="440">
        <f t="shared" si="25"/>
        <v>333460</v>
      </c>
      <c r="Q106" s="440">
        <f t="shared" si="26"/>
        <v>0</v>
      </c>
      <c r="R106" s="440"/>
    </row>
    <row r="107" spans="1:117" s="441" customFormat="1">
      <c r="A107" s="217" t="s">
        <v>662</v>
      </c>
      <c r="B107" s="217"/>
      <c r="C107" s="195">
        <f>C111+C115+C119+C123+C127+C131+C135+C139+C144+C149+C154+C159+C164+C168+C173+C177+C182+C187+C191+C195+C199+C203</f>
        <v>3308</v>
      </c>
      <c r="D107" s="195">
        <f t="shared" ref="D107:O108" si="38">D111+D115+D119+D123+D127+D131+D135+D139+D144+D149+D154+D159+D164+D168+D173+D177+D182+D187+D191+D195+D199+D203</f>
        <v>0</v>
      </c>
      <c r="E107" s="195">
        <f t="shared" si="38"/>
        <v>0</v>
      </c>
      <c r="F107" s="195">
        <f t="shared" si="38"/>
        <v>0</v>
      </c>
      <c r="G107" s="195">
        <f t="shared" si="38"/>
        <v>0</v>
      </c>
      <c r="H107" s="195">
        <f t="shared" si="38"/>
        <v>0</v>
      </c>
      <c r="I107" s="195">
        <f t="shared" si="38"/>
        <v>0</v>
      </c>
      <c r="J107" s="195">
        <f t="shared" si="38"/>
        <v>0</v>
      </c>
      <c r="K107" s="195">
        <f t="shared" si="38"/>
        <v>0</v>
      </c>
      <c r="L107" s="195">
        <f t="shared" si="38"/>
        <v>0</v>
      </c>
      <c r="M107" s="195">
        <f t="shared" si="38"/>
        <v>0</v>
      </c>
      <c r="N107" s="195">
        <f t="shared" si="38"/>
        <v>0</v>
      </c>
      <c r="O107" s="195">
        <f t="shared" si="38"/>
        <v>3308</v>
      </c>
      <c r="P107" s="440">
        <f t="shared" si="25"/>
        <v>3308</v>
      </c>
      <c r="Q107" s="440">
        <f t="shared" si="26"/>
        <v>0</v>
      </c>
      <c r="R107" s="439"/>
    </row>
    <row r="108" spans="1:117" s="441" customFormat="1">
      <c r="A108" s="217" t="s">
        <v>501</v>
      </c>
      <c r="B108" s="217"/>
      <c r="C108" s="195">
        <f>C112+C116+C120+C124+C128+C132+C136+C140+C145+C150+C155+C160+C165+C169+C174+C178+C183+C188+C192+C196+C200+C204</f>
        <v>336768</v>
      </c>
      <c r="D108" s="195">
        <f t="shared" si="38"/>
        <v>278994</v>
      </c>
      <c r="E108" s="195">
        <f t="shared" si="38"/>
        <v>0</v>
      </c>
      <c r="F108" s="195">
        <f t="shared" si="38"/>
        <v>0</v>
      </c>
      <c r="G108" s="195">
        <f t="shared" si="38"/>
        <v>0</v>
      </c>
      <c r="H108" s="195">
        <f t="shared" si="38"/>
        <v>54466</v>
      </c>
      <c r="I108" s="195">
        <f t="shared" si="38"/>
        <v>0</v>
      </c>
      <c r="J108" s="195">
        <f t="shared" si="38"/>
        <v>0</v>
      </c>
      <c r="K108" s="195">
        <f t="shared" si="38"/>
        <v>0</v>
      </c>
      <c r="L108" s="195">
        <f t="shared" si="38"/>
        <v>0</v>
      </c>
      <c r="M108" s="195">
        <f t="shared" si="38"/>
        <v>0</v>
      </c>
      <c r="N108" s="195">
        <f t="shared" si="38"/>
        <v>0</v>
      </c>
      <c r="O108" s="195">
        <f t="shared" si="38"/>
        <v>3308</v>
      </c>
      <c r="P108" s="440">
        <f t="shared" si="25"/>
        <v>336768</v>
      </c>
      <c r="Q108" s="440">
        <f t="shared" si="26"/>
        <v>0</v>
      </c>
      <c r="R108" s="439"/>
    </row>
    <row r="109" spans="1:117">
      <c r="A109" s="204" t="s">
        <v>152</v>
      </c>
      <c r="B109" s="204" t="s">
        <v>335</v>
      </c>
      <c r="C109" s="195"/>
      <c r="D109" s="195"/>
      <c r="E109" s="206"/>
      <c r="F109" s="205"/>
      <c r="G109" s="206"/>
      <c r="H109" s="205"/>
      <c r="I109" s="206"/>
      <c r="J109" s="206"/>
      <c r="K109" s="206"/>
      <c r="L109" s="206"/>
      <c r="M109" s="206"/>
      <c r="N109" s="206"/>
      <c r="O109" s="206"/>
      <c r="P109" s="440">
        <f t="shared" si="25"/>
        <v>0</v>
      </c>
      <c r="Q109" s="440">
        <f t="shared" si="26"/>
        <v>0</v>
      </c>
      <c r="R109" s="439"/>
      <c r="S109" s="441"/>
      <c r="T109" s="441"/>
      <c r="U109" s="441"/>
      <c r="V109" s="441"/>
      <c r="W109" s="441"/>
      <c r="X109" s="441"/>
      <c r="Y109" s="441"/>
      <c r="Z109" s="441"/>
      <c r="AA109" s="441"/>
      <c r="AB109" s="441"/>
      <c r="AC109" s="441"/>
      <c r="AD109" s="441"/>
      <c r="AE109" s="441"/>
      <c r="AF109" s="441"/>
      <c r="AG109" s="441"/>
      <c r="AH109" s="441"/>
      <c r="AI109" s="441"/>
      <c r="AJ109" s="441"/>
      <c r="AK109" s="441"/>
      <c r="AL109" s="441"/>
      <c r="AM109" s="441"/>
      <c r="AN109" s="441"/>
      <c r="AO109" s="441"/>
      <c r="AP109" s="441"/>
      <c r="AQ109" s="441"/>
      <c r="AR109" s="441"/>
      <c r="AS109" s="441"/>
      <c r="AT109" s="441"/>
      <c r="AU109" s="441"/>
      <c r="AV109" s="441"/>
      <c r="AW109" s="441"/>
      <c r="AX109" s="441"/>
      <c r="AY109" s="441"/>
      <c r="AZ109" s="441"/>
      <c r="BA109" s="441"/>
      <c r="BB109" s="441"/>
      <c r="BC109" s="441"/>
      <c r="BD109" s="441"/>
      <c r="BE109" s="441"/>
      <c r="BF109" s="441"/>
      <c r="BG109" s="441"/>
      <c r="BH109" s="441"/>
      <c r="BI109" s="441"/>
      <c r="BJ109" s="441"/>
      <c r="BK109" s="441"/>
      <c r="BL109" s="441"/>
      <c r="BM109" s="441"/>
      <c r="BN109" s="441"/>
      <c r="BO109" s="441"/>
      <c r="BP109" s="441"/>
      <c r="BQ109" s="441"/>
      <c r="BR109" s="441"/>
      <c r="BS109" s="441"/>
      <c r="BT109" s="441"/>
      <c r="BU109" s="441"/>
      <c r="BV109" s="441"/>
      <c r="BW109" s="441"/>
      <c r="BX109" s="441"/>
      <c r="BY109" s="441"/>
      <c r="BZ109" s="441"/>
      <c r="CA109" s="441"/>
      <c r="CB109" s="441"/>
      <c r="CC109" s="441"/>
      <c r="CD109" s="441"/>
      <c r="CE109" s="441"/>
      <c r="CF109" s="441"/>
      <c r="CG109" s="441"/>
      <c r="CH109" s="441"/>
      <c r="CI109" s="441"/>
      <c r="CJ109" s="441"/>
      <c r="CK109" s="441"/>
      <c r="CL109" s="441"/>
      <c r="CM109" s="441"/>
      <c r="CN109" s="441"/>
      <c r="CO109" s="441"/>
      <c r="CP109" s="441"/>
      <c r="CQ109" s="441"/>
      <c r="CR109" s="441"/>
      <c r="CS109" s="441"/>
      <c r="CT109" s="441"/>
      <c r="CU109" s="441"/>
      <c r="CV109" s="441"/>
      <c r="CW109" s="441"/>
      <c r="CX109" s="441"/>
      <c r="CY109" s="441"/>
      <c r="CZ109" s="441"/>
      <c r="DA109" s="441"/>
      <c r="DB109" s="441"/>
      <c r="DC109" s="441"/>
      <c r="DD109" s="441"/>
      <c r="DE109" s="441"/>
      <c r="DF109" s="441"/>
      <c r="DG109" s="441"/>
      <c r="DH109" s="441"/>
      <c r="DI109" s="441"/>
      <c r="DJ109" s="441"/>
      <c r="DK109" s="441"/>
      <c r="DL109" s="441"/>
      <c r="DM109" s="441"/>
    </row>
    <row r="110" spans="1:117" s="441" customFormat="1">
      <c r="A110" s="217" t="s">
        <v>49</v>
      </c>
      <c r="B110" s="217"/>
      <c r="C110" s="195">
        <v>34335</v>
      </c>
      <c r="D110" s="195">
        <v>34335</v>
      </c>
      <c r="E110" s="195"/>
      <c r="F110" s="205"/>
      <c r="G110" s="206"/>
      <c r="H110" s="205"/>
      <c r="I110" s="206"/>
      <c r="J110" s="206"/>
      <c r="K110" s="206"/>
      <c r="L110" s="206"/>
      <c r="M110" s="206"/>
      <c r="N110" s="206"/>
      <c r="O110" s="206"/>
      <c r="P110" s="440">
        <f t="shared" si="25"/>
        <v>34335</v>
      </c>
      <c r="Q110" s="440">
        <f t="shared" si="26"/>
        <v>0</v>
      </c>
      <c r="R110" s="439"/>
    </row>
    <row r="111" spans="1:117" s="441" customFormat="1">
      <c r="A111" s="217" t="s">
        <v>662</v>
      </c>
      <c r="B111" s="217"/>
      <c r="C111" s="195">
        <v>0</v>
      </c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440">
        <f t="shared" si="25"/>
        <v>0</v>
      </c>
      <c r="Q111" s="440">
        <f t="shared" si="26"/>
        <v>0</v>
      </c>
      <c r="R111" s="439"/>
    </row>
    <row r="112" spans="1:117" s="441" customFormat="1">
      <c r="A112" s="217" t="s">
        <v>501</v>
      </c>
      <c r="B112" s="217"/>
      <c r="C112" s="195">
        <f>C110+C111</f>
        <v>34335</v>
      </c>
      <c r="D112" s="195">
        <f t="shared" ref="D112:O112" si="39">D110+D111</f>
        <v>34335</v>
      </c>
      <c r="E112" s="195">
        <f t="shared" si="39"/>
        <v>0</v>
      </c>
      <c r="F112" s="195">
        <f t="shared" si="39"/>
        <v>0</v>
      </c>
      <c r="G112" s="195">
        <f t="shared" si="39"/>
        <v>0</v>
      </c>
      <c r="H112" s="195">
        <f t="shared" si="39"/>
        <v>0</v>
      </c>
      <c r="I112" s="195">
        <f t="shared" si="39"/>
        <v>0</v>
      </c>
      <c r="J112" s="195">
        <f t="shared" si="39"/>
        <v>0</v>
      </c>
      <c r="K112" s="195">
        <f t="shared" si="39"/>
        <v>0</v>
      </c>
      <c r="L112" s="195">
        <f t="shared" si="39"/>
        <v>0</v>
      </c>
      <c r="M112" s="195">
        <f t="shared" si="39"/>
        <v>0</v>
      </c>
      <c r="N112" s="195">
        <f t="shared" si="39"/>
        <v>0</v>
      </c>
      <c r="O112" s="195">
        <f t="shared" si="39"/>
        <v>0</v>
      </c>
      <c r="P112" s="440">
        <f t="shared" si="25"/>
        <v>34335</v>
      </c>
      <c r="Q112" s="440">
        <f t="shared" si="26"/>
        <v>0</v>
      </c>
      <c r="R112" s="439"/>
    </row>
    <row r="113" spans="1:117">
      <c r="A113" s="207" t="s">
        <v>153</v>
      </c>
      <c r="B113" s="302" t="s">
        <v>335</v>
      </c>
      <c r="C113" s="195"/>
      <c r="D113" s="195"/>
      <c r="E113" s="206"/>
      <c r="F113" s="205"/>
      <c r="G113" s="206"/>
      <c r="H113" s="205"/>
      <c r="I113" s="206"/>
      <c r="J113" s="206"/>
      <c r="K113" s="206"/>
      <c r="L113" s="206"/>
      <c r="M113" s="206"/>
      <c r="N113" s="206"/>
      <c r="O113" s="206"/>
      <c r="P113" s="440">
        <f t="shared" si="25"/>
        <v>0</v>
      </c>
      <c r="Q113" s="440">
        <f t="shared" si="26"/>
        <v>0</v>
      </c>
      <c r="R113" s="439"/>
      <c r="S113" s="441"/>
      <c r="T113" s="441"/>
      <c r="U113" s="441"/>
      <c r="V113" s="441"/>
      <c r="W113" s="441"/>
      <c r="X113" s="441"/>
      <c r="Y113" s="441"/>
      <c r="Z113" s="441"/>
      <c r="AA113" s="441"/>
      <c r="AB113" s="441"/>
      <c r="AC113" s="441"/>
      <c r="AD113" s="441"/>
      <c r="AE113" s="441"/>
      <c r="AF113" s="441"/>
      <c r="AG113" s="441"/>
      <c r="AH113" s="441"/>
      <c r="AI113" s="441"/>
      <c r="AJ113" s="441"/>
      <c r="AK113" s="441"/>
      <c r="AL113" s="441"/>
      <c r="AM113" s="441"/>
      <c r="AN113" s="441"/>
      <c r="AO113" s="441"/>
      <c r="AP113" s="441"/>
      <c r="AQ113" s="441"/>
      <c r="AR113" s="441"/>
      <c r="AS113" s="441"/>
      <c r="AT113" s="441"/>
      <c r="AU113" s="441"/>
      <c r="AV113" s="441"/>
      <c r="AW113" s="441"/>
      <c r="AX113" s="441"/>
      <c r="AY113" s="441"/>
      <c r="AZ113" s="441"/>
      <c r="BA113" s="441"/>
      <c r="BB113" s="441"/>
      <c r="BC113" s="441"/>
      <c r="BD113" s="441"/>
      <c r="BE113" s="441"/>
      <c r="BF113" s="441"/>
      <c r="BG113" s="441"/>
      <c r="BH113" s="441"/>
      <c r="BI113" s="441"/>
      <c r="BJ113" s="441"/>
      <c r="BK113" s="441"/>
      <c r="BL113" s="441"/>
      <c r="BM113" s="441"/>
      <c r="BN113" s="441"/>
      <c r="BO113" s="441"/>
      <c r="BP113" s="441"/>
      <c r="BQ113" s="441"/>
      <c r="BR113" s="441"/>
      <c r="BS113" s="441"/>
      <c r="BT113" s="441"/>
      <c r="BU113" s="441"/>
      <c r="BV113" s="441"/>
      <c r="BW113" s="441"/>
      <c r="BX113" s="441"/>
      <c r="BY113" s="441"/>
      <c r="BZ113" s="441"/>
      <c r="CA113" s="441"/>
      <c r="CB113" s="441"/>
      <c r="CC113" s="441"/>
      <c r="CD113" s="441"/>
      <c r="CE113" s="441"/>
      <c r="CF113" s="441"/>
      <c r="CG113" s="441"/>
      <c r="CH113" s="441"/>
      <c r="CI113" s="441"/>
      <c r="CJ113" s="441"/>
      <c r="CK113" s="441"/>
      <c r="CL113" s="441"/>
      <c r="CM113" s="441"/>
      <c r="CN113" s="441"/>
      <c r="CO113" s="441"/>
      <c r="CP113" s="441"/>
      <c r="CQ113" s="441"/>
      <c r="CR113" s="441"/>
      <c r="CS113" s="441"/>
      <c r="CT113" s="441"/>
      <c r="CU113" s="441"/>
      <c r="CV113" s="441"/>
      <c r="CW113" s="441"/>
      <c r="CX113" s="441"/>
      <c r="CY113" s="441"/>
      <c r="CZ113" s="441"/>
      <c r="DA113" s="441"/>
      <c r="DB113" s="441"/>
      <c r="DC113" s="441"/>
      <c r="DD113" s="441"/>
      <c r="DE113" s="441"/>
      <c r="DF113" s="441"/>
      <c r="DG113" s="441"/>
      <c r="DH113" s="441"/>
      <c r="DI113" s="441"/>
      <c r="DJ113" s="441"/>
      <c r="DK113" s="441"/>
      <c r="DL113" s="441"/>
      <c r="DM113" s="441"/>
    </row>
    <row r="114" spans="1:117" s="441" customFormat="1">
      <c r="A114" s="217" t="s">
        <v>49</v>
      </c>
      <c r="B114" s="217"/>
      <c r="C114" s="195">
        <v>7162</v>
      </c>
      <c r="D114" s="195">
        <v>7162</v>
      </c>
      <c r="E114" s="195"/>
      <c r="F114" s="205"/>
      <c r="G114" s="206"/>
      <c r="H114" s="205"/>
      <c r="I114" s="206"/>
      <c r="J114" s="206"/>
      <c r="K114" s="206"/>
      <c r="L114" s="206"/>
      <c r="M114" s="206"/>
      <c r="N114" s="206"/>
      <c r="O114" s="206"/>
      <c r="P114" s="440">
        <f t="shared" si="25"/>
        <v>7162</v>
      </c>
      <c r="Q114" s="440">
        <f t="shared" si="26"/>
        <v>0</v>
      </c>
      <c r="R114" s="439"/>
    </row>
    <row r="115" spans="1:117" s="441" customFormat="1">
      <c r="A115" s="217" t="s">
        <v>662</v>
      </c>
      <c r="B115" s="217"/>
      <c r="C115" s="195">
        <v>0</v>
      </c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440">
        <f t="shared" si="25"/>
        <v>0</v>
      </c>
      <c r="Q115" s="440">
        <f t="shared" si="26"/>
        <v>0</v>
      </c>
      <c r="R115" s="439"/>
    </row>
    <row r="116" spans="1:117" s="441" customFormat="1">
      <c r="A116" s="217" t="s">
        <v>501</v>
      </c>
      <c r="B116" s="217"/>
      <c r="C116" s="195">
        <f>C114+C115</f>
        <v>7162</v>
      </c>
      <c r="D116" s="195">
        <f t="shared" ref="D116:O116" si="40">D114+D115</f>
        <v>7162</v>
      </c>
      <c r="E116" s="195">
        <f t="shared" si="40"/>
        <v>0</v>
      </c>
      <c r="F116" s="195">
        <f t="shared" si="40"/>
        <v>0</v>
      </c>
      <c r="G116" s="195">
        <f t="shared" si="40"/>
        <v>0</v>
      </c>
      <c r="H116" s="195">
        <f t="shared" si="40"/>
        <v>0</v>
      </c>
      <c r="I116" s="195">
        <f t="shared" si="40"/>
        <v>0</v>
      </c>
      <c r="J116" s="195">
        <f t="shared" si="40"/>
        <v>0</v>
      </c>
      <c r="K116" s="195">
        <f t="shared" si="40"/>
        <v>0</v>
      </c>
      <c r="L116" s="195">
        <f t="shared" si="40"/>
        <v>0</v>
      </c>
      <c r="M116" s="195">
        <f t="shared" si="40"/>
        <v>0</v>
      </c>
      <c r="N116" s="195">
        <f t="shared" si="40"/>
        <v>0</v>
      </c>
      <c r="O116" s="195">
        <f t="shared" si="40"/>
        <v>0</v>
      </c>
      <c r="P116" s="440">
        <f t="shared" si="25"/>
        <v>7162</v>
      </c>
      <c r="Q116" s="440">
        <f t="shared" si="26"/>
        <v>0</v>
      </c>
      <c r="R116" s="439"/>
    </row>
    <row r="117" spans="1:117">
      <c r="A117" s="207" t="s">
        <v>154</v>
      </c>
      <c r="B117" s="302" t="s">
        <v>335</v>
      </c>
      <c r="C117" s="195"/>
      <c r="D117" s="195"/>
      <c r="E117" s="206"/>
      <c r="F117" s="205"/>
      <c r="G117" s="206"/>
      <c r="H117" s="205"/>
      <c r="I117" s="206"/>
      <c r="J117" s="206"/>
      <c r="K117" s="206"/>
      <c r="L117" s="206"/>
      <c r="M117" s="206"/>
      <c r="N117" s="206"/>
      <c r="O117" s="206"/>
      <c r="P117" s="440">
        <f t="shared" si="25"/>
        <v>0</v>
      </c>
      <c r="Q117" s="440">
        <f t="shared" si="26"/>
        <v>0</v>
      </c>
      <c r="R117" s="439"/>
      <c r="S117" s="441"/>
      <c r="T117" s="441"/>
      <c r="U117" s="441"/>
      <c r="V117" s="441"/>
      <c r="W117" s="441"/>
      <c r="X117" s="441"/>
      <c r="Y117" s="441"/>
      <c r="Z117" s="441"/>
      <c r="AA117" s="441"/>
      <c r="AB117" s="441"/>
      <c r="AC117" s="441"/>
      <c r="AD117" s="441"/>
      <c r="AE117" s="441"/>
      <c r="AF117" s="441"/>
      <c r="AG117" s="441"/>
      <c r="AH117" s="441"/>
      <c r="AI117" s="441"/>
      <c r="AJ117" s="441"/>
      <c r="AK117" s="441"/>
      <c r="AL117" s="441"/>
      <c r="AM117" s="441"/>
      <c r="AN117" s="441"/>
      <c r="AO117" s="441"/>
      <c r="AP117" s="441"/>
      <c r="AQ117" s="441"/>
      <c r="AR117" s="441"/>
      <c r="AS117" s="441"/>
      <c r="AT117" s="441"/>
      <c r="AU117" s="441"/>
      <c r="AV117" s="441"/>
      <c r="AW117" s="441"/>
      <c r="AX117" s="441"/>
      <c r="AY117" s="441"/>
      <c r="AZ117" s="441"/>
      <c r="BA117" s="441"/>
      <c r="BB117" s="441"/>
      <c r="BC117" s="441"/>
      <c r="BD117" s="441"/>
      <c r="BE117" s="441"/>
      <c r="BF117" s="441"/>
      <c r="BG117" s="441"/>
      <c r="BH117" s="441"/>
      <c r="BI117" s="441"/>
      <c r="BJ117" s="441"/>
      <c r="BK117" s="441"/>
      <c r="BL117" s="441"/>
      <c r="BM117" s="441"/>
      <c r="BN117" s="441"/>
      <c r="BO117" s="441"/>
      <c r="BP117" s="441"/>
      <c r="BQ117" s="441"/>
      <c r="BR117" s="441"/>
      <c r="BS117" s="441"/>
      <c r="BT117" s="441"/>
      <c r="BU117" s="441"/>
      <c r="BV117" s="441"/>
      <c r="BW117" s="441"/>
      <c r="BX117" s="441"/>
      <c r="BY117" s="441"/>
      <c r="BZ117" s="441"/>
      <c r="CA117" s="441"/>
      <c r="CB117" s="441"/>
      <c r="CC117" s="441"/>
      <c r="CD117" s="441"/>
      <c r="CE117" s="441"/>
      <c r="CF117" s="441"/>
      <c r="CG117" s="441"/>
      <c r="CH117" s="441"/>
      <c r="CI117" s="441"/>
      <c r="CJ117" s="441"/>
      <c r="CK117" s="441"/>
      <c r="CL117" s="441"/>
      <c r="CM117" s="441"/>
      <c r="CN117" s="441"/>
      <c r="CO117" s="441"/>
      <c r="CP117" s="441"/>
      <c r="CQ117" s="441"/>
      <c r="CR117" s="441"/>
      <c r="CS117" s="441"/>
      <c r="CT117" s="441"/>
      <c r="CU117" s="441"/>
      <c r="CV117" s="441"/>
      <c r="CW117" s="441"/>
      <c r="CX117" s="441"/>
      <c r="CY117" s="441"/>
      <c r="CZ117" s="441"/>
      <c r="DA117" s="441"/>
      <c r="DB117" s="441"/>
      <c r="DC117" s="441"/>
      <c r="DD117" s="441"/>
      <c r="DE117" s="441"/>
      <c r="DF117" s="441"/>
      <c r="DG117" s="441"/>
      <c r="DH117" s="441"/>
      <c r="DI117" s="441"/>
      <c r="DJ117" s="441"/>
      <c r="DK117" s="441"/>
      <c r="DL117" s="441"/>
      <c r="DM117" s="441"/>
    </row>
    <row r="118" spans="1:117" s="441" customFormat="1">
      <c r="A118" s="217" t="s">
        <v>49</v>
      </c>
      <c r="B118" s="217"/>
      <c r="C118" s="195">
        <v>11410</v>
      </c>
      <c r="D118" s="195">
        <v>11410</v>
      </c>
      <c r="E118" s="195"/>
      <c r="F118" s="205"/>
      <c r="G118" s="206"/>
      <c r="H118" s="205"/>
      <c r="I118" s="206"/>
      <c r="J118" s="206"/>
      <c r="K118" s="206"/>
      <c r="L118" s="206"/>
      <c r="M118" s="206"/>
      <c r="N118" s="206"/>
      <c r="O118" s="206"/>
      <c r="P118" s="440">
        <f t="shared" si="25"/>
        <v>11410</v>
      </c>
      <c r="Q118" s="440">
        <f t="shared" si="26"/>
        <v>0</v>
      </c>
      <c r="R118" s="439"/>
    </row>
    <row r="119" spans="1:117" s="441" customFormat="1">
      <c r="A119" s="217" t="s">
        <v>662</v>
      </c>
      <c r="B119" s="217"/>
      <c r="C119" s="195">
        <v>0</v>
      </c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440">
        <f t="shared" si="25"/>
        <v>0</v>
      </c>
      <c r="Q119" s="440">
        <f t="shared" si="26"/>
        <v>0</v>
      </c>
      <c r="R119" s="439"/>
    </row>
    <row r="120" spans="1:117" s="441" customFormat="1">
      <c r="A120" s="217" t="s">
        <v>501</v>
      </c>
      <c r="B120" s="217"/>
      <c r="C120" s="195">
        <f>C118+C119</f>
        <v>11410</v>
      </c>
      <c r="D120" s="195">
        <f t="shared" ref="D120:O120" si="41">D118+D119</f>
        <v>11410</v>
      </c>
      <c r="E120" s="195">
        <f t="shared" si="41"/>
        <v>0</v>
      </c>
      <c r="F120" s="195">
        <f t="shared" si="41"/>
        <v>0</v>
      </c>
      <c r="G120" s="195">
        <f t="shared" si="41"/>
        <v>0</v>
      </c>
      <c r="H120" s="195">
        <f t="shared" si="41"/>
        <v>0</v>
      </c>
      <c r="I120" s="195">
        <f t="shared" si="41"/>
        <v>0</v>
      </c>
      <c r="J120" s="195">
        <f t="shared" si="41"/>
        <v>0</v>
      </c>
      <c r="K120" s="195">
        <f t="shared" si="41"/>
        <v>0</v>
      </c>
      <c r="L120" s="195">
        <f t="shared" si="41"/>
        <v>0</v>
      </c>
      <c r="M120" s="195">
        <f t="shared" si="41"/>
        <v>0</v>
      </c>
      <c r="N120" s="195">
        <f t="shared" si="41"/>
        <v>0</v>
      </c>
      <c r="O120" s="195">
        <f t="shared" si="41"/>
        <v>0</v>
      </c>
      <c r="P120" s="440">
        <f t="shared" si="25"/>
        <v>11410</v>
      </c>
      <c r="Q120" s="440">
        <f t="shared" si="26"/>
        <v>0</v>
      </c>
      <c r="R120" s="439"/>
    </row>
    <row r="121" spans="1:117">
      <c r="A121" s="207" t="s">
        <v>155</v>
      </c>
      <c r="B121" s="302" t="s">
        <v>335</v>
      </c>
      <c r="C121" s="195"/>
      <c r="D121" s="195"/>
      <c r="E121" s="206"/>
      <c r="F121" s="205"/>
      <c r="G121" s="206"/>
      <c r="H121" s="205"/>
      <c r="I121" s="206"/>
      <c r="J121" s="206"/>
      <c r="K121" s="206"/>
      <c r="L121" s="206"/>
      <c r="M121" s="206"/>
      <c r="N121" s="206"/>
      <c r="O121" s="206"/>
      <c r="P121" s="440">
        <f t="shared" si="25"/>
        <v>0</v>
      </c>
      <c r="Q121" s="440">
        <f t="shared" si="26"/>
        <v>0</v>
      </c>
      <c r="R121" s="439"/>
      <c r="S121" s="441"/>
      <c r="T121" s="441"/>
      <c r="U121" s="441"/>
      <c r="V121" s="441"/>
      <c r="W121" s="441"/>
      <c r="X121" s="441"/>
      <c r="Y121" s="441"/>
      <c r="Z121" s="441"/>
      <c r="AA121" s="441"/>
      <c r="AB121" s="441"/>
      <c r="AC121" s="441"/>
      <c r="AD121" s="441"/>
      <c r="AE121" s="441"/>
      <c r="AF121" s="441"/>
      <c r="AG121" s="441"/>
      <c r="AH121" s="441"/>
      <c r="AI121" s="441"/>
      <c r="AJ121" s="441"/>
      <c r="AK121" s="441"/>
      <c r="AL121" s="441"/>
      <c r="AM121" s="441"/>
      <c r="AN121" s="441"/>
      <c r="AO121" s="441"/>
      <c r="AP121" s="441"/>
      <c r="AQ121" s="441"/>
      <c r="AR121" s="441"/>
      <c r="AS121" s="441"/>
      <c r="AT121" s="441"/>
      <c r="AU121" s="441"/>
      <c r="AV121" s="441"/>
      <c r="AW121" s="441"/>
      <c r="AX121" s="441"/>
      <c r="AY121" s="441"/>
      <c r="AZ121" s="441"/>
      <c r="BA121" s="441"/>
      <c r="BB121" s="441"/>
      <c r="BC121" s="441"/>
      <c r="BD121" s="441"/>
      <c r="BE121" s="441"/>
      <c r="BF121" s="441"/>
      <c r="BG121" s="441"/>
      <c r="BH121" s="441"/>
      <c r="BI121" s="441"/>
      <c r="BJ121" s="441"/>
      <c r="BK121" s="441"/>
      <c r="BL121" s="441"/>
      <c r="BM121" s="441"/>
      <c r="BN121" s="441"/>
      <c r="BO121" s="441"/>
      <c r="BP121" s="441"/>
      <c r="BQ121" s="441"/>
      <c r="BR121" s="441"/>
      <c r="BS121" s="441"/>
      <c r="BT121" s="441"/>
      <c r="BU121" s="441"/>
      <c r="BV121" s="441"/>
      <c r="BW121" s="441"/>
      <c r="BX121" s="441"/>
      <c r="BY121" s="441"/>
      <c r="BZ121" s="441"/>
      <c r="CA121" s="441"/>
      <c r="CB121" s="441"/>
      <c r="CC121" s="441"/>
      <c r="CD121" s="441"/>
      <c r="CE121" s="441"/>
      <c r="CF121" s="441"/>
      <c r="CG121" s="441"/>
      <c r="CH121" s="441"/>
      <c r="CI121" s="441"/>
      <c r="CJ121" s="441"/>
      <c r="CK121" s="441"/>
      <c r="CL121" s="441"/>
      <c r="CM121" s="441"/>
      <c r="CN121" s="441"/>
      <c r="CO121" s="441"/>
      <c r="CP121" s="441"/>
      <c r="CQ121" s="441"/>
      <c r="CR121" s="441"/>
      <c r="CS121" s="441"/>
      <c r="CT121" s="441"/>
      <c r="CU121" s="441"/>
      <c r="CV121" s="441"/>
      <c r="CW121" s="441"/>
      <c r="CX121" s="441"/>
      <c r="CY121" s="441"/>
      <c r="CZ121" s="441"/>
      <c r="DA121" s="441"/>
      <c r="DB121" s="441"/>
      <c r="DC121" s="441"/>
      <c r="DD121" s="441"/>
      <c r="DE121" s="441"/>
      <c r="DF121" s="441"/>
      <c r="DG121" s="441"/>
      <c r="DH121" s="441"/>
      <c r="DI121" s="441"/>
      <c r="DJ121" s="441"/>
      <c r="DK121" s="441"/>
      <c r="DL121" s="441"/>
      <c r="DM121" s="441"/>
    </row>
    <row r="122" spans="1:117" s="441" customFormat="1">
      <c r="A122" s="217" t="s">
        <v>49</v>
      </c>
      <c r="B122" s="217"/>
      <c r="C122" s="195">
        <v>9678</v>
      </c>
      <c r="D122" s="195">
        <v>9678</v>
      </c>
      <c r="E122" s="195"/>
      <c r="F122" s="205"/>
      <c r="G122" s="206"/>
      <c r="H122" s="205"/>
      <c r="I122" s="206"/>
      <c r="J122" s="206"/>
      <c r="K122" s="206"/>
      <c r="L122" s="206"/>
      <c r="M122" s="206"/>
      <c r="N122" s="206"/>
      <c r="O122" s="206"/>
      <c r="P122" s="440">
        <f t="shared" si="25"/>
        <v>9678</v>
      </c>
      <c r="Q122" s="440">
        <f t="shared" si="26"/>
        <v>0</v>
      </c>
      <c r="R122" s="439"/>
    </row>
    <row r="123" spans="1:117" s="441" customFormat="1">
      <c r="A123" s="217" t="s">
        <v>662</v>
      </c>
      <c r="B123" s="217"/>
      <c r="C123" s="195">
        <v>0</v>
      </c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440">
        <f t="shared" si="25"/>
        <v>0</v>
      </c>
      <c r="Q123" s="440">
        <f t="shared" si="26"/>
        <v>0</v>
      </c>
      <c r="R123" s="439"/>
    </row>
    <row r="124" spans="1:117" s="441" customFormat="1">
      <c r="A124" s="217" t="s">
        <v>501</v>
      </c>
      <c r="B124" s="217"/>
      <c r="C124" s="195">
        <f>C122+C123</f>
        <v>9678</v>
      </c>
      <c r="D124" s="195">
        <f t="shared" ref="D124:O124" si="42">D122+D123</f>
        <v>9678</v>
      </c>
      <c r="E124" s="195">
        <f t="shared" si="42"/>
        <v>0</v>
      </c>
      <c r="F124" s="195">
        <f t="shared" si="42"/>
        <v>0</v>
      </c>
      <c r="G124" s="195">
        <f t="shared" si="42"/>
        <v>0</v>
      </c>
      <c r="H124" s="195">
        <f t="shared" si="42"/>
        <v>0</v>
      </c>
      <c r="I124" s="195">
        <f t="shared" si="42"/>
        <v>0</v>
      </c>
      <c r="J124" s="195">
        <f t="shared" si="42"/>
        <v>0</v>
      </c>
      <c r="K124" s="195">
        <f t="shared" si="42"/>
        <v>0</v>
      </c>
      <c r="L124" s="195">
        <f t="shared" si="42"/>
        <v>0</v>
      </c>
      <c r="M124" s="195">
        <f t="shared" si="42"/>
        <v>0</v>
      </c>
      <c r="N124" s="195">
        <f t="shared" si="42"/>
        <v>0</v>
      </c>
      <c r="O124" s="195">
        <f t="shared" si="42"/>
        <v>0</v>
      </c>
      <c r="P124" s="440">
        <f t="shared" si="25"/>
        <v>9678</v>
      </c>
      <c r="Q124" s="440">
        <f t="shared" si="26"/>
        <v>0</v>
      </c>
      <c r="R124" s="439"/>
    </row>
    <row r="125" spans="1:117">
      <c r="A125" s="207" t="s">
        <v>156</v>
      </c>
      <c r="B125" s="302" t="s">
        <v>335</v>
      </c>
      <c r="C125" s="195"/>
      <c r="D125" s="195"/>
      <c r="E125" s="206"/>
      <c r="F125" s="205"/>
      <c r="G125" s="206"/>
      <c r="H125" s="205"/>
      <c r="I125" s="206"/>
      <c r="J125" s="206"/>
      <c r="K125" s="206"/>
      <c r="L125" s="206"/>
      <c r="M125" s="206"/>
      <c r="N125" s="206"/>
      <c r="O125" s="206"/>
      <c r="P125" s="440">
        <f t="shared" si="25"/>
        <v>0</v>
      </c>
      <c r="Q125" s="440">
        <f t="shared" si="26"/>
        <v>0</v>
      </c>
      <c r="R125" s="439"/>
      <c r="S125" s="441"/>
      <c r="T125" s="441"/>
      <c r="U125" s="441"/>
      <c r="V125" s="441"/>
      <c r="W125" s="441"/>
      <c r="X125" s="441"/>
      <c r="Y125" s="441"/>
      <c r="Z125" s="441"/>
      <c r="AA125" s="441"/>
      <c r="AB125" s="441"/>
      <c r="AC125" s="441"/>
      <c r="AD125" s="441"/>
      <c r="AE125" s="441"/>
      <c r="AF125" s="441"/>
      <c r="AG125" s="441"/>
      <c r="AH125" s="441"/>
      <c r="AI125" s="441"/>
      <c r="AJ125" s="441"/>
      <c r="AK125" s="441"/>
      <c r="AL125" s="441"/>
      <c r="AM125" s="441"/>
      <c r="AN125" s="441"/>
      <c r="AO125" s="441"/>
      <c r="AP125" s="441"/>
      <c r="AQ125" s="441"/>
      <c r="AR125" s="441"/>
      <c r="AS125" s="441"/>
      <c r="AT125" s="441"/>
      <c r="AU125" s="441"/>
      <c r="AV125" s="441"/>
      <c r="AW125" s="441"/>
      <c r="AX125" s="441"/>
      <c r="AY125" s="441"/>
      <c r="AZ125" s="441"/>
      <c r="BA125" s="441"/>
      <c r="BB125" s="441"/>
      <c r="BC125" s="441"/>
      <c r="BD125" s="441"/>
      <c r="BE125" s="441"/>
      <c r="BF125" s="441"/>
      <c r="BG125" s="441"/>
      <c r="BH125" s="441"/>
      <c r="BI125" s="441"/>
      <c r="BJ125" s="441"/>
      <c r="BK125" s="441"/>
      <c r="BL125" s="441"/>
      <c r="BM125" s="441"/>
      <c r="BN125" s="441"/>
      <c r="BO125" s="441"/>
      <c r="BP125" s="441"/>
      <c r="BQ125" s="441"/>
      <c r="BR125" s="441"/>
      <c r="BS125" s="441"/>
      <c r="BT125" s="441"/>
      <c r="BU125" s="441"/>
      <c r="BV125" s="441"/>
      <c r="BW125" s="441"/>
      <c r="BX125" s="441"/>
      <c r="BY125" s="441"/>
      <c r="BZ125" s="441"/>
      <c r="CA125" s="441"/>
      <c r="CB125" s="441"/>
      <c r="CC125" s="441"/>
      <c r="CD125" s="441"/>
      <c r="CE125" s="441"/>
      <c r="CF125" s="441"/>
      <c r="CG125" s="441"/>
      <c r="CH125" s="441"/>
      <c r="CI125" s="441"/>
      <c r="CJ125" s="441"/>
      <c r="CK125" s="441"/>
      <c r="CL125" s="441"/>
      <c r="CM125" s="441"/>
      <c r="CN125" s="441"/>
      <c r="CO125" s="441"/>
      <c r="CP125" s="441"/>
      <c r="CQ125" s="441"/>
      <c r="CR125" s="441"/>
      <c r="CS125" s="441"/>
      <c r="CT125" s="441"/>
      <c r="CU125" s="441"/>
      <c r="CV125" s="441"/>
      <c r="CW125" s="441"/>
      <c r="CX125" s="441"/>
      <c r="CY125" s="441"/>
      <c r="CZ125" s="441"/>
      <c r="DA125" s="441"/>
      <c r="DB125" s="441"/>
      <c r="DC125" s="441"/>
      <c r="DD125" s="441"/>
      <c r="DE125" s="441"/>
      <c r="DF125" s="441"/>
      <c r="DG125" s="441"/>
      <c r="DH125" s="441"/>
      <c r="DI125" s="441"/>
      <c r="DJ125" s="441"/>
      <c r="DK125" s="441"/>
      <c r="DL125" s="441"/>
      <c r="DM125" s="441"/>
    </row>
    <row r="126" spans="1:117" s="441" customFormat="1">
      <c r="A126" s="217" t="s">
        <v>49</v>
      </c>
      <c r="B126" s="217"/>
      <c r="C126" s="195">
        <v>11910</v>
      </c>
      <c r="D126" s="195">
        <v>11910</v>
      </c>
      <c r="E126" s="195"/>
      <c r="F126" s="205"/>
      <c r="G126" s="206"/>
      <c r="H126" s="205"/>
      <c r="I126" s="206"/>
      <c r="J126" s="206"/>
      <c r="K126" s="206"/>
      <c r="L126" s="206"/>
      <c r="M126" s="206"/>
      <c r="N126" s="206"/>
      <c r="O126" s="206"/>
      <c r="P126" s="440">
        <f t="shared" si="25"/>
        <v>11910</v>
      </c>
      <c r="Q126" s="440">
        <f t="shared" si="26"/>
        <v>0</v>
      </c>
      <c r="R126" s="439"/>
    </row>
    <row r="127" spans="1:117" s="441" customFormat="1">
      <c r="A127" s="217" t="s">
        <v>662</v>
      </c>
      <c r="B127" s="217"/>
      <c r="C127" s="195">
        <v>0</v>
      </c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440">
        <f t="shared" si="25"/>
        <v>0</v>
      </c>
      <c r="Q127" s="440">
        <f t="shared" si="26"/>
        <v>0</v>
      </c>
      <c r="R127" s="439"/>
    </row>
    <row r="128" spans="1:117" s="441" customFormat="1">
      <c r="A128" s="217" t="s">
        <v>501</v>
      </c>
      <c r="B128" s="217"/>
      <c r="C128" s="195">
        <f>C126+C127</f>
        <v>11910</v>
      </c>
      <c r="D128" s="195">
        <f t="shared" ref="D128:O128" si="43">D126+D127</f>
        <v>11910</v>
      </c>
      <c r="E128" s="195">
        <f t="shared" si="43"/>
        <v>0</v>
      </c>
      <c r="F128" s="195">
        <f t="shared" si="43"/>
        <v>0</v>
      </c>
      <c r="G128" s="195">
        <f t="shared" si="43"/>
        <v>0</v>
      </c>
      <c r="H128" s="195">
        <f t="shared" si="43"/>
        <v>0</v>
      </c>
      <c r="I128" s="195">
        <f t="shared" si="43"/>
        <v>0</v>
      </c>
      <c r="J128" s="195">
        <f t="shared" si="43"/>
        <v>0</v>
      </c>
      <c r="K128" s="195">
        <f t="shared" si="43"/>
        <v>0</v>
      </c>
      <c r="L128" s="195">
        <f t="shared" si="43"/>
        <v>0</v>
      </c>
      <c r="M128" s="195">
        <f t="shared" si="43"/>
        <v>0</v>
      </c>
      <c r="N128" s="195">
        <f t="shared" si="43"/>
        <v>0</v>
      </c>
      <c r="O128" s="195">
        <f t="shared" si="43"/>
        <v>0</v>
      </c>
      <c r="P128" s="440">
        <f t="shared" si="25"/>
        <v>11910</v>
      </c>
      <c r="Q128" s="440">
        <f t="shared" si="26"/>
        <v>0</v>
      </c>
      <c r="R128" s="439"/>
    </row>
    <row r="129" spans="1:117">
      <c r="A129" s="207" t="s">
        <v>157</v>
      </c>
      <c r="B129" s="302" t="s">
        <v>335</v>
      </c>
      <c r="C129" s="195"/>
      <c r="D129" s="195"/>
      <c r="E129" s="206"/>
      <c r="F129" s="205"/>
      <c r="G129" s="206"/>
      <c r="H129" s="205"/>
      <c r="I129" s="206"/>
      <c r="J129" s="206"/>
      <c r="K129" s="206"/>
      <c r="L129" s="206"/>
      <c r="M129" s="206"/>
      <c r="N129" s="206"/>
      <c r="O129" s="206"/>
      <c r="P129" s="440">
        <f t="shared" si="25"/>
        <v>0</v>
      </c>
      <c r="Q129" s="440">
        <f t="shared" si="26"/>
        <v>0</v>
      </c>
      <c r="R129" s="439"/>
      <c r="S129" s="441"/>
      <c r="T129" s="441"/>
      <c r="U129" s="441"/>
      <c r="V129" s="441"/>
      <c r="W129" s="441"/>
      <c r="X129" s="441"/>
      <c r="Y129" s="441"/>
      <c r="Z129" s="441"/>
      <c r="AA129" s="441"/>
      <c r="AB129" s="441"/>
      <c r="AC129" s="441"/>
      <c r="AD129" s="441"/>
      <c r="AE129" s="441"/>
      <c r="AF129" s="441"/>
      <c r="AG129" s="441"/>
      <c r="AH129" s="441"/>
      <c r="AI129" s="441"/>
      <c r="AJ129" s="441"/>
      <c r="AK129" s="441"/>
      <c r="AL129" s="441"/>
      <c r="AM129" s="441"/>
      <c r="AN129" s="441"/>
      <c r="AO129" s="441"/>
      <c r="AP129" s="441"/>
      <c r="AQ129" s="441"/>
      <c r="AR129" s="441"/>
      <c r="AS129" s="441"/>
      <c r="AT129" s="441"/>
      <c r="AU129" s="441"/>
      <c r="AV129" s="441"/>
      <c r="AW129" s="441"/>
      <c r="AX129" s="441"/>
      <c r="AY129" s="441"/>
      <c r="AZ129" s="441"/>
      <c r="BA129" s="441"/>
      <c r="BB129" s="441"/>
      <c r="BC129" s="441"/>
      <c r="BD129" s="441"/>
      <c r="BE129" s="441"/>
      <c r="BF129" s="441"/>
      <c r="BG129" s="441"/>
      <c r="BH129" s="441"/>
      <c r="BI129" s="441"/>
      <c r="BJ129" s="441"/>
      <c r="BK129" s="441"/>
      <c r="BL129" s="441"/>
      <c r="BM129" s="441"/>
      <c r="BN129" s="441"/>
      <c r="BO129" s="441"/>
      <c r="BP129" s="441"/>
      <c r="BQ129" s="441"/>
      <c r="BR129" s="441"/>
      <c r="BS129" s="441"/>
      <c r="BT129" s="441"/>
      <c r="BU129" s="441"/>
      <c r="BV129" s="441"/>
      <c r="BW129" s="441"/>
      <c r="BX129" s="441"/>
      <c r="BY129" s="441"/>
      <c r="BZ129" s="441"/>
      <c r="CA129" s="441"/>
      <c r="CB129" s="441"/>
      <c r="CC129" s="441"/>
      <c r="CD129" s="441"/>
      <c r="CE129" s="441"/>
      <c r="CF129" s="441"/>
      <c r="CG129" s="441"/>
      <c r="CH129" s="441"/>
      <c r="CI129" s="441"/>
      <c r="CJ129" s="441"/>
      <c r="CK129" s="441"/>
      <c r="CL129" s="441"/>
      <c r="CM129" s="441"/>
      <c r="CN129" s="441"/>
      <c r="CO129" s="441"/>
      <c r="CP129" s="441"/>
      <c r="CQ129" s="441"/>
      <c r="CR129" s="441"/>
      <c r="CS129" s="441"/>
      <c r="CT129" s="441"/>
      <c r="CU129" s="441"/>
      <c r="CV129" s="441"/>
      <c r="CW129" s="441"/>
      <c r="CX129" s="441"/>
      <c r="CY129" s="441"/>
      <c r="CZ129" s="441"/>
      <c r="DA129" s="441"/>
      <c r="DB129" s="441"/>
      <c r="DC129" s="441"/>
      <c r="DD129" s="441"/>
      <c r="DE129" s="441"/>
      <c r="DF129" s="441"/>
      <c r="DG129" s="441"/>
      <c r="DH129" s="441"/>
      <c r="DI129" s="441"/>
      <c r="DJ129" s="441"/>
      <c r="DK129" s="441"/>
      <c r="DL129" s="441"/>
      <c r="DM129" s="441"/>
    </row>
    <row r="130" spans="1:117" s="441" customFormat="1">
      <c r="A130" s="217" t="s">
        <v>49</v>
      </c>
      <c r="B130" s="217"/>
      <c r="C130" s="195">
        <v>29946</v>
      </c>
      <c r="D130" s="195">
        <v>12613</v>
      </c>
      <c r="E130" s="195"/>
      <c r="F130" s="205"/>
      <c r="G130" s="206"/>
      <c r="H130" s="205">
        <v>17333</v>
      </c>
      <c r="I130" s="206"/>
      <c r="J130" s="206"/>
      <c r="K130" s="206"/>
      <c r="L130" s="206"/>
      <c r="M130" s="206"/>
      <c r="N130" s="206"/>
      <c r="O130" s="206"/>
      <c r="P130" s="440">
        <f t="shared" si="25"/>
        <v>29946</v>
      </c>
      <c r="Q130" s="440">
        <f t="shared" si="26"/>
        <v>0</v>
      </c>
      <c r="R130" s="439"/>
    </row>
    <row r="131" spans="1:117" s="441" customFormat="1">
      <c r="A131" s="217" t="s">
        <v>662</v>
      </c>
      <c r="B131" s="217"/>
      <c r="C131" s="195">
        <v>0</v>
      </c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440">
        <f t="shared" si="25"/>
        <v>0</v>
      </c>
      <c r="Q131" s="440">
        <f t="shared" si="26"/>
        <v>0</v>
      </c>
      <c r="R131" s="439"/>
    </row>
    <row r="132" spans="1:117" s="441" customFormat="1">
      <c r="A132" s="217" t="s">
        <v>501</v>
      </c>
      <c r="B132" s="217"/>
      <c r="C132" s="195">
        <f>C130+C131</f>
        <v>29946</v>
      </c>
      <c r="D132" s="195">
        <f t="shared" ref="D132:O132" si="44">D130+D131</f>
        <v>12613</v>
      </c>
      <c r="E132" s="195">
        <f t="shared" si="44"/>
        <v>0</v>
      </c>
      <c r="F132" s="195">
        <f t="shared" si="44"/>
        <v>0</v>
      </c>
      <c r="G132" s="195">
        <f t="shared" si="44"/>
        <v>0</v>
      </c>
      <c r="H132" s="195">
        <f t="shared" si="44"/>
        <v>17333</v>
      </c>
      <c r="I132" s="195">
        <f t="shared" si="44"/>
        <v>0</v>
      </c>
      <c r="J132" s="195">
        <f t="shared" si="44"/>
        <v>0</v>
      </c>
      <c r="K132" s="195">
        <f t="shared" si="44"/>
        <v>0</v>
      </c>
      <c r="L132" s="195">
        <f t="shared" si="44"/>
        <v>0</v>
      </c>
      <c r="M132" s="195">
        <f t="shared" si="44"/>
        <v>0</v>
      </c>
      <c r="N132" s="195">
        <f t="shared" si="44"/>
        <v>0</v>
      </c>
      <c r="O132" s="195">
        <f t="shared" si="44"/>
        <v>0</v>
      </c>
      <c r="P132" s="440">
        <f t="shared" si="25"/>
        <v>29946</v>
      </c>
      <c r="Q132" s="440">
        <f t="shared" si="26"/>
        <v>0</v>
      </c>
      <c r="R132" s="439"/>
    </row>
    <row r="133" spans="1:117">
      <c r="A133" s="207" t="s">
        <v>158</v>
      </c>
      <c r="B133" s="302" t="s">
        <v>335</v>
      </c>
      <c r="C133" s="195"/>
      <c r="D133" s="195"/>
      <c r="E133" s="206"/>
      <c r="F133" s="205"/>
      <c r="G133" s="206"/>
      <c r="H133" s="205"/>
      <c r="I133" s="206"/>
      <c r="J133" s="206"/>
      <c r="K133" s="206"/>
      <c r="L133" s="206"/>
      <c r="M133" s="206"/>
      <c r="N133" s="206"/>
      <c r="O133" s="206"/>
      <c r="P133" s="440">
        <f t="shared" si="25"/>
        <v>0</v>
      </c>
      <c r="Q133" s="440">
        <f t="shared" si="26"/>
        <v>0</v>
      </c>
      <c r="R133" s="439"/>
      <c r="S133" s="441"/>
      <c r="T133" s="441"/>
      <c r="U133" s="441"/>
      <c r="V133" s="441"/>
      <c r="W133" s="441"/>
      <c r="X133" s="441"/>
      <c r="Y133" s="441"/>
      <c r="Z133" s="441"/>
      <c r="AA133" s="441"/>
      <c r="AB133" s="441"/>
      <c r="AC133" s="441"/>
      <c r="AD133" s="441"/>
      <c r="AE133" s="441"/>
      <c r="AF133" s="441"/>
      <c r="AG133" s="441"/>
      <c r="AH133" s="441"/>
      <c r="AI133" s="441"/>
      <c r="AJ133" s="441"/>
      <c r="AK133" s="441"/>
      <c r="AL133" s="441"/>
      <c r="AM133" s="441"/>
      <c r="AN133" s="441"/>
      <c r="AO133" s="441"/>
      <c r="AP133" s="441"/>
      <c r="AQ133" s="441"/>
      <c r="AR133" s="441"/>
      <c r="AS133" s="441"/>
      <c r="AT133" s="441"/>
      <c r="AU133" s="441"/>
      <c r="AV133" s="441"/>
      <c r="AW133" s="441"/>
      <c r="AX133" s="441"/>
      <c r="AY133" s="441"/>
      <c r="AZ133" s="441"/>
      <c r="BA133" s="441"/>
      <c r="BB133" s="441"/>
      <c r="BC133" s="441"/>
      <c r="BD133" s="441"/>
      <c r="BE133" s="441"/>
      <c r="BF133" s="441"/>
      <c r="BG133" s="441"/>
      <c r="BH133" s="441"/>
      <c r="BI133" s="441"/>
      <c r="BJ133" s="441"/>
      <c r="BK133" s="441"/>
      <c r="BL133" s="441"/>
      <c r="BM133" s="441"/>
      <c r="BN133" s="441"/>
      <c r="BO133" s="441"/>
      <c r="BP133" s="441"/>
      <c r="BQ133" s="441"/>
      <c r="BR133" s="441"/>
      <c r="BS133" s="441"/>
      <c r="BT133" s="441"/>
      <c r="BU133" s="441"/>
      <c r="BV133" s="441"/>
      <c r="BW133" s="441"/>
      <c r="BX133" s="441"/>
      <c r="BY133" s="441"/>
      <c r="BZ133" s="441"/>
      <c r="CA133" s="441"/>
      <c r="CB133" s="441"/>
      <c r="CC133" s="441"/>
      <c r="CD133" s="441"/>
      <c r="CE133" s="441"/>
      <c r="CF133" s="441"/>
      <c r="CG133" s="441"/>
      <c r="CH133" s="441"/>
      <c r="CI133" s="441"/>
      <c r="CJ133" s="441"/>
      <c r="CK133" s="441"/>
      <c r="CL133" s="441"/>
      <c r="CM133" s="441"/>
      <c r="CN133" s="441"/>
      <c r="CO133" s="441"/>
      <c r="CP133" s="441"/>
      <c r="CQ133" s="441"/>
      <c r="CR133" s="441"/>
      <c r="CS133" s="441"/>
      <c r="CT133" s="441"/>
      <c r="CU133" s="441"/>
      <c r="CV133" s="441"/>
      <c r="CW133" s="441"/>
      <c r="CX133" s="441"/>
      <c r="CY133" s="441"/>
      <c r="CZ133" s="441"/>
      <c r="DA133" s="441"/>
      <c r="DB133" s="441"/>
      <c r="DC133" s="441"/>
      <c r="DD133" s="441"/>
      <c r="DE133" s="441"/>
      <c r="DF133" s="441"/>
      <c r="DG133" s="441"/>
      <c r="DH133" s="441"/>
      <c r="DI133" s="441"/>
      <c r="DJ133" s="441"/>
      <c r="DK133" s="441"/>
      <c r="DL133" s="441"/>
      <c r="DM133" s="441"/>
    </row>
    <row r="134" spans="1:117" s="441" customFormat="1">
      <c r="A134" s="217" t="s">
        <v>49</v>
      </c>
      <c r="B134" s="217"/>
      <c r="C134" s="195">
        <v>23730</v>
      </c>
      <c r="D134" s="195">
        <v>9612</v>
      </c>
      <c r="E134" s="195"/>
      <c r="F134" s="205"/>
      <c r="G134" s="206"/>
      <c r="H134" s="205">
        <v>14118</v>
      </c>
      <c r="I134" s="206"/>
      <c r="J134" s="206"/>
      <c r="K134" s="206"/>
      <c r="L134" s="206"/>
      <c r="M134" s="206"/>
      <c r="N134" s="206"/>
      <c r="O134" s="206"/>
      <c r="P134" s="440">
        <f t="shared" si="25"/>
        <v>23730</v>
      </c>
      <c r="Q134" s="440">
        <f t="shared" si="26"/>
        <v>0</v>
      </c>
      <c r="R134" s="439"/>
    </row>
    <row r="135" spans="1:117" s="441" customFormat="1">
      <c r="A135" s="217" t="s">
        <v>662</v>
      </c>
      <c r="B135" s="217"/>
      <c r="C135" s="195">
        <v>0</v>
      </c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440">
        <f t="shared" si="25"/>
        <v>0</v>
      </c>
      <c r="Q135" s="440">
        <f t="shared" si="26"/>
        <v>0</v>
      </c>
      <c r="R135" s="439"/>
    </row>
    <row r="136" spans="1:117" s="441" customFormat="1">
      <c r="A136" s="217" t="s">
        <v>501</v>
      </c>
      <c r="B136" s="217"/>
      <c r="C136" s="195">
        <f>C134+C135</f>
        <v>23730</v>
      </c>
      <c r="D136" s="195">
        <f t="shared" ref="D136:O136" si="45">D134+D135</f>
        <v>9612</v>
      </c>
      <c r="E136" s="195">
        <f t="shared" si="45"/>
        <v>0</v>
      </c>
      <c r="F136" s="195">
        <f t="shared" si="45"/>
        <v>0</v>
      </c>
      <c r="G136" s="195">
        <f t="shared" si="45"/>
        <v>0</v>
      </c>
      <c r="H136" s="195">
        <f t="shared" si="45"/>
        <v>14118</v>
      </c>
      <c r="I136" s="195">
        <f t="shared" si="45"/>
        <v>0</v>
      </c>
      <c r="J136" s="195">
        <f t="shared" si="45"/>
        <v>0</v>
      </c>
      <c r="K136" s="195">
        <f t="shared" si="45"/>
        <v>0</v>
      </c>
      <c r="L136" s="195">
        <f t="shared" si="45"/>
        <v>0</v>
      </c>
      <c r="M136" s="195">
        <f t="shared" si="45"/>
        <v>0</v>
      </c>
      <c r="N136" s="195">
        <f t="shared" si="45"/>
        <v>0</v>
      </c>
      <c r="O136" s="195">
        <f t="shared" si="45"/>
        <v>0</v>
      </c>
      <c r="P136" s="440">
        <f t="shared" si="25"/>
        <v>23730</v>
      </c>
      <c r="Q136" s="440">
        <f t="shared" si="26"/>
        <v>0</v>
      </c>
      <c r="R136" s="439"/>
    </row>
    <row r="137" spans="1:117">
      <c r="A137" s="207" t="s">
        <v>159</v>
      </c>
      <c r="B137" s="302" t="s">
        <v>335</v>
      </c>
      <c r="C137" s="195"/>
      <c r="D137" s="195"/>
      <c r="E137" s="206"/>
      <c r="F137" s="205"/>
      <c r="G137" s="206"/>
      <c r="H137" s="205"/>
      <c r="I137" s="206"/>
      <c r="J137" s="206"/>
      <c r="K137" s="206"/>
      <c r="L137" s="206"/>
      <c r="M137" s="206"/>
      <c r="N137" s="206"/>
      <c r="O137" s="206"/>
      <c r="P137" s="440">
        <f t="shared" si="25"/>
        <v>0</v>
      </c>
      <c r="Q137" s="440">
        <f t="shared" si="26"/>
        <v>0</v>
      </c>
      <c r="R137" s="439"/>
      <c r="S137" s="441"/>
      <c r="T137" s="441"/>
      <c r="U137" s="441"/>
      <c r="V137" s="441"/>
      <c r="W137" s="441"/>
      <c r="X137" s="441"/>
      <c r="Y137" s="441"/>
      <c r="Z137" s="441"/>
      <c r="AA137" s="441"/>
      <c r="AB137" s="441"/>
      <c r="AC137" s="441"/>
      <c r="AD137" s="441"/>
      <c r="AE137" s="441"/>
      <c r="AF137" s="441"/>
      <c r="AG137" s="441"/>
      <c r="AH137" s="441"/>
      <c r="AI137" s="441"/>
      <c r="AJ137" s="441"/>
      <c r="AK137" s="441"/>
      <c r="AL137" s="441"/>
      <c r="AM137" s="441"/>
      <c r="AN137" s="441"/>
      <c r="AO137" s="441"/>
      <c r="AP137" s="441"/>
      <c r="AQ137" s="441"/>
      <c r="AR137" s="441"/>
      <c r="AS137" s="441"/>
      <c r="AT137" s="441"/>
      <c r="AU137" s="441"/>
      <c r="AV137" s="441"/>
      <c r="AW137" s="441"/>
      <c r="AX137" s="441"/>
      <c r="AY137" s="441"/>
      <c r="AZ137" s="441"/>
      <c r="BA137" s="441"/>
      <c r="BB137" s="441"/>
      <c r="BC137" s="441"/>
      <c r="BD137" s="441"/>
      <c r="BE137" s="441"/>
      <c r="BF137" s="441"/>
      <c r="BG137" s="441"/>
      <c r="BH137" s="441"/>
      <c r="BI137" s="441"/>
      <c r="BJ137" s="441"/>
      <c r="BK137" s="441"/>
      <c r="BL137" s="441"/>
      <c r="BM137" s="441"/>
      <c r="BN137" s="441"/>
      <c r="BO137" s="441"/>
      <c r="BP137" s="441"/>
      <c r="BQ137" s="441"/>
      <c r="BR137" s="441"/>
      <c r="BS137" s="441"/>
      <c r="BT137" s="441"/>
      <c r="BU137" s="441"/>
      <c r="BV137" s="441"/>
      <c r="BW137" s="441"/>
      <c r="BX137" s="441"/>
      <c r="BY137" s="441"/>
      <c r="BZ137" s="441"/>
      <c r="CA137" s="441"/>
      <c r="CB137" s="441"/>
      <c r="CC137" s="441"/>
      <c r="CD137" s="441"/>
      <c r="CE137" s="441"/>
      <c r="CF137" s="441"/>
      <c r="CG137" s="441"/>
      <c r="CH137" s="441"/>
      <c r="CI137" s="441"/>
      <c r="CJ137" s="441"/>
      <c r="CK137" s="441"/>
      <c r="CL137" s="441"/>
      <c r="CM137" s="441"/>
      <c r="CN137" s="441"/>
      <c r="CO137" s="441"/>
      <c r="CP137" s="441"/>
      <c r="CQ137" s="441"/>
      <c r="CR137" s="441"/>
      <c r="CS137" s="441"/>
      <c r="CT137" s="441"/>
      <c r="CU137" s="441"/>
      <c r="CV137" s="441"/>
      <c r="CW137" s="441"/>
      <c r="CX137" s="441"/>
      <c r="CY137" s="441"/>
      <c r="CZ137" s="441"/>
      <c r="DA137" s="441"/>
      <c r="DB137" s="441"/>
      <c r="DC137" s="441"/>
      <c r="DD137" s="441"/>
      <c r="DE137" s="441"/>
      <c r="DF137" s="441"/>
      <c r="DG137" s="441"/>
      <c r="DH137" s="441"/>
      <c r="DI137" s="441"/>
      <c r="DJ137" s="441"/>
      <c r="DK137" s="441"/>
      <c r="DL137" s="441"/>
      <c r="DM137" s="441"/>
    </row>
    <row r="138" spans="1:117" s="441" customFormat="1">
      <c r="A138" s="217" t="s">
        <v>49</v>
      </c>
      <c r="B138" s="217"/>
      <c r="C138" s="195">
        <v>35238</v>
      </c>
      <c r="D138" s="195">
        <v>15971</v>
      </c>
      <c r="E138" s="195"/>
      <c r="F138" s="205"/>
      <c r="G138" s="206"/>
      <c r="H138" s="205">
        <v>19267</v>
      </c>
      <c r="I138" s="206"/>
      <c r="J138" s="206"/>
      <c r="K138" s="206"/>
      <c r="L138" s="206"/>
      <c r="M138" s="206"/>
      <c r="N138" s="206"/>
      <c r="O138" s="206"/>
      <c r="P138" s="440">
        <f t="shared" si="25"/>
        <v>35238</v>
      </c>
      <c r="Q138" s="440">
        <f t="shared" si="26"/>
        <v>0</v>
      </c>
      <c r="R138" s="439"/>
    </row>
    <row r="139" spans="1:117" s="441" customFormat="1">
      <c r="A139" s="217" t="s">
        <v>662</v>
      </c>
      <c r="B139" s="217"/>
      <c r="C139" s="195">
        <v>0</v>
      </c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440">
        <f t="shared" si="25"/>
        <v>0</v>
      </c>
      <c r="Q139" s="440">
        <f t="shared" si="26"/>
        <v>0</v>
      </c>
      <c r="R139" s="439"/>
    </row>
    <row r="140" spans="1:117" s="441" customFormat="1">
      <c r="A140" s="217" t="s">
        <v>501</v>
      </c>
      <c r="B140" s="217"/>
      <c r="C140" s="195">
        <f>C138+C139</f>
        <v>35238</v>
      </c>
      <c r="D140" s="195">
        <f t="shared" ref="D140:O140" si="46">D138+D139</f>
        <v>15971</v>
      </c>
      <c r="E140" s="195">
        <f t="shared" si="46"/>
        <v>0</v>
      </c>
      <c r="F140" s="195">
        <f t="shared" si="46"/>
        <v>0</v>
      </c>
      <c r="G140" s="195">
        <f t="shared" si="46"/>
        <v>0</v>
      </c>
      <c r="H140" s="195">
        <f t="shared" si="46"/>
        <v>19267</v>
      </c>
      <c r="I140" s="195">
        <f t="shared" si="46"/>
        <v>0</v>
      </c>
      <c r="J140" s="195">
        <f t="shared" si="46"/>
        <v>0</v>
      </c>
      <c r="K140" s="195">
        <f t="shared" si="46"/>
        <v>0</v>
      </c>
      <c r="L140" s="195">
        <f t="shared" si="46"/>
        <v>0</v>
      </c>
      <c r="M140" s="195">
        <f t="shared" si="46"/>
        <v>0</v>
      </c>
      <c r="N140" s="195">
        <f t="shared" si="46"/>
        <v>0</v>
      </c>
      <c r="O140" s="195">
        <f t="shared" si="46"/>
        <v>0</v>
      </c>
      <c r="P140" s="440">
        <f t="shared" si="25"/>
        <v>35238</v>
      </c>
      <c r="Q140" s="440">
        <f t="shared" si="26"/>
        <v>0</v>
      </c>
      <c r="R140" s="439"/>
    </row>
    <row r="141" spans="1:117">
      <c r="A141" s="207" t="s">
        <v>248</v>
      </c>
      <c r="B141" s="207"/>
      <c r="C141" s="195"/>
      <c r="D141" s="195"/>
      <c r="E141" s="206"/>
      <c r="F141" s="205"/>
      <c r="G141" s="206"/>
      <c r="H141" s="205"/>
      <c r="I141" s="206"/>
      <c r="J141" s="206"/>
      <c r="K141" s="206"/>
      <c r="L141" s="206"/>
      <c r="M141" s="206"/>
      <c r="N141" s="206"/>
      <c r="O141" s="206"/>
      <c r="P141" s="440">
        <f t="shared" si="25"/>
        <v>0</v>
      </c>
      <c r="Q141" s="440">
        <f t="shared" si="26"/>
        <v>0</v>
      </c>
      <c r="R141" s="439"/>
      <c r="S141" s="441"/>
      <c r="T141" s="441"/>
      <c r="U141" s="441"/>
      <c r="V141" s="441"/>
      <c r="W141" s="441"/>
      <c r="X141" s="441"/>
      <c r="Y141" s="441"/>
      <c r="Z141" s="441"/>
      <c r="AA141" s="441"/>
      <c r="AB141" s="441"/>
      <c r="AC141" s="441"/>
      <c r="AD141" s="441"/>
      <c r="AE141" s="441"/>
      <c r="AF141" s="441"/>
      <c r="AG141" s="441"/>
      <c r="AH141" s="441"/>
      <c r="AI141" s="441"/>
      <c r="AJ141" s="441"/>
      <c r="AK141" s="441"/>
      <c r="AL141" s="441"/>
      <c r="AM141" s="441"/>
      <c r="AN141" s="441"/>
      <c r="AO141" s="441"/>
      <c r="AP141" s="441"/>
      <c r="AQ141" s="441"/>
      <c r="AR141" s="441"/>
      <c r="AS141" s="441"/>
      <c r="AT141" s="441"/>
      <c r="AU141" s="441"/>
      <c r="AV141" s="441"/>
      <c r="AW141" s="441"/>
      <c r="AX141" s="441"/>
      <c r="AY141" s="441"/>
      <c r="AZ141" s="441"/>
      <c r="BA141" s="441"/>
      <c r="BB141" s="441"/>
      <c r="BC141" s="441"/>
      <c r="BD141" s="441"/>
      <c r="BE141" s="441"/>
      <c r="BF141" s="441"/>
      <c r="BG141" s="441"/>
      <c r="BH141" s="441"/>
      <c r="BI141" s="441"/>
      <c r="BJ141" s="441"/>
      <c r="BK141" s="441"/>
      <c r="BL141" s="441"/>
      <c r="BM141" s="441"/>
      <c r="BN141" s="441"/>
      <c r="BO141" s="441"/>
      <c r="BP141" s="441"/>
      <c r="BQ141" s="441"/>
      <c r="BR141" s="441"/>
      <c r="BS141" s="441"/>
      <c r="BT141" s="441"/>
      <c r="BU141" s="441"/>
      <c r="BV141" s="441"/>
      <c r="BW141" s="441"/>
      <c r="BX141" s="441"/>
      <c r="BY141" s="441"/>
      <c r="BZ141" s="441"/>
      <c r="CA141" s="441"/>
      <c r="CB141" s="441"/>
      <c r="CC141" s="441"/>
      <c r="CD141" s="441"/>
      <c r="CE141" s="441"/>
      <c r="CF141" s="441"/>
      <c r="CG141" s="441"/>
      <c r="CH141" s="441"/>
      <c r="CI141" s="441"/>
      <c r="CJ141" s="441"/>
      <c r="CK141" s="441"/>
      <c r="CL141" s="441"/>
      <c r="CM141" s="441"/>
      <c r="CN141" s="441"/>
      <c r="CO141" s="441"/>
      <c r="CP141" s="441"/>
      <c r="CQ141" s="441"/>
      <c r="CR141" s="441"/>
      <c r="CS141" s="441"/>
      <c r="CT141" s="441"/>
      <c r="CU141" s="441"/>
      <c r="CV141" s="441"/>
      <c r="CW141" s="441"/>
      <c r="CX141" s="441"/>
      <c r="CY141" s="441"/>
      <c r="CZ141" s="441"/>
      <c r="DA141" s="441"/>
      <c r="DB141" s="441"/>
      <c r="DC141" s="441"/>
      <c r="DD141" s="441"/>
      <c r="DE141" s="441"/>
      <c r="DF141" s="441"/>
      <c r="DG141" s="441"/>
      <c r="DH141" s="441"/>
      <c r="DI141" s="441"/>
      <c r="DJ141" s="441"/>
      <c r="DK141" s="441"/>
      <c r="DL141" s="441"/>
      <c r="DM141" s="441"/>
    </row>
    <row r="142" spans="1:117" s="441" customFormat="1">
      <c r="A142" s="217" t="s">
        <v>49</v>
      </c>
      <c r="B142" s="302" t="s">
        <v>335</v>
      </c>
      <c r="C142" s="195">
        <v>6875</v>
      </c>
      <c r="D142" s="195">
        <v>6875</v>
      </c>
      <c r="E142" s="195"/>
      <c r="F142" s="205"/>
      <c r="G142" s="206"/>
      <c r="H142" s="205"/>
      <c r="I142" s="206"/>
      <c r="J142" s="206"/>
      <c r="K142" s="206"/>
      <c r="L142" s="206"/>
      <c r="M142" s="206"/>
      <c r="N142" s="206"/>
      <c r="O142" s="206"/>
      <c r="P142" s="440">
        <f t="shared" si="25"/>
        <v>6875</v>
      </c>
      <c r="Q142" s="440">
        <f t="shared" si="26"/>
        <v>0</v>
      </c>
      <c r="R142" s="439"/>
    </row>
    <row r="143" spans="1:117" s="441" customFormat="1">
      <c r="A143" s="217" t="s">
        <v>661</v>
      </c>
      <c r="B143" s="302"/>
      <c r="C143" s="195">
        <v>130</v>
      </c>
      <c r="D143" s="195"/>
      <c r="E143" s="195"/>
      <c r="F143" s="205"/>
      <c r="G143" s="206"/>
      <c r="H143" s="205"/>
      <c r="I143" s="206"/>
      <c r="J143" s="206"/>
      <c r="K143" s="206"/>
      <c r="L143" s="206"/>
      <c r="M143" s="206"/>
      <c r="N143" s="206"/>
      <c r="O143" s="206">
        <v>130</v>
      </c>
      <c r="P143" s="440">
        <f t="shared" ref="P143:P206" si="47">SUM(D143:O143)</f>
        <v>130</v>
      </c>
      <c r="Q143" s="440">
        <f t="shared" ref="Q143:Q206" si="48">P143-C143</f>
        <v>0</v>
      </c>
      <c r="R143" s="439"/>
    </row>
    <row r="144" spans="1:117" s="441" customFormat="1">
      <c r="A144" s="217" t="s">
        <v>662</v>
      </c>
      <c r="B144" s="217"/>
      <c r="C144" s="195">
        <f>SUM(C143)</f>
        <v>130</v>
      </c>
      <c r="D144" s="195">
        <f t="shared" ref="D144:O144" si="49">SUM(D143)</f>
        <v>0</v>
      </c>
      <c r="E144" s="195">
        <f t="shared" si="49"/>
        <v>0</v>
      </c>
      <c r="F144" s="195">
        <f t="shared" si="49"/>
        <v>0</v>
      </c>
      <c r="G144" s="195">
        <f t="shared" si="49"/>
        <v>0</v>
      </c>
      <c r="H144" s="195">
        <f t="shared" si="49"/>
        <v>0</v>
      </c>
      <c r="I144" s="195">
        <f t="shared" si="49"/>
        <v>0</v>
      </c>
      <c r="J144" s="195">
        <f t="shared" si="49"/>
        <v>0</v>
      </c>
      <c r="K144" s="195">
        <f t="shared" si="49"/>
        <v>0</v>
      </c>
      <c r="L144" s="195">
        <f t="shared" si="49"/>
        <v>0</v>
      </c>
      <c r="M144" s="195">
        <f t="shared" si="49"/>
        <v>0</v>
      </c>
      <c r="N144" s="195">
        <f t="shared" si="49"/>
        <v>0</v>
      </c>
      <c r="O144" s="195">
        <f t="shared" si="49"/>
        <v>130</v>
      </c>
      <c r="P144" s="440">
        <f t="shared" si="47"/>
        <v>130</v>
      </c>
      <c r="Q144" s="440">
        <f t="shared" si="48"/>
        <v>0</v>
      </c>
      <c r="R144" s="439"/>
    </row>
    <row r="145" spans="1:117" s="441" customFormat="1">
      <c r="A145" s="217" t="s">
        <v>501</v>
      </c>
      <c r="B145" s="217"/>
      <c r="C145" s="195">
        <f>C142+C144</f>
        <v>7005</v>
      </c>
      <c r="D145" s="195">
        <f t="shared" ref="D145:O145" si="50">D142+D144</f>
        <v>6875</v>
      </c>
      <c r="E145" s="195">
        <f t="shared" si="50"/>
        <v>0</v>
      </c>
      <c r="F145" s="195">
        <f t="shared" si="50"/>
        <v>0</v>
      </c>
      <c r="G145" s="195">
        <f t="shared" si="50"/>
        <v>0</v>
      </c>
      <c r="H145" s="195">
        <f t="shared" si="50"/>
        <v>0</v>
      </c>
      <c r="I145" s="195">
        <f t="shared" si="50"/>
        <v>0</v>
      </c>
      <c r="J145" s="195">
        <f t="shared" si="50"/>
        <v>0</v>
      </c>
      <c r="K145" s="195">
        <f t="shared" si="50"/>
        <v>0</v>
      </c>
      <c r="L145" s="195">
        <f t="shared" si="50"/>
        <v>0</v>
      </c>
      <c r="M145" s="195">
        <f t="shared" si="50"/>
        <v>0</v>
      </c>
      <c r="N145" s="195">
        <f t="shared" si="50"/>
        <v>0</v>
      </c>
      <c r="O145" s="195">
        <f t="shared" si="50"/>
        <v>130</v>
      </c>
      <c r="P145" s="440">
        <f t="shared" si="47"/>
        <v>7005</v>
      </c>
      <c r="Q145" s="440">
        <f t="shared" si="48"/>
        <v>0</v>
      </c>
      <c r="R145" s="439"/>
    </row>
    <row r="146" spans="1:117">
      <c r="A146" s="207" t="s">
        <v>160</v>
      </c>
      <c r="B146" s="302" t="s">
        <v>335</v>
      </c>
      <c r="C146" s="195"/>
      <c r="D146" s="195"/>
      <c r="E146" s="206"/>
      <c r="F146" s="205"/>
      <c r="G146" s="206"/>
      <c r="H146" s="205"/>
      <c r="I146" s="206"/>
      <c r="J146" s="206"/>
      <c r="K146" s="206"/>
      <c r="L146" s="206"/>
      <c r="M146" s="206"/>
      <c r="N146" s="206"/>
      <c r="O146" s="206"/>
      <c r="P146" s="440">
        <f t="shared" si="47"/>
        <v>0</v>
      </c>
      <c r="Q146" s="440">
        <f t="shared" si="48"/>
        <v>0</v>
      </c>
      <c r="R146" s="439"/>
      <c r="S146" s="441"/>
      <c r="T146" s="441"/>
      <c r="U146" s="441"/>
      <c r="V146" s="441"/>
      <c r="W146" s="441"/>
      <c r="X146" s="441"/>
      <c r="Y146" s="441"/>
      <c r="Z146" s="441"/>
      <c r="AA146" s="441"/>
      <c r="AB146" s="441"/>
      <c r="AC146" s="441"/>
      <c r="AD146" s="441"/>
      <c r="AE146" s="441"/>
      <c r="AF146" s="441"/>
      <c r="AG146" s="441"/>
      <c r="AH146" s="441"/>
      <c r="AI146" s="441"/>
      <c r="AJ146" s="441"/>
      <c r="AK146" s="441"/>
      <c r="AL146" s="441"/>
      <c r="AM146" s="441"/>
      <c r="AN146" s="441"/>
      <c r="AO146" s="441"/>
      <c r="AP146" s="441"/>
      <c r="AQ146" s="441"/>
      <c r="AR146" s="441"/>
      <c r="AS146" s="441"/>
      <c r="AT146" s="441"/>
      <c r="AU146" s="441"/>
      <c r="AV146" s="441"/>
      <c r="AW146" s="441"/>
      <c r="AX146" s="441"/>
      <c r="AY146" s="441"/>
      <c r="AZ146" s="441"/>
      <c r="BA146" s="441"/>
      <c r="BB146" s="441"/>
      <c r="BC146" s="441"/>
      <c r="BD146" s="441"/>
      <c r="BE146" s="441"/>
      <c r="BF146" s="441"/>
      <c r="BG146" s="441"/>
      <c r="BH146" s="441"/>
      <c r="BI146" s="441"/>
      <c r="BJ146" s="441"/>
      <c r="BK146" s="441"/>
      <c r="BL146" s="441"/>
      <c r="BM146" s="441"/>
      <c r="BN146" s="441"/>
      <c r="BO146" s="441"/>
      <c r="BP146" s="441"/>
      <c r="BQ146" s="441"/>
      <c r="BR146" s="441"/>
      <c r="BS146" s="441"/>
      <c r="BT146" s="441"/>
      <c r="BU146" s="441"/>
      <c r="BV146" s="441"/>
      <c r="BW146" s="441"/>
      <c r="BX146" s="441"/>
      <c r="BY146" s="441"/>
      <c r="BZ146" s="441"/>
      <c r="CA146" s="441"/>
      <c r="CB146" s="441"/>
      <c r="CC146" s="441"/>
      <c r="CD146" s="441"/>
      <c r="CE146" s="441"/>
      <c r="CF146" s="441"/>
      <c r="CG146" s="441"/>
      <c r="CH146" s="441"/>
      <c r="CI146" s="441"/>
      <c r="CJ146" s="441"/>
      <c r="CK146" s="441"/>
      <c r="CL146" s="441"/>
      <c r="CM146" s="441"/>
      <c r="CN146" s="441"/>
      <c r="CO146" s="441"/>
      <c r="CP146" s="441"/>
      <c r="CQ146" s="441"/>
      <c r="CR146" s="441"/>
      <c r="CS146" s="441"/>
      <c r="CT146" s="441"/>
      <c r="CU146" s="441"/>
      <c r="CV146" s="441"/>
      <c r="CW146" s="441"/>
      <c r="CX146" s="441"/>
      <c r="CY146" s="441"/>
      <c r="CZ146" s="441"/>
      <c r="DA146" s="441"/>
      <c r="DB146" s="441"/>
      <c r="DC146" s="441"/>
      <c r="DD146" s="441"/>
      <c r="DE146" s="441"/>
      <c r="DF146" s="441"/>
      <c r="DG146" s="441"/>
      <c r="DH146" s="441"/>
      <c r="DI146" s="441"/>
      <c r="DJ146" s="441"/>
      <c r="DK146" s="441"/>
      <c r="DL146" s="441"/>
      <c r="DM146" s="441"/>
    </row>
    <row r="147" spans="1:117" s="441" customFormat="1">
      <c r="A147" s="217" t="s">
        <v>49</v>
      </c>
      <c r="B147" s="217"/>
      <c r="C147" s="195">
        <v>9764</v>
      </c>
      <c r="D147" s="195">
        <v>9764</v>
      </c>
      <c r="E147" s="195"/>
      <c r="F147" s="205"/>
      <c r="G147" s="206"/>
      <c r="H147" s="205"/>
      <c r="I147" s="206"/>
      <c r="J147" s="206"/>
      <c r="K147" s="206"/>
      <c r="L147" s="206"/>
      <c r="M147" s="206"/>
      <c r="N147" s="206"/>
      <c r="O147" s="206"/>
      <c r="P147" s="440">
        <f t="shared" si="47"/>
        <v>9764</v>
      </c>
      <c r="Q147" s="440">
        <f t="shared" si="48"/>
        <v>0</v>
      </c>
      <c r="R147" s="439"/>
    </row>
    <row r="148" spans="1:117" s="441" customFormat="1">
      <c r="A148" s="217" t="s">
        <v>661</v>
      </c>
      <c r="B148" s="217"/>
      <c r="C148" s="195">
        <v>331</v>
      </c>
      <c r="D148" s="195"/>
      <c r="E148" s="195"/>
      <c r="F148" s="205"/>
      <c r="G148" s="206"/>
      <c r="H148" s="205"/>
      <c r="I148" s="206"/>
      <c r="J148" s="206"/>
      <c r="K148" s="206"/>
      <c r="L148" s="206"/>
      <c r="M148" s="206"/>
      <c r="N148" s="206"/>
      <c r="O148" s="206">
        <v>331</v>
      </c>
      <c r="P148" s="440">
        <f t="shared" si="47"/>
        <v>331</v>
      </c>
      <c r="Q148" s="440">
        <f t="shared" si="48"/>
        <v>0</v>
      </c>
      <c r="R148" s="439"/>
    </row>
    <row r="149" spans="1:117" s="441" customFormat="1">
      <c r="A149" s="217" t="s">
        <v>662</v>
      </c>
      <c r="B149" s="217"/>
      <c r="C149" s="195">
        <f>SUM(C148)</f>
        <v>331</v>
      </c>
      <c r="D149" s="195">
        <f t="shared" ref="D149:O149" si="51">SUM(D148)</f>
        <v>0</v>
      </c>
      <c r="E149" s="195">
        <f t="shared" si="51"/>
        <v>0</v>
      </c>
      <c r="F149" s="195">
        <f t="shared" si="51"/>
        <v>0</v>
      </c>
      <c r="G149" s="195">
        <f t="shared" si="51"/>
        <v>0</v>
      </c>
      <c r="H149" s="195">
        <f t="shared" si="51"/>
        <v>0</v>
      </c>
      <c r="I149" s="195">
        <f t="shared" si="51"/>
        <v>0</v>
      </c>
      <c r="J149" s="195">
        <f t="shared" si="51"/>
        <v>0</v>
      </c>
      <c r="K149" s="195">
        <f t="shared" si="51"/>
        <v>0</v>
      </c>
      <c r="L149" s="195">
        <f t="shared" si="51"/>
        <v>0</v>
      </c>
      <c r="M149" s="195">
        <f t="shared" si="51"/>
        <v>0</v>
      </c>
      <c r="N149" s="195">
        <f t="shared" si="51"/>
        <v>0</v>
      </c>
      <c r="O149" s="195">
        <f t="shared" si="51"/>
        <v>331</v>
      </c>
      <c r="P149" s="440">
        <f t="shared" si="47"/>
        <v>331</v>
      </c>
      <c r="Q149" s="440">
        <f t="shared" si="48"/>
        <v>0</v>
      </c>
      <c r="R149" s="439"/>
    </row>
    <row r="150" spans="1:117" s="441" customFormat="1">
      <c r="A150" s="217" t="s">
        <v>501</v>
      </c>
      <c r="B150" s="217"/>
      <c r="C150" s="195">
        <f>C147+C149</f>
        <v>10095</v>
      </c>
      <c r="D150" s="195">
        <f t="shared" ref="D150:O150" si="52">D147+D149</f>
        <v>9764</v>
      </c>
      <c r="E150" s="195">
        <f t="shared" si="52"/>
        <v>0</v>
      </c>
      <c r="F150" s="195">
        <f t="shared" si="52"/>
        <v>0</v>
      </c>
      <c r="G150" s="195">
        <f t="shared" si="52"/>
        <v>0</v>
      </c>
      <c r="H150" s="195">
        <f t="shared" si="52"/>
        <v>0</v>
      </c>
      <c r="I150" s="195">
        <f t="shared" si="52"/>
        <v>0</v>
      </c>
      <c r="J150" s="195">
        <f t="shared" si="52"/>
        <v>0</v>
      </c>
      <c r="K150" s="195">
        <f t="shared" si="52"/>
        <v>0</v>
      </c>
      <c r="L150" s="195">
        <f t="shared" si="52"/>
        <v>0</v>
      </c>
      <c r="M150" s="195">
        <f t="shared" si="52"/>
        <v>0</v>
      </c>
      <c r="N150" s="195">
        <f t="shared" si="52"/>
        <v>0</v>
      </c>
      <c r="O150" s="195">
        <f t="shared" si="52"/>
        <v>331</v>
      </c>
      <c r="P150" s="440">
        <f t="shared" si="47"/>
        <v>10095</v>
      </c>
      <c r="Q150" s="440">
        <f t="shared" si="48"/>
        <v>0</v>
      </c>
      <c r="R150" s="439"/>
    </row>
    <row r="151" spans="1:117">
      <c r="A151" s="207" t="s">
        <v>161</v>
      </c>
      <c r="B151" s="302" t="s">
        <v>336</v>
      </c>
      <c r="C151" s="195"/>
      <c r="D151" s="195"/>
      <c r="E151" s="206"/>
      <c r="F151" s="205"/>
      <c r="G151" s="206"/>
      <c r="H151" s="205"/>
      <c r="I151" s="206"/>
      <c r="J151" s="206"/>
      <c r="K151" s="206"/>
      <c r="L151" s="206"/>
      <c r="M151" s="206"/>
      <c r="N151" s="206"/>
      <c r="O151" s="206"/>
      <c r="P151" s="440">
        <f t="shared" si="47"/>
        <v>0</v>
      </c>
      <c r="Q151" s="440">
        <f t="shared" si="48"/>
        <v>0</v>
      </c>
      <c r="R151" s="439"/>
      <c r="S151" s="441"/>
      <c r="T151" s="441"/>
      <c r="U151" s="441"/>
      <c r="V151" s="441"/>
      <c r="W151" s="441"/>
      <c r="X151" s="441"/>
      <c r="Y151" s="441"/>
      <c r="Z151" s="441"/>
      <c r="AA151" s="441"/>
      <c r="AB151" s="441"/>
      <c r="AC151" s="441"/>
      <c r="AD151" s="441"/>
      <c r="AE151" s="441"/>
      <c r="AF151" s="441"/>
      <c r="AG151" s="441"/>
      <c r="AH151" s="441"/>
      <c r="AI151" s="441"/>
      <c r="AJ151" s="441"/>
      <c r="AK151" s="441"/>
      <c r="AL151" s="441"/>
      <c r="AM151" s="441"/>
      <c r="AN151" s="441"/>
      <c r="AO151" s="441"/>
      <c r="AP151" s="441"/>
      <c r="AQ151" s="441"/>
      <c r="AR151" s="441"/>
      <c r="AS151" s="441"/>
      <c r="AT151" s="441"/>
      <c r="AU151" s="441"/>
      <c r="AV151" s="441"/>
      <c r="AW151" s="441"/>
      <c r="AX151" s="441"/>
      <c r="AY151" s="441"/>
      <c r="AZ151" s="441"/>
      <c r="BA151" s="441"/>
      <c r="BB151" s="441"/>
      <c r="BC151" s="441"/>
      <c r="BD151" s="441"/>
      <c r="BE151" s="441"/>
      <c r="BF151" s="441"/>
      <c r="BG151" s="441"/>
      <c r="BH151" s="441"/>
      <c r="BI151" s="441"/>
      <c r="BJ151" s="441"/>
      <c r="BK151" s="441"/>
      <c r="BL151" s="441"/>
      <c r="BM151" s="441"/>
      <c r="BN151" s="441"/>
      <c r="BO151" s="441"/>
      <c r="BP151" s="441"/>
      <c r="BQ151" s="441"/>
      <c r="BR151" s="441"/>
      <c r="BS151" s="441"/>
      <c r="BT151" s="441"/>
      <c r="BU151" s="441"/>
      <c r="BV151" s="441"/>
      <c r="BW151" s="441"/>
      <c r="BX151" s="441"/>
      <c r="BY151" s="441"/>
      <c r="BZ151" s="441"/>
      <c r="CA151" s="441"/>
      <c r="CB151" s="441"/>
      <c r="CC151" s="441"/>
      <c r="CD151" s="441"/>
      <c r="CE151" s="441"/>
      <c r="CF151" s="441"/>
      <c r="CG151" s="441"/>
      <c r="CH151" s="441"/>
      <c r="CI151" s="441"/>
      <c r="CJ151" s="441"/>
      <c r="CK151" s="441"/>
      <c r="CL151" s="441"/>
      <c r="CM151" s="441"/>
      <c r="CN151" s="441"/>
      <c r="CO151" s="441"/>
      <c r="CP151" s="441"/>
      <c r="CQ151" s="441"/>
      <c r="CR151" s="441"/>
      <c r="CS151" s="441"/>
      <c r="CT151" s="441"/>
      <c r="CU151" s="441"/>
      <c r="CV151" s="441"/>
      <c r="CW151" s="441"/>
      <c r="CX151" s="441"/>
      <c r="CY151" s="441"/>
      <c r="CZ151" s="441"/>
      <c r="DA151" s="441"/>
      <c r="DB151" s="441"/>
      <c r="DC151" s="441"/>
      <c r="DD151" s="441"/>
      <c r="DE151" s="441"/>
      <c r="DF151" s="441"/>
      <c r="DG151" s="441"/>
      <c r="DH151" s="441"/>
      <c r="DI151" s="441"/>
      <c r="DJ151" s="441"/>
      <c r="DK151" s="441"/>
      <c r="DL151" s="441"/>
      <c r="DM151" s="441"/>
    </row>
    <row r="152" spans="1:117" s="441" customFormat="1">
      <c r="A152" s="217" t="s">
        <v>49</v>
      </c>
      <c r="B152" s="217"/>
      <c r="C152" s="195">
        <v>34931</v>
      </c>
      <c r="D152" s="195">
        <v>34931</v>
      </c>
      <c r="E152" s="195"/>
      <c r="F152" s="205"/>
      <c r="G152" s="206"/>
      <c r="H152" s="205"/>
      <c r="I152" s="206"/>
      <c r="J152" s="206"/>
      <c r="K152" s="206"/>
      <c r="L152" s="206"/>
      <c r="M152" s="206"/>
      <c r="N152" s="206"/>
      <c r="O152" s="206"/>
      <c r="P152" s="440">
        <f t="shared" si="47"/>
        <v>34931</v>
      </c>
      <c r="Q152" s="440">
        <f t="shared" si="48"/>
        <v>0</v>
      </c>
      <c r="R152" s="439"/>
    </row>
    <row r="153" spans="1:117" s="441" customFormat="1">
      <c r="A153" s="217" t="s">
        <v>661</v>
      </c>
      <c r="B153" s="217"/>
      <c r="C153" s="195">
        <v>331</v>
      </c>
      <c r="D153" s="195"/>
      <c r="E153" s="195"/>
      <c r="F153" s="205"/>
      <c r="G153" s="206"/>
      <c r="H153" s="205"/>
      <c r="I153" s="206"/>
      <c r="J153" s="206"/>
      <c r="K153" s="206"/>
      <c r="L153" s="206"/>
      <c r="M153" s="206"/>
      <c r="N153" s="206"/>
      <c r="O153" s="206">
        <v>331</v>
      </c>
      <c r="P153" s="440">
        <f t="shared" si="47"/>
        <v>331</v>
      </c>
      <c r="Q153" s="440">
        <f t="shared" si="48"/>
        <v>0</v>
      </c>
      <c r="R153" s="439"/>
    </row>
    <row r="154" spans="1:117" s="441" customFormat="1">
      <c r="A154" s="217" t="s">
        <v>662</v>
      </c>
      <c r="B154" s="217"/>
      <c r="C154" s="195">
        <f>SUM(C153)</f>
        <v>331</v>
      </c>
      <c r="D154" s="195">
        <f t="shared" ref="D154:O154" si="53">SUM(D153)</f>
        <v>0</v>
      </c>
      <c r="E154" s="195">
        <f t="shared" si="53"/>
        <v>0</v>
      </c>
      <c r="F154" s="195">
        <f t="shared" si="53"/>
        <v>0</v>
      </c>
      <c r="G154" s="195">
        <f t="shared" si="53"/>
        <v>0</v>
      </c>
      <c r="H154" s="195">
        <f t="shared" si="53"/>
        <v>0</v>
      </c>
      <c r="I154" s="195">
        <f t="shared" si="53"/>
        <v>0</v>
      </c>
      <c r="J154" s="195">
        <f t="shared" si="53"/>
        <v>0</v>
      </c>
      <c r="K154" s="195">
        <f t="shared" si="53"/>
        <v>0</v>
      </c>
      <c r="L154" s="195">
        <f t="shared" si="53"/>
        <v>0</v>
      </c>
      <c r="M154" s="195">
        <f t="shared" si="53"/>
        <v>0</v>
      </c>
      <c r="N154" s="195">
        <f t="shared" si="53"/>
        <v>0</v>
      </c>
      <c r="O154" s="195">
        <f t="shared" si="53"/>
        <v>331</v>
      </c>
      <c r="P154" s="440">
        <f t="shared" si="47"/>
        <v>331</v>
      </c>
      <c r="Q154" s="440">
        <f t="shared" si="48"/>
        <v>0</v>
      </c>
      <c r="R154" s="439"/>
    </row>
    <row r="155" spans="1:117" s="441" customFormat="1">
      <c r="A155" s="217" t="s">
        <v>501</v>
      </c>
      <c r="B155" s="217"/>
      <c r="C155" s="195">
        <f>C152+C154</f>
        <v>35262</v>
      </c>
      <c r="D155" s="195">
        <f t="shared" ref="D155:O155" si="54">D152+D154</f>
        <v>34931</v>
      </c>
      <c r="E155" s="195">
        <f t="shared" si="54"/>
        <v>0</v>
      </c>
      <c r="F155" s="195">
        <f t="shared" si="54"/>
        <v>0</v>
      </c>
      <c r="G155" s="195">
        <f t="shared" si="54"/>
        <v>0</v>
      </c>
      <c r="H155" s="195">
        <f t="shared" si="54"/>
        <v>0</v>
      </c>
      <c r="I155" s="195">
        <f t="shared" si="54"/>
        <v>0</v>
      </c>
      <c r="J155" s="195">
        <f t="shared" si="54"/>
        <v>0</v>
      </c>
      <c r="K155" s="195">
        <f t="shared" si="54"/>
        <v>0</v>
      </c>
      <c r="L155" s="195">
        <f t="shared" si="54"/>
        <v>0</v>
      </c>
      <c r="M155" s="195">
        <f t="shared" si="54"/>
        <v>0</v>
      </c>
      <c r="N155" s="195">
        <f t="shared" si="54"/>
        <v>0</v>
      </c>
      <c r="O155" s="195">
        <f t="shared" si="54"/>
        <v>331</v>
      </c>
      <c r="P155" s="440">
        <f t="shared" si="47"/>
        <v>35262</v>
      </c>
      <c r="Q155" s="440">
        <f t="shared" si="48"/>
        <v>0</v>
      </c>
      <c r="R155" s="439"/>
    </row>
    <row r="156" spans="1:117">
      <c r="A156" s="207" t="s">
        <v>162</v>
      </c>
      <c r="B156" s="302" t="s">
        <v>336</v>
      </c>
      <c r="C156" s="195"/>
      <c r="D156" s="195"/>
      <c r="E156" s="206"/>
      <c r="F156" s="205"/>
      <c r="G156" s="206"/>
      <c r="H156" s="205"/>
      <c r="I156" s="206"/>
      <c r="J156" s="206"/>
      <c r="K156" s="206"/>
      <c r="L156" s="206"/>
      <c r="M156" s="206"/>
      <c r="N156" s="206"/>
      <c r="O156" s="206"/>
      <c r="P156" s="440">
        <f t="shared" si="47"/>
        <v>0</v>
      </c>
      <c r="Q156" s="440">
        <f t="shared" si="48"/>
        <v>0</v>
      </c>
      <c r="R156" s="439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1"/>
      <c r="AC156" s="441"/>
      <c r="AD156" s="441"/>
      <c r="AE156" s="441"/>
      <c r="AF156" s="441"/>
      <c r="AG156" s="441"/>
      <c r="AH156" s="441"/>
      <c r="AI156" s="441"/>
      <c r="AJ156" s="441"/>
      <c r="AK156" s="441"/>
      <c r="AL156" s="441"/>
      <c r="AM156" s="441"/>
      <c r="AN156" s="441"/>
      <c r="AO156" s="441"/>
      <c r="AP156" s="441"/>
      <c r="AQ156" s="441"/>
      <c r="AR156" s="441"/>
      <c r="AS156" s="441"/>
      <c r="AT156" s="441"/>
      <c r="AU156" s="441"/>
      <c r="AV156" s="441"/>
      <c r="AW156" s="441"/>
      <c r="AX156" s="441"/>
      <c r="AY156" s="441"/>
      <c r="AZ156" s="441"/>
      <c r="BA156" s="441"/>
      <c r="BB156" s="441"/>
      <c r="BC156" s="441"/>
      <c r="BD156" s="441"/>
      <c r="BE156" s="441"/>
      <c r="BF156" s="441"/>
      <c r="BG156" s="441"/>
      <c r="BH156" s="441"/>
      <c r="BI156" s="441"/>
      <c r="BJ156" s="441"/>
      <c r="BK156" s="441"/>
      <c r="BL156" s="441"/>
      <c r="BM156" s="441"/>
      <c r="BN156" s="441"/>
      <c r="BO156" s="441"/>
      <c r="BP156" s="441"/>
      <c r="BQ156" s="441"/>
      <c r="BR156" s="441"/>
      <c r="BS156" s="441"/>
      <c r="BT156" s="441"/>
      <c r="BU156" s="441"/>
      <c r="BV156" s="441"/>
      <c r="BW156" s="441"/>
      <c r="BX156" s="441"/>
      <c r="BY156" s="441"/>
      <c r="BZ156" s="441"/>
      <c r="CA156" s="441"/>
      <c r="CB156" s="441"/>
      <c r="CC156" s="441"/>
      <c r="CD156" s="441"/>
      <c r="CE156" s="441"/>
      <c r="CF156" s="441"/>
      <c r="CG156" s="441"/>
      <c r="CH156" s="441"/>
      <c r="CI156" s="441"/>
      <c r="CJ156" s="441"/>
      <c r="CK156" s="441"/>
      <c r="CL156" s="441"/>
      <c r="CM156" s="441"/>
      <c r="CN156" s="441"/>
      <c r="CO156" s="441"/>
      <c r="CP156" s="441"/>
      <c r="CQ156" s="441"/>
      <c r="CR156" s="441"/>
      <c r="CS156" s="441"/>
      <c r="CT156" s="441"/>
      <c r="CU156" s="441"/>
      <c r="CV156" s="441"/>
      <c r="CW156" s="441"/>
      <c r="CX156" s="441"/>
      <c r="CY156" s="441"/>
      <c r="CZ156" s="441"/>
      <c r="DA156" s="441"/>
      <c r="DB156" s="441"/>
      <c r="DC156" s="441"/>
      <c r="DD156" s="441"/>
      <c r="DE156" s="441"/>
      <c r="DF156" s="441"/>
      <c r="DG156" s="441"/>
      <c r="DH156" s="441"/>
      <c r="DI156" s="441"/>
      <c r="DJ156" s="441"/>
      <c r="DK156" s="441"/>
      <c r="DL156" s="441"/>
      <c r="DM156" s="441"/>
    </row>
    <row r="157" spans="1:117" s="441" customFormat="1">
      <c r="A157" s="217" t="s">
        <v>49</v>
      </c>
      <c r="B157" s="217"/>
      <c r="C157" s="195">
        <v>12184</v>
      </c>
      <c r="D157" s="195">
        <v>12184</v>
      </c>
      <c r="E157" s="195"/>
      <c r="F157" s="205"/>
      <c r="G157" s="206"/>
      <c r="H157" s="205"/>
      <c r="I157" s="206"/>
      <c r="J157" s="206"/>
      <c r="K157" s="206"/>
      <c r="L157" s="206"/>
      <c r="M157" s="206"/>
      <c r="N157" s="206"/>
      <c r="O157" s="206"/>
      <c r="P157" s="440">
        <f t="shared" si="47"/>
        <v>12184</v>
      </c>
      <c r="Q157" s="440">
        <f t="shared" si="48"/>
        <v>0</v>
      </c>
      <c r="R157" s="439"/>
    </row>
    <row r="158" spans="1:117" s="441" customFormat="1">
      <c r="A158" s="217" t="s">
        <v>661</v>
      </c>
      <c r="B158" s="217"/>
      <c r="C158" s="195">
        <v>205</v>
      </c>
      <c r="D158" s="195"/>
      <c r="E158" s="195"/>
      <c r="F158" s="205"/>
      <c r="G158" s="206"/>
      <c r="H158" s="205"/>
      <c r="I158" s="206"/>
      <c r="J158" s="206"/>
      <c r="K158" s="206"/>
      <c r="L158" s="206"/>
      <c r="M158" s="206"/>
      <c r="N158" s="206"/>
      <c r="O158" s="206">
        <v>205</v>
      </c>
      <c r="P158" s="440">
        <f t="shared" si="47"/>
        <v>205</v>
      </c>
      <c r="Q158" s="440">
        <f t="shared" si="48"/>
        <v>0</v>
      </c>
      <c r="R158" s="439"/>
    </row>
    <row r="159" spans="1:117" s="441" customFormat="1">
      <c r="A159" s="217" t="s">
        <v>662</v>
      </c>
      <c r="B159" s="217"/>
      <c r="C159" s="195">
        <f>SUM(C158)</f>
        <v>205</v>
      </c>
      <c r="D159" s="195">
        <f t="shared" ref="D159:O159" si="55">SUM(D158)</f>
        <v>0</v>
      </c>
      <c r="E159" s="195">
        <f t="shared" si="55"/>
        <v>0</v>
      </c>
      <c r="F159" s="195">
        <f t="shared" si="55"/>
        <v>0</v>
      </c>
      <c r="G159" s="195">
        <f t="shared" si="55"/>
        <v>0</v>
      </c>
      <c r="H159" s="195">
        <f t="shared" si="55"/>
        <v>0</v>
      </c>
      <c r="I159" s="195">
        <f t="shared" si="55"/>
        <v>0</v>
      </c>
      <c r="J159" s="195">
        <f t="shared" si="55"/>
        <v>0</v>
      </c>
      <c r="K159" s="195">
        <f t="shared" si="55"/>
        <v>0</v>
      </c>
      <c r="L159" s="195">
        <f t="shared" si="55"/>
        <v>0</v>
      </c>
      <c r="M159" s="195">
        <f t="shared" si="55"/>
        <v>0</v>
      </c>
      <c r="N159" s="195">
        <f t="shared" si="55"/>
        <v>0</v>
      </c>
      <c r="O159" s="195">
        <f t="shared" si="55"/>
        <v>205</v>
      </c>
      <c r="P159" s="440">
        <f t="shared" si="47"/>
        <v>205</v>
      </c>
      <c r="Q159" s="440">
        <f t="shared" si="48"/>
        <v>0</v>
      </c>
      <c r="R159" s="439"/>
    </row>
    <row r="160" spans="1:117" s="441" customFormat="1">
      <c r="A160" s="217" t="s">
        <v>501</v>
      </c>
      <c r="B160" s="217"/>
      <c r="C160" s="195">
        <f>C157+C159</f>
        <v>12389</v>
      </c>
      <c r="D160" s="195">
        <f t="shared" ref="D160:O160" si="56">D157+D159</f>
        <v>12184</v>
      </c>
      <c r="E160" s="195">
        <f t="shared" si="56"/>
        <v>0</v>
      </c>
      <c r="F160" s="195">
        <f t="shared" si="56"/>
        <v>0</v>
      </c>
      <c r="G160" s="195">
        <f t="shared" si="56"/>
        <v>0</v>
      </c>
      <c r="H160" s="195">
        <f t="shared" si="56"/>
        <v>0</v>
      </c>
      <c r="I160" s="195">
        <f t="shared" si="56"/>
        <v>0</v>
      </c>
      <c r="J160" s="195">
        <f t="shared" si="56"/>
        <v>0</v>
      </c>
      <c r="K160" s="195">
        <f t="shared" si="56"/>
        <v>0</v>
      </c>
      <c r="L160" s="195">
        <f t="shared" si="56"/>
        <v>0</v>
      </c>
      <c r="M160" s="195">
        <f t="shared" si="56"/>
        <v>0</v>
      </c>
      <c r="N160" s="195">
        <f t="shared" si="56"/>
        <v>0</v>
      </c>
      <c r="O160" s="195">
        <f t="shared" si="56"/>
        <v>205</v>
      </c>
      <c r="P160" s="440">
        <f t="shared" si="47"/>
        <v>12389</v>
      </c>
      <c r="Q160" s="440">
        <f t="shared" si="48"/>
        <v>0</v>
      </c>
      <c r="R160" s="439"/>
    </row>
    <row r="161" spans="1:117" s="441" customFormat="1">
      <c r="A161" s="207" t="s">
        <v>249</v>
      </c>
      <c r="B161" s="302" t="s">
        <v>335</v>
      </c>
      <c r="C161" s="195"/>
      <c r="D161" s="195"/>
      <c r="E161" s="195"/>
      <c r="F161" s="205"/>
      <c r="G161" s="206"/>
      <c r="H161" s="205"/>
      <c r="I161" s="206"/>
      <c r="J161" s="206"/>
      <c r="K161" s="206"/>
      <c r="L161" s="206"/>
      <c r="M161" s="206"/>
      <c r="N161" s="206"/>
      <c r="O161" s="206"/>
      <c r="P161" s="440">
        <f t="shared" si="47"/>
        <v>0</v>
      </c>
      <c r="Q161" s="440">
        <f t="shared" si="48"/>
        <v>0</v>
      </c>
      <c r="R161" s="439"/>
    </row>
    <row r="162" spans="1:117" s="441" customFormat="1">
      <c r="A162" s="217" t="s">
        <v>49</v>
      </c>
      <c r="B162" s="217"/>
      <c r="C162" s="195">
        <v>16660</v>
      </c>
      <c r="D162" s="195">
        <v>16660</v>
      </c>
      <c r="E162" s="195"/>
      <c r="F162" s="205"/>
      <c r="G162" s="206"/>
      <c r="H162" s="205"/>
      <c r="I162" s="206"/>
      <c r="J162" s="206"/>
      <c r="K162" s="206"/>
      <c r="L162" s="206"/>
      <c r="M162" s="206"/>
      <c r="N162" s="206"/>
      <c r="O162" s="206"/>
      <c r="P162" s="440">
        <f t="shared" si="47"/>
        <v>16660</v>
      </c>
      <c r="Q162" s="440">
        <f t="shared" si="48"/>
        <v>0</v>
      </c>
      <c r="R162" s="439"/>
    </row>
    <row r="163" spans="1:117" s="441" customFormat="1">
      <c r="A163" s="217" t="s">
        <v>661</v>
      </c>
      <c r="B163" s="217"/>
      <c r="C163" s="195">
        <v>283</v>
      </c>
      <c r="D163" s="195"/>
      <c r="E163" s="195"/>
      <c r="F163" s="205"/>
      <c r="G163" s="206"/>
      <c r="H163" s="205"/>
      <c r="I163" s="206"/>
      <c r="J163" s="206"/>
      <c r="K163" s="206"/>
      <c r="L163" s="206"/>
      <c r="M163" s="206"/>
      <c r="N163" s="206"/>
      <c r="O163" s="206">
        <v>283</v>
      </c>
      <c r="P163" s="440">
        <f t="shared" si="47"/>
        <v>283</v>
      </c>
      <c r="Q163" s="440">
        <f t="shared" si="48"/>
        <v>0</v>
      </c>
      <c r="R163" s="439"/>
    </row>
    <row r="164" spans="1:117" s="441" customFormat="1">
      <c r="A164" s="217" t="s">
        <v>662</v>
      </c>
      <c r="B164" s="217"/>
      <c r="C164" s="195">
        <f>SUM(C163)</f>
        <v>283</v>
      </c>
      <c r="D164" s="195">
        <f t="shared" ref="D164:O164" si="57">SUM(D163)</f>
        <v>0</v>
      </c>
      <c r="E164" s="195">
        <f t="shared" si="57"/>
        <v>0</v>
      </c>
      <c r="F164" s="195">
        <f t="shared" si="57"/>
        <v>0</v>
      </c>
      <c r="G164" s="195">
        <f t="shared" si="57"/>
        <v>0</v>
      </c>
      <c r="H164" s="195">
        <f t="shared" si="57"/>
        <v>0</v>
      </c>
      <c r="I164" s="195">
        <f t="shared" si="57"/>
        <v>0</v>
      </c>
      <c r="J164" s="195">
        <f t="shared" si="57"/>
        <v>0</v>
      </c>
      <c r="K164" s="195">
        <f t="shared" si="57"/>
        <v>0</v>
      </c>
      <c r="L164" s="195">
        <f t="shared" si="57"/>
        <v>0</v>
      </c>
      <c r="M164" s="195">
        <f t="shared" si="57"/>
        <v>0</v>
      </c>
      <c r="N164" s="195">
        <f t="shared" si="57"/>
        <v>0</v>
      </c>
      <c r="O164" s="195">
        <f t="shared" si="57"/>
        <v>283</v>
      </c>
      <c r="P164" s="440">
        <f t="shared" si="47"/>
        <v>283</v>
      </c>
      <c r="Q164" s="440">
        <f t="shared" si="48"/>
        <v>0</v>
      </c>
      <c r="R164" s="439"/>
    </row>
    <row r="165" spans="1:117" s="441" customFormat="1">
      <c r="A165" s="217" t="s">
        <v>501</v>
      </c>
      <c r="B165" s="217"/>
      <c r="C165" s="195">
        <f>C162+C164</f>
        <v>16943</v>
      </c>
      <c r="D165" s="195">
        <f t="shared" ref="D165:O165" si="58">D162+D164</f>
        <v>16660</v>
      </c>
      <c r="E165" s="195">
        <f t="shared" si="58"/>
        <v>0</v>
      </c>
      <c r="F165" s="195">
        <f t="shared" si="58"/>
        <v>0</v>
      </c>
      <c r="G165" s="195">
        <f t="shared" si="58"/>
        <v>0</v>
      </c>
      <c r="H165" s="195">
        <f t="shared" si="58"/>
        <v>0</v>
      </c>
      <c r="I165" s="195">
        <f t="shared" si="58"/>
        <v>0</v>
      </c>
      <c r="J165" s="195">
        <f t="shared" si="58"/>
        <v>0</v>
      </c>
      <c r="K165" s="195">
        <f t="shared" si="58"/>
        <v>0</v>
      </c>
      <c r="L165" s="195">
        <f t="shared" si="58"/>
        <v>0</v>
      </c>
      <c r="M165" s="195">
        <f t="shared" si="58"/>
        <v>0</v>
      </c>
      <c r="N165" s="195">
        <f t="shared" si="58"/>
        <v>0</v>
      </c>
      <c r="O165" s="195">
        <f t="shared" si="58"/>
        <v>283</v>
      </c>
      <c r="P165" s="440">
        <f t="shared" si="47"/>
        <v>16943</v>
      </c>
      <c r="Q165" s="440">
        <f t="shared" si="48"/>
        <v>0</v>
      </c>
      <c r="R165" s="439"/>
    </row>
    <row r="166" spans="1:117" s="441" customFormat="1">
      <c r="A166" s="207" t="s">
        <v>436</v>
      </c>
      <c r="B166" s="302" t="s">
        <v>335</v>
      </c>
      <c r="C166" s="195"/>
      <c r="D166" s="195"/>
      <c r="E166" s="195"/>
      <c r="F166" s="205"/>
      <c r="G166" s="206"/>
      <c r="H166" s="205"/>
      <c r="I166" s="206"/>
      <c r="J166" s="206"/>
      <c r="K166" s="206"/>
      <c r="L166" s="206"/>
      <c r="M166" s="206"/>
      <c r="N166" s="206"/>
      <c r="O166" s="206"/>
      <c r="P166" s="440">
        <f t="shared" si="47"/>
        <v>0</v>
      </c>
      <c r="Q166" s="440">
        <f t="shared" si="48"/>
        <v>0</v>
      </c>
      <c r="R166" s="439"/>
    </row>
    <row r="167" spans="1:117" s="441" customFormat="1">
      <c r="A167" s="217" t="s">
        <v>49</v>
      </c>
      <c r="B167" s="217"/>
      <c r="C167" s="195">
        <v>3003</v>
      </c>
      <c r="D167" s="195">
        <v>2448</v>
      </c>
      <c r="E167" s="195"/>
      <c r="F167" s="205"/>
      <c r="G167" s="206"/>
      <c r="H167" s="205">
        <v>555</v>
      </c>
      <c r="I167" s="206"/>
      <c r="J167" s="206"/>
      <c r="K167" s="206"/>
      <c r="L167" s="206"/>
      <c r="M167" s="206"/>
      <c r="N167" s="206"/>
      <c r="O167" s="206"/>
      <c r="P167" s="440">
        <f t="shared" si="47"/>
        <v>3003</v>
      </c>
      <c r="Q167" s="440">
        <f t="shared" si="48"/>
        <v>0</v>
      </c>
      <c r="R167" s="439"/>
    </row>
    <row r="168" spans="1:117" s="441" customFormat="1">
      <c r="A168" s="217" t="s">
        <v>662</v>
      </c>
      <c r="B168" s="217"/>
      <c r="C168" s="195">
        <v>0</v>
      </c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440">
        <f t="shared" si="47"/>
        <v>0</v>
      </c>
      <c r="Q168" s="440">
        <f t="shared" si="48"/>
        <v>0</v>
      </c>
      <c r="R168" s="439"/>
    </row>
    <row r="169" spans="1:117" s="441" customFormat="1">
      <c r="A169" s="217" t="s">
        <v>501</v>
      </c>
      <c r="B169" s="217"/>
      <c r="C169" s="195">
        <f>C167+C168</f>
        <v>3003</v>
      </c>
      <c r="D169" s="195">
        <f t="shared" ref="D169:O169" si="59">D167+D168</f>
        <v>2448</v>
      </c>
      <c r="E169" s="195">
        <f t="shared" si="59"/>
        <v>0</v>
      </c>
      <c r="F169" s="195">
        <f t="shared" si="59"/>
        <v>0</v>
      </c>
      <c r="G169" s="195">
        <f t="shared" si="59"/>
        <v>0</v>
      </c>
      <c r="H169" s="195">
        <f t="shared" si="59"/>
        <v>555</v>
      </c>
      <c r="I169" s="195">
        <f t="shared" si="59"/>
        <v>0</v>
      </c>
      <c r="J169" s="195">
        <f t="shared" si="59"/>
        <v>0</v>
      </c>
      <c r="K169" s="195">
        <f t="shared" si="59"/>
        <v>0</v>
      </c>
      <c r="L169" s="195">
        <f t="shared" si="59"/>
        <v>0</v>
      </c>
      <c r="M169" s="195">
        <f t="shared" si="59"/>
        <v>0</v>
      </c>
      <c r="N169" s="195">
        <f t="shared" si="59"/>
        <v>0</v>
      </c>
      <c r="O169" s="195">
        <f t="shared" si="59"/>
        <v>0</v>
      </c>
      <c r="P169" s="440">
        <f t="shared" si="47"/>
        <v>3003</v>
      </c>
      <c r="Q169" s="440">
        <f t="shared" si="48"/>
        <v>0</v>
      </c>
      <c r="R169" s="439"/>
    </row>
    <row r="170" spans="1:117">
      <c r="A170" s="207" t="s">
        <v>163</v>
      </c>
      <c r="B170" s="302" t="s">
        <v>335</v>
      </c>
      <c r="C170" s="195"/>
      <c r="D170" s="195"/>
      <c r="E170" s="206"/>
      <c r="F170" s="205"/>
      <c r="G170" s="206"/>
      <c r="H170" s="205"/>
      <c r="I170" s="206"/>
      <c r="J170" s="206"/>
      <c r="K170" s="206"/>
      <c r="L170" s="206"/>
      <c r="M170" s="206"/>
      <c r="N170" s="206"/>
      <c r="O170" s="206"/>
      <c r="P170" s="440">
        <f t="shared" si="47"/>
        <v>0</v>
      </c>
      <c r="Q170" s="440">
        <f t="shared" si="48"/>
        <v>0</v>
      </c>
      <c r="R170" s="439"/>
      <c r="S170" s="441"/>
      <c r="T170" s="441"/>
      <c r="U170" s="441"/>
      <c r="V170" s="441"/>
      <c r="W170" s="441"/>
      <c r="X170" s="441"/>
      <c r="Y170" s="441"/>
      <c r="Z170" s="441"/>
      <c r="AA170" s="441"/>
      <c r="AB170" s="441"/>
      <c r="AC170" s="441"/>
      <c r="AD170" s="441"/>
      <c r="AE170" s="441"/>
      <c r="AF170" s="441"/>
      <c r="AG170" s="441"/>
      <c r="AH170" s="441"/>
      <c r="AI170" s="441"/>
      <c r="AJ170" s="441"/>
      <c r="AK170" s="441"/>
      <c r="AL170" s="441"/>
      <c r="AM170" s="441"/>
      <c r="AN170" s="441"/>
      <c r="AO170" s="441"/>
      <c r="AP170" s="441"/>
      <c r="AQ170" s="441"/>
      <c r="AR170" s="441"/>
      <c r="AS170" s="441"/>
      <c r="AT170" s="441"/>
      <c r="AU170" s="441"/>
      <c r="AV170" s="441"/>
      <c r="AW170" s="441"/>
      <c r="AX170" s="441"/>
      <c r="AY170" s="441"/>
      <c r="AZ170" s="441"/>
      <c r="BA170" s="441"/>
      <c r="BB170" s="441"/>
      <c r="BC170" s="441"/>
      <c r="BD170" s="441"/>
      <c r="BE170" s="441"/>
      <c r="BF170" s="441"/>
      <c r="BG170" s="441"/>
      <c r="BH170" s="441"/>
      <c r="BI170" s="441"/>
      <c r="BJ170" s="441"/>
      <c r="BK170" s="441"/>
      <c r="BL170" s="441"/>
      <c r="BM170" s="441"/>
      <c r="BN170" s="441"/>
      <c r="BO170" s="441"/>
      <c r="BP170" s="441"/>
      <c r="BQ170" s="441"/>
      <c r="BR170" s="441"/>
      <c r="BS170" s="441"/>
      <c r="BT170" s="441"/>
      <c r="BU170" s="441"/>
      <c r="BV170" s="441"/>
      <c r="BW170" s="441"/>
      <c r="BX170" s="441"/>
      <c r="BY170" s="441"/>
      <c r="BZ170" s="441"/>
      <c r="CA170" s="441"/>
      <c r="CB170" s="441"/>
      <c r="CC170" s="441"/>
      <c r="CD170" s="441"/>
      <c r="CE170" s="441"/>
      <c r="CF170" s="441"/>
      <c r="CG170" s="441"/>
      <c r="CH170" s="441"/>
      <c r="CI170" s="441"/>
      <c r="CJ170" s="441"/>
      <c r="CK170" s="441"/>
      <c r="CL170" s="441"/>
      <c r="CM170" s="441"/>
      <c r="CN170" s="441"/>
      <c r="CO170" s="441"/>
      <c r="CP170" s="441"/>
      <c r="CQ170" s="441"/>
      <c r="CR170" s="441"/>
      <c r="CS170" s="441"/>
      <c r="CT170" s="441"/>
      <c r="CU170" s="441"/>
      <c r="CV170" s="441"/>
      <c r="CW170" s="441"/>
      <c r="CX170" s="441"/>
      <c r="CY170" s="441"/>
      <c r="CZ170" s="441"/>
      <c r="DA170" s="441"/>
      <c r="DB170" s="441"/>
      <c r="DC170" s="441"/>
      <c r="DD170" s="441"/>
      <c r="DE170" s="441"/>
      <c r="DF170" s="441"/>
      <c r="DG170" s="441"/>
      <c r="DH170" s="441"/>
      <c r="DI170" s="441"/>
      <c r="DJ170" s="441"/>
      <c r="DK170" s="441"/>
      <c r="DL170" s="441"/>
      <c r="DM170" s="441"/>
    </row>
    <row r="171" spans="1:117" s="441" customFormat="1">
      <c r="A171" s="217" t="s">
        <v>49</v>
      </c>
      <c r="B171" s="217"/>
      <c r="C171" s="195">
        <v>2467</v>
      </c>
      <c r="D171" s="195">
        <v>1378</v>
      </c>
      <c r="E171" s="195"/>
      <c r="F171" s="205"/>
      <c r="G171" s="206"/>
      <c r="H171" s="205">
        <v>1089</v>
      </c>
      <c r="I171" s="206"/>
      <c r="J171" s="206"/>
      <c r="K171" s="206"/>
      <c r="L171" s="206"/>
      <c r="M171" s="206"/>
      <c r="N171" s="206"/>
      <c r="O171" s="206"/>
      <c r="P171" s="440">
        <f t="shared" si="47"/>
        <v>2467</v>
      </c>
      <c r="Q171" s="440">
        <f t="shared" si="48"/>
        <v>0</v>
      </c>
      <c r="R171" s="439"/>
    </row>
    <row r="172" spans="1:117" s="441" customFormat="1">
      <c r="A172" s="217" t="s">
        <v>661</v>
      </c>
      <c r="B172" s="217"/>
      <c r="C172" s="195">
        <v>503</v>
      </c>
      <c r="D172" s="195"/>
      <c r="E172" s="195"/>
      <c r="F172" s="205"/>
      <c r="G172" s="206"/>
      <c r="H172" s="205"/>
      <c r="I172" s="206"/>
      <c r="J172" s="206"/>
      <c r="K172" s="206"/>
      <c r="L172" s="206"/>
      <c r="M172" s="206"/>
      <c r="N172" s="206"/>
      <c r="O172" s="206">
        <v>503</v>
      </c>
      <c r="P172" s="440">
        <f t="shared" si="47"/>
        <v>503</v>
      </c>
      <c r="Q172" s="440">
        <f t="shared" si="48"/>
        <v>0</v>
      </c>
      <c r="R172" s="439"/>
    </row>
    <row r="173" spans="1:117" s="441" customFormat="1">
      <c r="A173" s="217" t="s">
        <v>662</v>
      </c>
      <c r="B173" s="217"/>
      <c r="C173" s="195">
        <f>SUM(C172)</f>
        <v>503</v>
      </c>
      <c r="D173" s="195">
        <f t="shared" ref="D173:O173" si="60">SUM(D172)</f>
        <v>0</v>
      </c>
      <c r="E173" s="195">
        <f t="shared" si="60"/>
        <v>0</v>
      </c>
      <c r="F173" s="195">
        <f t="shared" si="60"/>
        <v>0</v>
      </c>
      <c r="G173" s="195">
        <f t="shared" si="60"/>
        <v>0</v>
      </c>
      <c r="H173" s="195">
        <f t="shared" si="60"/>
        <v>0</v>
      </c>
      <c r="I173" s="195">
        <f t="shared" si="60"/>
        <v>0</v>
      </c>
      <c r="J173" s="195">
        <f t="shared" si="60"/>
        <v>0</v>
      </c>
      <c r="K173" s="195">
        <f t="shared" si="60"/>
        <v>0</v>
      </c>
      <c r="L173" s="195">
        <f t="shared" si="60"/>
        <v>0</v>
      </c>
      <c r="M173" s="195">
        <f t="shared" si="60"/>
        <v>0</v>
      </c>
      <c r="N173" s="195">
        <f t="shared" si="60"/>
        <v>0</v>
      </c>
      <c r="O173" s="195">
        <f t="shared" si="60"/>
        <v>503</v>
      </c>
      <c r="P173" s="440">
        <f t="shared" si="47"/>
        <v>503</v>
      </c>
      <c r="Q173" s="440">
        <f t="shared" si="48"/>
        <v>0</v>
      </c>
      <c r="R173" s="439"/>
    </row>
    <row r="174" spans="1:117" s="441" customFormat="1">
      <c r="A174" s="217" t="s">
        <v>501</v>
      </c>
      <c r="B174" s="217"/>
      <c r="C174" s="195">
        <f>C171+C173</f>
        <v>2970</v>
      </c>
      <c r="D174" s="195">
        <f t="shared" ref="D174:O174" si="61">D171+D173</f>
        <v>1378</v>
      </c>
      <c r="E174" s="195">
        <f t="shared" si="61"/>
        <v>0</v>
      </c>
      <c r="F174" s="195">
        <f t="shared" si="61"/>
        <v>0</v>
      </c>
      <c r="G174" s="195">
        <f t="shared" si="61"/>
        <v>0</v>
      </c>
      <c r="H174" s="195">
        <f t="shared" si="61"/>
        <v>1089</v>
      </c>
      <c r="I174" s="195">
        <f t="shared" si="61"/>
        <v>0</v>
      </c>
      <c r="J174" s="195">
        <f t="shared" si="61"/>
        <v>0</v>
      </c>
      <c r="K174" s="195">
        <f t="shared" si="61"/>
        <v>0</v>
      </c>
      <c r="L174" s="195">
        <f t="shared" si="61"/>
        <v>0</v>
      </c>
      <c r="M174" s="195">
        <f t="shared" si="61"/>
        <v>0</v>
      </c>
      <c r="N174" s="195">
        <f t="shared" si="61"/>
        <v>0</v>
      </c>
      <c r="O174" s="195">
        <f t="shared" si="61"/>
        <v>503</v>
      </c>
      <c r="P174" s="440">
        <f t="shared" si="47"/>
        <v>2970</v>
      </c>
      <c r="Q174" s="440">
        <f t="shared" si="48"/>
        <v>0</v>
      </c>
      <c r="R174" s="439"/>
    </row>
    <row r="175" spans="1:117">
      <c r="A175" s="207" t="s">
        <v>250</v>
      </c>
      <c r="B175" s="302" t="s">
        <v>336</v>
      </c>
      <c r="C175" s="195"/>
      <c r="D175" s="195"/>
      <c r="E175" s="206"/>
      <c r="F175" s="205"/>
      <c r="G175" s="206"/>
      <c r="H175" s="205"/>
      <c r="I175" s="206"/>
      <c r="J175" s="206"/>
      <c r="K175" s="206"/>
      <c r="L175" s="206"/>
      <c r="M175" s="206"/>
      <c r="N175" s="206"/>
      <c r="O175" s="206"/>
      <c r="P175" s="440">
        <f t="shared" si="47"/>
        <v>0</v>
      </c>
      <c r="Q175" s="440">
        <f t="shared" si="48"/>
        <v>0</v>
      </c>
      <c r="R175" s="439"/>
      <c r="S175" s="441"/>
      <c r="T175" s="441"/>
      <c r="U175" s="441"/>
      <c r="V175" s="441"/>
      <c r="W175" s="441"/>
      <c r="X175" s="441"/>
      <c r="Y175" s="441"/>
      <c r="Z175" s="441"/>
      <c r="AA175" s="441"/>
      <c r="AB175" s="441"/>
      <c r="AC175" s="441"/>
      <c r="AD175" s="441"/>
      <c r="AE175" s="441"/>
      <c r="AF175" s="441"/>
      <c r="AG175" s="441"/>
      <c r="AH175" s="441"/>
      <c r="AI175" s="441"/>
      <c r="AJ175" s="441"/>
      <c r="AK175" s="441"/>
      <c r="AL175" s="441"/>
      <c r="AM175" s="441"/>
      <c r="AN175" s="441"/>
      <c r="AO175" s="441"/>
      <c r="AP175" s="441"/>
      <c r="AQ175" s="441"/>
      <c r="AR175" s="441"/>
      <c r="AS175" s="441"/>
      <c r="AT175" s="441"/>
      <c r="AU175" s="441"/>
      <c r="AV175" s="441"/>
      <c r="AW175" s="441"/>
      <c r="AX175" s="441"/>
      <c r="AY175" s="441"/>
      <c r="AZ175" s="441"/>
      <c r="BA175" s="441"/>
      <c r="BB175" s="441"/>
      <c r="BC175" s="441"/>
      <c r="BD175" s="441"/>
      <c r="BE175" s="441"/>
      <c r="BF175" s="441"/>
      <c r="BG175" s="441"/>
      <c r="BH175" s="441"/>
      <c r="BI175" s="441"/>
      <c r="BJ175" s="441"/>
      <c r="BK175" s="441"/>
      <c r="BL175" s="441"/>
      <c r="BM175" s="441"/>
      <c r="BN175" s="441"/>
      <c r="BO175" s="441"/>
      <c r="BP175" s="441"/>
      <c r="BQ175" s="441"/>
      <c r="BR175" s="441"/>
      <c r="BS175" s="441"/>
      <c r="BT175" s="441"/>
      <c r="BU175" s="441"/>
      <c r="BV175" s="441"/>
      <c r="BW175" s="441"/>
      <c r="BX175" s="441"/>
      <c r="BY175" s="441"/>
      <c r="BZ175" s="441"/>
      <c r="CA175" s="441"/>
      <c r="CB175" s="441"/>
      <c r="CC175" s="441"/>
      <c r="CD175" s="441"/>
      <c r="CE175" s="441"/>
      <c r="CF175" s="441"/>
      <c r="CG175" s="441"/>
      <c r="CH175" s="441"/>
      <c r="CI175" s="441"/>
      <c r="CJ175" s="441"/>
      <c r="CK175" s="441"/>
      <c r="CL175" s="441"/>
      <c r="CM175" s="441"/>
      <c r="CN175" s="441"/>
      <c r="CO175" s="441"/>
      <c r="CP175" s="441"/>
      <c r="CQ175" s="441"/>
      <c r="CR175" s="441"/>
      <c r="CS175" s="441"/>
      <c r="CT175" s="441"/>
      <c r="CU175" s="441"/>
      <c r="CV175" s="441"/>
      <c r="CW175" s="441"/>
      <c r="CX175" s="441"/>
      <c r="CY175" s="441"/>
      <c r="CZ175" s="441"/>
      <c r="DA175" s="441"/>
      <c r="DB175" s="441"/>
      <c r="DC175" s="441"/>
      <c r="DD175" s="441"/>
      <c r="DE175" s="441"/>
      <c r="DF175" s="441"/>
      <c r="DG175" s="441"/>
      <c r="DH175" s="441"/>
      <c r="DI175" s="441"/>
      <c r="DJ175" s="441"/>
      <c r="DK175" s="441"/>
      <c r="DL175" s="441"/>
      <c r="DM175" s="441"/>
    </row>
    <row r="176" spans="1:117" s="441" customFormat="1">
      <c r="A176" s="217" t="s">
        <v>49</v>
      </c>
      <c r="B176" s="217"/>
      <c r="C176" s="195">
        <v>54088</v>
      </c>
      <c r="D176" s="195">
        <v>53770</v>
      </c>
      <c r="E176" s="195"/>
      <c r="F176" s="205"/>
      <c r="G176" s="206"/>
      <c r="H176" s="205">
        <v>318</v>
      </c>
      <c r="I176" s="206"/>
      <c r="J176" s="206"/>
      <c r="K176" s="206"/>
      <c r="L176" s="206"/>
      <c r="M176" s="206"/>
      <c r="N176" s="206"/>
      <c r="O176" s="206"/>
      <c r="P176" s="440">
        <f t="shared" si="47"/>
        <v>54088</v>
      </c>
      <c r="Q176" s="440">
        <f t="shared" si="48"/>
        <v>0</v>
      </c>
      <c r="R176" s="439"/>
    </row>
    <row r="177" spans="1:117" s="441" customFormat="1">
      <c r="A177" s="217" t="s">
        <v>662</v>
      </c>
      <c r="B177" s="217"/>
      <c r="C177" s="195">
        <v>0</v>
      </c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440">
        <f t="shared" si="47"/>
        <v>0</v>
      </c>
      <c r="Q177" s="440">
        <f t="shared" si="48"/>
        <v>0</v>
      </c>
      <c r="R177" s="439"/>
    </row>
    <row r="178" spans="1:117" s="441" customFormat="1">
      <c r="A178" s="217" t="s">
        <v>501</v>
      </c>
      <c r="B178" s="217"/>
      <c r="C178" s="195">
        <f>C176+C177</f>
        <v>54088</v>
      </c>
      <c r="D178" s="195">
        <f t="shared" ref="D178:O178" si="62">D176+D177</f>
        <v>53770</v>
      </c>
      <c r="E178" s="195">
        <f t="shared" si="62"/>
        <v>0</v>
      </c>
      <c r="F178" s="195">
        <f t="shared" si="62"/>
        <v>0</v>
      </c>
      <c r="G178" s="195">
        <f t="shared" si="62"/>
        <v>0</v>
      </c>
      <c r="H178" s="195">
        <f t="shared" si="62"/>
        <v>318</v>
      </c>
      <c r="I178" s="195">
        <f t="shared" si="62"/>
        <v>0</v>
      </c>
      <c r="J178" s="195">
        <f t="shared" si="62"/>
        <v>0</v>
      </c>
      <c r="K178" s="195">
        <f t="shared" si="62"/>
        <v>0</v>
      </c>
      <c r="L178" s="195">
        <f t="shared" si="62"/>
        <v>0</v>
      </c>
      <c r="M178" s="195">
        <f t="shared" si="62"/>
        <v>0</v>
      </c>
      <c r="N178" s="195">
        <f t="shared" si="62"/>
        <v>0</v>
      </c>
      <c r="O178" s="195">
        <f t="shared" si="62"/>
        <v>0</v>
      </c>
      <c r="P178" s="440">
        <f t="shared" si="47"/>
        <v>54088</v>
      </c>
      <c r="Q178" s="440">
        <f t="shared" si="48"/>
        <v>0</v>
      </c>
      <c r="R178" s="439"/>
    </row>
    <row r="179" spans="1:117" s="441" customFormat="1">
      <c r="A179" s="207" t="s">
        <v>164</v>
      </c>
      <c r="B179" s="302" t="s">
        <v>335</v>
      </c>
      <c r="C179" s="195"/>
      <c r="D179" s="195"/>
      <c r="E179" s="206"/>
      <c r="F179" s="205"/>
      <c r="G179" s="206"/>
      <c r="H179" s="205"/>
      <c r="I179" s="206"/>
      <c r="J179" s="206"/>
      <c r="K179" s="206"/>
      <c r="L179" s="206"/>
      <c r="M179" s="206"/>
      <c r="N179" s="206"/>
      <c r="O179" s="206"/>
      <c r="P179" s="440">
        <f t="shared" si="47"/>
        <v>0</v>
      </c>
      <c r="Q179" s="440">
        <f t="shared" si="48"/>
        <v>0</v>
      </c>
      <c r="R179" s="439"/>
    </row>
    <row r="180" spans="1:117" s="441" customFormat="1">
      <c r="A180" s="217" t="s">
        <v>49</v>
      </c>
      <c r="B180" s="217"/>
      <c r="C180" s="195">
        <v>14089</v>
      </c>
      <c r="D180" s="195">
        <v>14038</v>
      </c>
      <c r="E180" s="195"/>
      <c r="F180" s="205"/>
      <c r="G180" s="206"/>
      <c r="H180" s="205">
        <v>51</v>
      </c>
      <c r="I180" s="206"/>
      <c r="J180" s="206"/>
      <c r="K180" s="206"/>
      <c r="L180" s="206"/>
      <c r="M180" s="206"/>
      <c r="N180" s="206"/>
      <c r="O180" s="206"/>
      <c r="P180" s="440">
        <f t="shared" si="47"/>
        <v>14089</v>
      </c>
      <c r="Q180" s="440">
        <f t="shared" si="48"/>
        <v>0</v>
      </c>
      <c r="R180" s="439"/>
    </row>
    <row r="181" spans="1:117" s="441" customFormat="1">
      <c r="A181" s="217" t="s">
        <v>661</v>
      </c>
      <c r="B181" s="217"/>
      <c r="C181" s="195">
        <v>355</v>
      </c>
      <c r="D181" s="195"/>
      <c r="E181" s="195"/>
      <c r="F181" s="205"/>
      <c r="G181" s="206"/>
      <c r="H181" s="205"/>
      <c r="I181" s="206"/>
      <c r="J181" s="206"/>
      <c r="K181" s="206"/>
      <c r="L181" s="206"/>
      <c r="M181" s="206"/>
      <c r="N181" s="206"/>
      <c r="O181" s="206">
        <v>355</v>
      </c>
      <c r="P181" s="440">
        <f t="shared" si="47"/>
        <v>355</v>
      </c>
      <c r="Q181" s="440">
        <f t="shared" si="48"/>
        <v>0</v>
      </c>
      <c r="R181" s="439"/>
    </row>
    <row r="182" spans="1:117" s="441" customFormat="1">
      <c r="A182" s="217" t="s">
        <v>662</v>
      </c>
      <c r="B182" s="217"/>
      <c r="C182" s="195">
        <f>SUM(C181)</f>
        <v>355</v>
      </c>
      <c r="D182" s="195">
        <f t="shared" ref="D182:O182" si="63">SUM(D181)</f>
        <v>0</v>
      </c>
      <c r="E182" s="195">
        <f t="shared" si="63"/>
        <v>0</v>
      </c>
      <c r="F182" s="195">
        <f t="shared" si="63"/>
        <v>0</v>
      </c>
      <c r="G182" s="195">
        <f t="shared" si="63"/>
        <v>0</v>
      </c>
      <c r="H182" s="195">
        <f t="shared" si="63"/>
        <v>0</v>
      </c>
      <c r="I182" s="195">
        <f t="shared" si="63"/>
        <v>0</v>
      </c>
      <c r="J182" s="195">
        <f t="shared" si="63"/>
        <v>0</v>
      </c>
      <c r="K182" s="195">
        <f t="shared" si="63"/>
        <v>0</v>
      </c>
      <c r="L182" s="195">
        <f t="shared" si="63"/>
        <v>0</v>
      </c>
      <c r="M182" s="195">
        <f t="shared" si="63"/>
        <v>0</v>
      </c>
      <c r="N182" s="195">
        <f t="shared" si="63"/>
        <v>0</v>
      </c>
      <c r="O182" s="195">
        <f t="shared" si="63"/>
        <v>355</v>
      </c>
      <c r="P182" s="440">
        <f t="shared" si="47"/>
        <v>355</v>
      </c>
      <c r="Q182" s="440">
        <f t="shared" si="48"/>
        <v>0</v>
      </c>
      <c r="R182" s="439"/>
    </row>
    <row r="183" spans="1:117" s="441" customFormat="1">
      <c r="A183" s="217" t="s">
        <v>501</v>
      </c>
      <c r="B183" s="217"/>
      <c r="C183" s="195">
        <f>C180+C182</f>
        <v>14444</v>
      </c>
      <c r="D183" s="195">
        <f t="shared" ref="D183:O183" si="64">D180+D182</f>
        <v>14038</v>
      </c>
      <c r="E183" s="195">
        <f t="shared" si="64"/>
        <v>0</v>
      </c>
      <c r="F183" s="195">
        <f t="shared" si="64"/>
        <v>0</v>
      </c>
      <c r="G183" s="195">
        <f t="shared" si="64"/>
        <v>0</v>
      </c>
      <c r="H183" s="195">
        <f t="shared" si="64"/>
        <v>51</v>
      </c>
      <c r="I183" s="195">
        <f t="shared" si="64"/>
        <v>0</v>
      </c>
      <c r="J183" s="195">
        <f t="shared" si="64"/>
        <v>0</v>
      </c>
      <c r="K183" s="195">
        <f t="shared" si="64"/>
        <v>0</v>
      </c>
      <c r="L183" s="195">
        <f t="shared" si="64"/>
        <v>0</v>
      </c>
      <c r="M183" s="195">
        <f t="shared" si="64"/>
        <v>0</v>
      </c>
      <c r="N183" s="195">
        <f t="shared" si="64"/>
        <v>0</v>
      </c>
      <c r="O183" s="195">
        <f t="shared" si="64"/>
        <v>355</v>
      </c>
      <c r="P183" s="440">
        <f t="shared" si="47"/>
        <v>14444</v>
      </c>
      <c r="Q183" s="440">
        <f t="shared" si="48"/>
        <v>0</v>
      </c>
      <c r="R183" s="439"/>
    </row>
    <row r="184" spans="1:117">
      <c r="A184" s="207" t="s">
        <v>166</v>
      </c>
      <c r="B184" s="302" t="s">
        <v>335</v>
      </c>
      <c r="C184" s="195"/>
      <c r="D184" s="195"/>
      <c r="E184" s="206"/>
      <c r="F184" s="205"/>
      <c r="G184" s="206"/>
      <c r="H184" s="205"/>
      <c r="I184" s="206"/>
      <c r="J184" s="206"/>
      <c r="K184" s="206"/>
      <c r="L184" s="206"/>
      <c r="M184" s="206"/>
      <c r="N184" s="206"/>
      <c r="O184" s="206"/>
      <c r="P184" s="440">
        <f t="shared" si="47"/>
        <v>0</v>
      </c>
      <c r="Q184" s="440">
        <f t="shared" si="48"/>
        <v>0</v>
      </c>
      <c r="R184" s="439"/>
      <c r="S184" s="441"/>
      <c r="T184" s="441"/>
      <c r="U184" s="441"/>
      <c r="V184" s="441"/>
      <c r="W184" s="441"/>
      <c r="X184" s="441"/>
      <c r="Y184" s="441"/>
      <c r="Z184" s="441"/>
      <c r="AA184" s="441"/>
      <c r="AB184" s="441"/>
      <c r="AC184" s="441"/>
      <c r="AD184" s="441"/>
      <c r="AE184" s="441"/>
      <c r="AF184" s="441"/>
      <c r="AG184" s="441"/>
      <c r="AH184" s="441"/>
      <c r="AI184" s="441"/>
      <c r="AJ184" s="441"/>
      <c r="AK184" s="441"/>
      <c r="AL184" s="441"/>
      <c r="AM184" s="441"/>
      <c r="AN184" s="441"/>
      <c r="AO184" s="441"/>
      <c r="AP184" s="441"/>
      <c r="AQ184" s="441"/>
      <c r="AR184" s="441"/>
      <c r="AS184" s="441"/>
      <c r="AT184" s="441"/>
      <c r="AU184" s="441"/>
      <c r="AV184" s="441"/>
      <c r="AW184" s="441"/>
      <c r="AX184" s="441"/>
      <c r="AY184" s="441"/>
      <c r="AZ184" s="441"/>
      <c r="BA184" s="441"/>
      <c r="BB184" s="441"/>
      <c r="BC184" s="441"/>
      <c r="BD184" s="441"/>
      <c r="BE184" s="441"/>
      <c r="BF184" s="441"/>
      <c r="BG184" s="441"/>
      <c r="BH184" s="441"/>
      <c r="BI184" s="441"/>
      <c r="BJ184" s="441"/>
      <c r="BK184" s="441"/>
      <c r="BL184" s="441"/>
      <c r="BM184" s="441"/>
      <c r="BN184" s="441"/>
      <c r="BO184" s="441"/>
      <c r="BP184" s="441"/>
      <c r="BQ184" s="441"/>
      <c r="BR184" s="441"/>
      <c r="BS184" s="441"/>
      <c r="BT184" s="441"/>
      <c r="BU184" s="441"/>
      <c r="BV184" s="441"/>
      <c r="BW184" s="441"/>
      <c r="BX184" s="441"/>
      <c r="BY184" s="441"/>
      <c r="BZ184" s="441"/>
      <c r="CA184" s="441"/>
      <c r="CB184" s="441"/>
      <c r="CC184" s="441"/>
      <c r="CD184" s="441"/>
      <c r="CE184" s="441"/>
      <c r="CF184" s="441"/>
      <c r="CG184" s="441"/>
      <c r="CH184" s="441"/>
      <c r="CI184" s="441"/>
      <c r="CJ184" s="441"/>
      <c r="CK184" s="441"/>
      <c r="CL184" s="441"/>
      <c r="CM184" s="441"/>
      <c r="CN184" s="441"/>
      <c r="CO184" s="441"/>
      <c r="CP184" s="441"/>
      <c r="CQ184" s="441"/>
      <c r="CR184" s="441"/>
      <c r="CS184" s="441"/>
      <c r="CT184" s="441"/>
      <c r="CU184" s="441"/>
      <c r="CV184" s="441"/>
      <c r="CW184" s="441"/>
      <c r="CX184" s="441"/>
      <c r="CY184" s="441"/>
      <c r="CZ184" s="441"/>
      <c r="DA184" s="441"/>
      <c r="DB184" s="441"/>
      <c r="DC184" s="441"/>
      <c r="DD184" s="441"/>
      <c r="DE184" s="441"/>
      <c r="DF184" s="441"/>
      <c r="DG184" s="441"/>
      <c r="DH184" s="441"/>
      <c r="DI184" s="441"/>
      <c r="DJ184" s="441"/>
      <c r="DK184" s="441"/>
      <c r="DL184" s="441"/>
      <c r="DM184" s="441"/>
    </row>
    <row r="185" spans="1:117" s="441" customFormat="1">
      <c r="A185" s="217" t="s">
        <v>49</v>
      </c>
      <c r="B185" s="217"/>
      <c r="C185" s="195">
        <v>5693</v>
      </c>
      <c r="D185" s="195">
        <v>5693</v>
      </c>
      <c r="E185" s="195"/>
      <c r="F185" s="205"/>
      <c r="G185" s="206"/>
      <c r="H185" s="205"/>
      <c r="I185" s="206"/>
      <c r="J185" s="206"/>
      <c r="K185" s="206"/>
      <c r="L185" s="206"/>
      <c r="M185" s="206"/>
      <c r="N185" s="206"/>
      <c r="O185" s="206"/>
      <c r="P185" s="440">
        <f t="shared" si="47"/>
        <v>5693</v>
      </c>
      <c r="Q185" s="440">
        <f t="shared" si="48"/>
        <v>0</v>
      </c>
      <c r="R185" s="439"/>
    </row>
    <row r="186" spans="1:117" s="441" customFormat="1">
      <c r="A186" s="217" t="s">
        <v>661</v>
      </c>
      <c r="B186" s="217"/>
      <c r="C186" s="195">
        <v>1170</v>
      </c>
      <c r="D186" s="195"/>
      <c r="E186" s="195"/>
      <c r="F186" s="205"/>
      <c r="G186" s="206"/>
      <c r="H186" s="205"/>
      <c r="I186" s="206"/>
      <c r="J186" s="206"/>
      <c r="K186" s="206"/>
      <c r="L186" s="206"/>
      <c r="M186" s="206"/>
      <c r="N186" s="206"/>
      <c r="O186" s="206">
        <v>1170</v>
      </c>
      <c r="P186" s="440">
        <f t="shared" si="47"/>
        <v>1170</v>
      </c>
      <c r="Q186" s="440">
        <f t="shared" si="48"/>
        <v>0</v>
      </c>
      <c r="R186" s="439"/>
    </row>
    <row r="187" spans="1:117" s="441" customFormat="1">
      <c r="A187" s="217" t="s">
        <v>662</v>
      </c>
      <c r="B187" s="217"/>
      <c r="C187" s="195">
        <f>SUM(C186)</f>
        <v>1170</v>
      </c>
      <c r="D187" s="195">
        <f t="shared" ref="D187:O187" si="65">SUM(D186)</f>
        <v>0</v>
      </c>
      <c r="E187" s="195">
        <f t="shared" si="65"/>
        <v>0</v>
      </c>
      <c r="F187" s="195">
        <f t="shared" si="65"/>
        <v>0</v>
      </c>
      <c r="G187" s="195">
        <f t="shared" si="65"/>
        <v>0</v>
      </c>
      <c r="H187" s="195">
        <f t="shared" si="65"/>
        <v>0</v>
      </c>
      <c r="I187" s="195">
        <f t="shared" si="65"/>
        <v>0</v>
      </c>
      <c r="J187" s="195">
        <f t="shared" si="65"/>
        <v>0</v>
      </c>
      <c r="K187" s="195">
        <f t="shared" si="65"/>
        <v>0</v>
      </c>
      <c r="L187" s="195">
        <f t="shared" si="65"/>
        <v>0</v>
      </c>
      <c r="M187" s="195">
        <f t="shared" si="65"/>
        <v>0</v>
      </c>
      <c r="N187" s="195">
        <f t="shared" si="65"/>
        <v>0</v>
      </c>
      <c r="O187" s="195">
        <f t="shared" si="65"/>
        <v>1170</v>
      </c>
      <c r="P187" s="440">
        <f t="shared" si="47"/>
        <v>1170</v>
      </c>
      <c r="Q187" s="440">
        <f t="shared" si="48"/>
        <v>0</v>
      </c>
      <c r="R187" s="439"/>
    </row>
    <row r="188" spans="1:117" s="441" customFormat="1">
      <c r="A188" s="217" t="s">
        <v>501</v>
      </c>
      <c r="B188" s="217"/>
      <c r="C188" s="195">
        <f>C185+C187</f>
        <v>6863</v>
      </c>
      <c r="D188" s="195">
        <f t="shared" ref="D188:O188" si="66">D185+D187</f>
        <v>5693</v>
      </c>
      <c r="E188" s="195">
        <f t="shared" si="66"/>
        <v>0</v>
      </c>
      <c r="F188" s="195">
        <f t="shared" si="66"/>
        <v>0</v>
      </c>
      <c r="G188" s="195">
        <f t="shared" si="66"/>
        <v>0</v>
      </c>
      <c r="H188" s="195">
        <f t="shared" si="66"/>
        <v>0</v>
      </c>
      <c r="I188" s="195">
        <f t="shared" si="66"/>
        <v>0</v>
      </c>
      <c r="J188" s="195">
        <f t="shared" si="66"/>
        <v>0</v>
      </c>
      <c r="K188" s="195">
        <f t="shared" si="66"/>
        <v>0</v>
      </c>
      <c r="L188" s="195">
        <f t="shared" si="66"/>
        <v>0</v>
      </c>
      <c r="M188" s="195">
        <f t="shared" si="66"/>
        <v>0</v>
      </c>
      <c r="N188" s="195">
        <f t="shared" si="66"/>
        <v>0</v>
      </c>
      <c r="O188" s="195">
        <f t="shared" si="66"/>
        <v>1170</v>
      </c>
      <c r="P188" s="440">
        <f t="shared" si="47"/>
        <v>6863</v>
      </c>
      <c r="Q188" s="440">
        <f t="shared" si="48"/>
        <v>0</v>
      </c>
      <c r="R188" s="439"/>
    </row>
    <row r="189" spans="1:117" s="441" customFormat="1">
      <c r="A189" s="207" t="s">
        <v>251</v>
      </c>
      <c r="B189" s="302" t="s">
        <v>335</v>
      </c>
      <c r="C189" s="195"/>
      <c r="D189" s="195"/>
      <c r="E189" s="206"/>
      <c r="F189" s="205"/>
      <c r="G189" s="206"/>
      <c r="H189" s="205"/>
      <c r="I189" s="206"/>
      <c r="J189" s="206"/>
      <c r="K189" s="206"/>
      <c r="L189" s="206"/>
      <c r="M189" s="206"/>
      <c r="N189" s="206"/>
      <c r="O189" s="206"/>
      <c r="P189" s="440">
        <f t="shared" si="47"/>
        <v>0</v>
      </c>
      <c r="Q189" s="440">
        <f t="shared" si="48"/>
        <v>0</v>
      </c>
      <c r="R189" s="439"/>
    </row>
    <row r="190" spans="1:117" s="441" customFormat="1">
      <c r="A190" s="217" t="s">
        <v>49</v>
      </c>
      <c r="B190" s="217"/>
      <c r="C190" s="195">
        <v>1175</v>
      </c>
      <c r="D190" s="195">
        <v>1175</v>
      </c>
      <c r="E190" s="195"/>
      <c r="F190" s="205"/>
      <c r="G190" s="206"/>
      <c r="H190" s="205"/>
      <c r="I190" s="206"/>
      <c r="J190" s="206"/>
      <c r="K190" s="206"/>
      <c r="L190" s="206"/>
      <c r="M190" s="206"/>
      <c r="N190" s="206"/>
      <c r="O190" s="206"/>
      <c r="P190" s="440">
        <f t="shared" si="47"/>
        <v>1175</v>
      </c>
      <c r="Q190" s="440">
        <f t="shared" si="48"/>
        <v>0</v>
      </c>
      <c r="R190" s="439"/>
    </row>
    <row r="191" spans="1:117" s="441" customFormat="1">
      <c r="A191" s="217" t="s">
        <v>662</v>
      </c>
      <c r="B191" s="217"/>
      <c r="C191" s="195">
        <v>0</v>
      </c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440">
        <f t="shared" si="47"/>
        <v>0</v>
      </c>
      <c r="Q191" s="440">
        <f t="shared" si="48"/>
        <v>0</v>
      </c>
      <c r="R191" s="439"/>
    </row>
    <row r="192" spans="1:117" s="441" customFormat="1">
      <c r="A192" s="217" t="s">
        <v>501</v>
      </c>
      <c r="B192" s="217"/>
      <c r="C192" s="195">
        <f>C190+C191</f>
        <v>1175</v>
      </c>
      <c r="D192" s="195">
        <f t="shared" ref="D192:O192" si="67">D190+D191</f>
        <v>1175</v>
      </c>
      <c r="E192" s="195">
        <f t="shared" si="67"/>
        <v>0</v>
      </c>
      <c r="F192" s="195">
        <f t="shared" si="67"/>
        <v>0</v>
      </c>
      <c r="G192" s="195">
        <f t="shared" si="67"/>
        <v>0</v>
      </c>
      <c r="H192" s="195">
        <f t="shared" si="67"/>
        <v>0</v>
      </c>
      <c r="I192" s="195">
        <f t="shared" si="67"/>
        <v>0</v>
      </c>
      <c r="J192" s="195">
        <f t="shared" si="67"/>
        <v>0</v>
      </c>
      <c r="K192" s="195">
        <f t="shared" si="67"/>
        <v>0</v>
      </c>
      <c r="L192" s="195">
        <f t="shared" si="67"/>
        <v>0</v>
      </c>
      <c r="M192" s="195">
        <f t="shared" si="67"/>
        <v>0</v>
      </c>
      <c r="N192" s="195">
        <f t="shared" si="67"/>
        <v>0</v>
      </c>
      <c r="O192" s="195">
        <f t="shared" si="67"/>
        <v>0</v>
      </c>
      <c r="P192" s="440">
        <f t="shared" si="47"/>
        <v>1175</v>
      </c>
      <c r="Q192" s="440">
        <f t="shared" si="48"/>
        <v>0</v>
      </c>
      <c r="R192" s="439"/>
    </row>
    <row r="193" spans="1:117">
      <c r="A193" s="207" t="s">
        <v>252</v>
      </c>
      <c r="B193" s="302" t="s">
        <v>335</v>
      </c>
      <c r="C193" s="195"/>
      <c r="D193" s="195"/>
      <c r="E193" s="206"/>
      <c r="F193" s="205"/>
      <c r="G193" s="206"/>
      <c r="H193" s="205"/>
      <c r="I193" s="206"/>
      <c r="J193" s="206"/>
      <c r="K193" s="206"/>
      <c r="L193" s="206"/>
      <c r="M193" s="206"/>
      <c r="N193" s="206"/>
      <c r="O193" s="206"/>
      <c r="P193" s="440">
        <f t="shared" si="47"/>
        <v>0</v>
      </c>
      <c r="Q193" s="440">
        <f t="shared" si="48"/>
        <v>0</v>
      </c>
      <c r="R193" s="439"/>
      <c r="S193" s="441"/>
      <c r="T193" s="441"/>
      <c r="U193" s="441"/>
      <c r="V193" s="441"/>
      <c r="W193" s="441"/>
      <c r="X193" s="441"/>
      <c r="Y193" s="441"/>
      <c r="Z193" s="441"/>
      <c r="AA193" s="441"/>
      <c r="AB193" s="441"/>
      <c r="AC193" s="441"/>
      <c r="AD193" s="441"/>
      <c r="AE193" s="441"/>
      <c r="AF193" s="441"/>
      <c r="AG193" s="441"/>
      <c r="AH193" s="441"/>
      <c r="AI193" s="441"/>
      <c r="AJ193" s="441"/>
      <c r="AK193" s="441"/>
      <c r="AL193" s="441"/>
      <c r="AM193" s="441"/>
      <c r="AN193" s="441"/>
      <c r="AO193" s="441"/>
      <c r="AP193" s="441"/>
      <c r="AQ193" s="441"/>
      <c r="AR193" s="441"/>
      <c r="AS193" s="441"/>
      <c r="AT193" s="441"/>
      <c r="AU193" s="441"/>
      <c r="AV193" s="441"/>
      <c r="AW193" s="441"/>
      <c r="AX193" s="441"/>
      <c r="AY193" s="441"/>
      <c r="AZ193" s="441"/>
      <c r="BA193" s="441"/>
      <c r="BB193" s="441"/>
      <c r="BC193" s="441"/>
      <c r="BD193" s="441"/>
      <c r="BE193" s="441"/>
      <c r="BF193" s="441"/>
      <c r="BG193" s="441"/>
      <c r="BH193" s="441"/>
      <c r="BI193" s="441"/>
      <c r="BJ193" s="441"/>
      <c r="BK193" s="441"/>
      <c r="BL193" s="441"/>
      <c r="BM193" s="441"/>
      <c r="BN193" s="441"/>
      <c r="BO193" s="441"/>
      <c r="BP193" s="441"/>
      <c r="BQ193" s="441"/>
      <c r="BR193" s="441"/>
      <c r="BS193" s="441"/>
      <c r="BT193" s="441"/>
      <c r="BU193" s="441"/>
      <c r="BV193" s="441"/>
      <c r="BW193" s="441"/>
      <c r="BX193" s="441"/>
      <c r="BY193" s="441"/>
      <c r="BZ193" s="441"/>
      <c r="CA193" s="441"/>
      <c r="CB193" s="441"/>
      <c r="CC193" s="441"/>
      <c r="CD193" s="441"/>
      <c r="CE193" s="441"/>
      <c r="CF193" s="441"/>
      <c r="CG193" s="441"/>
      <c r="CH193" s="441"/>
      <c r="CI193" s="441"/>
      <c r="CJ193" s="441"/>
      <c r="CK193" s="441"/>
      <c r="CL193" s="441"/>
      <c r="CM193" s="441"/>
      <c r="CN193" s="441"/>
      <c r="CO193" s="441"/>
      <c r="CP193" s="441"/>
      <c r="CQ193" s="441"/>
      <c r="CR193" s="441"/>
      <c r="CS193" s="441"/>
      <c r="CT193" s="441"/>
      <c r="CU193" s="441"/>
      <c r="CV193" s="441"/>
      <c r="CW193" s="441"/>
      <c r="CX193" s="441"/>
      <c r="CY193" s="441"/>
      <c r="CZ193" s="441"/>
      <c r="DA193" s="441"/>
      <c r="DB193" s="441"/>
      <c r="DC193" s="441"/>
      <c r="DD193" s="441"/>
      <c r="DE193" s="441"/>
      <c r="DF193" s="441"/>
      <c r="DG193" s="441"/>
      <c r="DH193" s="441"/>
      <c r="DI193" s="441"/>
      <c r="DJ193" s="441"/>
      <c r="DK193" s="441"/>
      <c r="DL193" s="441"/>
      <c r="DM193" s="441"/>
    </row>
    <row r="194" spans="1:117" s="441" customFormat="1">
      <c r="A194" s="217" t="s">
        <v>49</v>
      </c>
      <c r="B194" s="217"/>
      <c r="C194" s="195">
        <v>31</v>
      </c>
      <c r="D194" s="195">
        <v>31</v>
      </c>
      <c r="E194" s="195"/>
      <c r="F194" s="205"/>
      <c r="G194" s="206"/>
      <c r="H194" s="205"/>
      <c r="I194" s="206"/>
      <c r="J194" s="206"/>
      <c r="K194" s="206"/>
      <c r="L194" s="206"/>
      <c r="M194" s="206"/>
      <c r="N194" s="206"/>
      <c r="O194" s="206"/>
      <c r="P194" s="440">
        <f t="shared" si="47"/>
        <v>31</v>
      </c>
      <c r="Q194" s="440">
        <f t="shared" si="48"/>
        <v>0</v>
      </c>
      <c r="R194" s="439"/>
    </row>
    <row r="195" spans="1:117" s="441" customFormat="1">
      <c r="A195" s="217" t="s">
        <v>662</v>
      </c>
      <c r="B195" s="217"/>
      <c r="C195" s="195">
        <v>0</v>
      </c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440">
        <f t="shared" si="47"/>
        <v>0</v>
      </c>
      <c r="Q195" s="440">
        <f t="shared" si="48"/>
        <v>0</v>
      </c>
      <c r="R195" s="439"/>
    </row>
    <row r="196" spans="1:117" s="441" customFormat="1">
      <c r="A196" s="217" t="s">
        <v>501</v>
      </c>
      <c r="B196" s="217"/>
      <c r="C196" s="195">
        <f>C194+C195</f>
        <v>31</v>
      </c>
      <c r="D196" s="195">
        <f t="shared" ref="D196:O196" si="68">D194+D195</f>
        <v>31</v>
      </c>
      <c r="E196" s="195">
        <f t="shared" si="68"/>
        <v>0</v>
      </c>
      <c r="F196" s="195">
        <f t="shared" si="68"/>
        <v>0</v>
      </c>
      <c r="G196" s="195">
        <f t="shared" si="68"/>
        <v>0</v>
      </c>
      <c r="H196" s="195">
        <f t="shared" si="68"/>
        <v>0</v>
      </c>
      <c r="I196" s="195">
        <f t="shared" si="68"/>
        <v>0</v>
      </c>
      <c r="J196" s="195">
        <f t="shared" si="68"/>
        <v>0</v>
      </c>
      <c r="K196" s="195">
        <f t="shared" si="68"/>
        <v>0</v>
      </c>
      <c r="L196" s="195">
        <f t="shared" si="68"/>
        <v>0</v>
      </c>
      <c r="M196" s="195">
        <f t="shared" si="68"/>
        <v>0</v>
      </c>
      <c r="N196" s="195">
        <f t="shared" si="68"/>
        <v>0</v>
      </c>
      <c r="O196" s="195">
        <f t="shared" si="68"/>
        <v>0</v>
      </c>
      <c r="P196" s="440">
        <f t="shared" si="47"/>
        <v>31</v>
      </c>
      <c r="Q196" s="440">
        <f t="shared" si="48"/>
        <v>0</v>
      </c>
      <c r="R196" s="439"/>
    </row>
    <row r="197" spans="1:117">
      <c r="A197" s="207" t="s">
        <v>253</v>
      </c>
      <c r="B197" s="302" t="s">
        <v>335</v>
      </c>
      <c r="C197" s="195"/>
      <c r="D197" s="195"/>
      <c r="E197" s="206"/>
      <c r="F197" s="205"/>
      <c r="G197" s="206"/>
      <c r="H197" s="205"/>
      <c r="I197" s="206"/>
      <c r="J197" s="206"/>
      <c r="K197" s="206"/>
      <c r="L197" s="206"/>
      <c r="M197" s="206"/>
      <c r="N197" s="206"/>
      <c r="O197" s="206"/>
      <c r="P197" s="440">
        <f t="shared" si="47"/>
        <v>0</v>
      </c>
      <c r="Q197" s="440">
        <f t="shared" si="48"/>
        <v>0</v>
      </c>
      <c r="R197" s="439"/>
      <c r="S197" s="441"/>
      <c r="T197" s="441"/>
      <c r="U197" s="441"/>
      <c r="V197" s="441"/>
      <c r="W197" s="441"/>
      <c r="X197" s="441"/>
      <c r="Y197" s="441"/>
      <c r="Z197" s="441"/>
      <c r="AA197" s="441"/>
      <c r="AB197" s="441"/>
      <c r="AC197" s="441"/>
      <c r="AD197" s="441"/>
      <c r="AE197" s="441"/>
      <c r="AF197" s="441"/>
      <c r="AG197" s="441"/>
      <c r="AH197" s="441"/>
      <c r="AI197" s="441"/>
      <c r="AJ197" s="441"/>
      <c r="AK197" s="441"/>
      <c r="AL197" s="441"/>
      <c r="AM197" s="441"/>
      <c r="AN197" s="441"/>
      <c r="AO197" s="441"/>
      <c r="AP197" s="441"/>
      <c r="AQ197" s="441"/>
      <c r="AR197" s="441"/>
      <c r="AS197" s="441"/>
      <c r="AT197" s="441"/>
      <c r="AU197" s="441"/>
      <c r="AV197" s="441"/>
      <c r="AW197" s="441"/>
      <c r="AX197" s="441"/>
      <c r="AY197" s="441"/>
      <c r="AZ197" s="441"/>
      <c r="BA197" s="441"/>
      <c r="BB197" s="441"/>
      <c r="BC197" s="441"/>
      <c r="BD197" s="441"/>
      <c r="BE197" s="441"/>
      <c r="BF197" s="441"/>
      <c r="BG197" s="441"/>
      <c r="BH197" s="441"/>
      <c r="BI197" s="441"/>
      <c r="BJ197" s="441"/>
      <c r="BK197" s="441"/>
      <c r="BL197" s="441"/>
      <c r="BM197" s="441"/>
      <c r="BN197" s="441"/>
      <c r="BO197" s="441"/>
      <c r="BP197" s="441"/>
      <c r="BQ197" s="441"/>
      <c r="BR197" s="441"/>
      <c r="BS197" s="441"/>
      <c r="BT197" s="441"/>
      <c r="BU197" s="441"/>
      <c r="BV197" s="441"/>
      <c r="BW197" s="441"/>
      <c r="BX197" s="441"/>
      <c r="BY197" s="441"/>
      <c r="BZ197" s="441"/>
      <c r="CA197" s="441"/>
      <c r="CB197" s="441"/>
      <c r="CC197" s="441"/>
      <c r="CD197" s="441"/>
      <c r="CE197" s="441"/>
      <c r="CF197" s="441"/>
      <c r="CG197" s="441"/>
      <c r="CH197" s="441"/>
      <c r="CI197" s="441"/>
      <c r="CJ197" s="441"/>
      <c r="CK197" s="441"/>
      <c r="CL197" s="441"/>
      <c r="CM197" s="441"/>
      <c r="CN197" s="441"/>
      <c r="CO197" s="441"/>
      <c r="CP197" s="441"/>
      <c r="CQ197" s="441"/>
      <c r="CR197" s="441"/>
      <c r="CS197" s="441"/>
      <c r="CT197" s="441"/>
      <c r="CU197" s="441"/>
      <c r="CV197" s="441"/>
      <c r="CW197" s="441"/>
      <c r="CX197" s="441"/>
      <c r="CY197" s="441"/>
      <c r="CZ197" s="441"/>
      <c r="DA197" s="441"/>
      <c r="DB197" s="441"/>
      <c r="DC197" s="441"/>
      <c r="DD197" s="441"/>
      <c r="DE197" s="441"/>
      <c r="DF197" s="441"/>
      <c r="DG197" s="441"/>
      <c r="DH197" s="441"/>
      <c r="DI197" s="441"/>
      <c r="DJ197" s="441"/>
      <c r="DK197" s="441"/>
      <c r="DL197" s="441"/>
      <c r="DM197" s="441"/>
    </row>
    <row r="198" spans="1:117" s="441" customFormat="1">
      <c r="A198" s="217" t="s">
        <v>49</v>
      </c>
      <c r="B198" s="217"/>
      <c r="C198" s="195">
        <v>7350</v>
      </c>
      <c r="D198" s="195">
        <v>7350</v>
      </c>
      <c r="E198" s="195"/>
      <c r="F198" s="205"/>
      <c r="G198" s="206"/>
      <c r="H198" s="205"/>
      <c r="I198" s="206"/>
      <c r="J198" s="206"/>
      <c r="K198" s="206"/>
      <c r="L198" s="206"/>
      <c r="M198" s="206"/>
      <c r="N198" s="206"/>
      <c r="O198" s="206"/>
      <c r="P198" s="440">
        <f t="shared" si="47"/>
        <v>7350</v>
      </c>
      <c r="Q198" s="440">
        <f t="shared" si="48"/>
        <v>0</v>
      </c>
      <c r="R198" s="439"/>
    </row>
    <row r="199" spans="1:117" s="441" customFormat="1">
      <c r="A199" s="217" t="s">
        <v>662</v>
      </c>
      <c r="B199" s="217"/>
      <c r="C199" s="195">
        <v>0</v>
      </c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440">
        <f t="shared" si="47"/>
        <v>0</v>
      </c>
      <c r="Q199" s="440">
        <f t="shared" si="48"/>
        <v>0</v>
      </c>
      <c r="R199" s="439"/>
    </row>
    <row r="200" spans="1:117" s="441" customFormat="1">
      <c r="A200" s="217" t="s">
        <v>501</v>
      </c>
      <c r="B200" s="217"/>
      <c r="C200" s="195">
        <f>C198+C199</f>
        <v>7350</v>
      </c>
      <c r="D200" s="195">
        <f t="shared" ref="D200:O200" si="69">D198+D199</f>
        <v>7350</v>
      </c>
      <c r="E200" s="195">
        <f t="shared" si="69"/>
        <v>0</v>
      </c>
      <c r="F200" s="195">
        <f t="shared" si="69"/>
        <v>0</v>
      </c>
      <c r="G200" s="195">
        <f t="shared" si="69"/>
        <v>0</v>
      </c>
      <c r="H200" s="195">
        <f t="shared" si="69"/>
        <v>0</v>
      </c>
      <c r="I200" s="195">
        <f t="shared" si="69"/>
        <v>0</v>
      </c>
      <c r="J200" s="195">
        <f t="shared" si="69"/>
        <v>0</v>
      </c>
      <c r="K200" s="195">
        <f t="shared" si="69"/>
        <v>0</v>
      </c>
      <c r="L200" s="195">
        <f t="shared" si="69"/>
        <v>0</v>
      </c>
      <c r="M200" s="195">
        <f t="shared" si="69"/>
        <v>0</v>
      </c>
      <c r="N200" s="195">
        <f t="shared" si="69"/>
        <v>0</v>
      </c>
      <c r="O200" s="195">
        <f t="shared" si="69"/>
        <v>0</v>
      </c>
      <c r="P200" s="440">
        <f t="shared" si="47"/>
        <v>7350</v>
      </c>
      <c r="Q200" s="440">
        <f t="shared" si="48"/>
        <v>0</v>
      </c>
      <c r="R200" s="439"/>
    </row>
    <row r="201" spans="1:117">
      <c r="A201" s="207" t="s">
        <v>167</v>
      </c>
      <c r="B201" s="302" t="s">
        <v>335</v>
      </c>
      <c r="C201" s="195"/>
      <c r="D201" s="195"/>
      <c r="E201" s="206"/>
      <c r="F201" s="205"/>
      <c r="G201" s="206"/>
      <c r="H201" s="205"/>
      <c r="I201" s="206"/>
      <c r="J201" s="206"/>
      <c r="K201" s="206"/>
      <c r="L201" s="206"/>
      <c r="M201" s="206"/>
      <c r="N201" s="206"/>
      <c r="O201" s="206"/>
      <c r="P201" s="440">
        <f t="shared" si="47"/>
        <v>0</v>
      </c>
      <c r="Q201" s="440">
        <f t="shared" si="48"/>
        <v>0</v>
      </c>
      <c r="R201" s="439"/>
      <c r="S201" s="441"/>
      <c r="T201" s="441"/>
      <c r="U201" s="441"/>
      <c r="V201" s="441"/>
      <c r="W201" s="441"/>
      <c r="X201" s="441"/>
      <c r="Y201" s="441"/>
      <c r="Z201" s="441"/>
      <c r="AA201" s="441"/>
      <c r="AB201" s="441"/>
      <c r="AC201" s="441"/>
      <c r="AD201" s="441"/>
      <c r="AE201" s="441"/>
      <c r="AF201" s="441"/>
      <c r="AG201" s="441"/>
      <c r="AH201" s="441"/>
      <c r="AI201" s="441"/>
      <c r="AJ201" s="441"/>
      <c r="AK201" s="441"/>
      <c r="AL201" s="441"/>
      <c r="AM201" s="441"/>
      <c r="AN201" s="441"/>
      <c r="AO201" s="441"/>
      <c r="AP201" s="441"/>
      <c r="AQ201" s="441"/>
      <c r="AR201" s="441"/>
      <c r="AS201" s="441"/>
      <c r="AT201" s="441"/>
      <c r="AU201" s="441"/>
      <c r="AV201" s="441"/>
      <c r="AW201" s="441"/>
      <c r="AX201" s="441"/>
      <c r="AY201" s="441"/>
      <c r="AZ201" s="441"/>
      <c r="BA201" s="441"/>
      <c r="BB201" s="441"/>
      <c r="BC201" s="441"/>
      <c r="BD201" s="441"/>
      <c r="BE201" s="441"/>
      <c r="BF201" s="441"/>
      <c r="BG201" s="441"/>
      <c r="BH201" s="441"/>
      <c r="BI201" s="441"/>
      <c r="BJ201" s="441"/>
      <c r="BK201" s="441"/>
      <c r="BL201" s="441"/>
      <c r="BM201" s="441"/>
      <c r="BN201" s="441"/>
      <c r="BO201" s="441"/>
      <c r="BP201" s="441"/>
      <c r="BQ201" s="441"/>
      <c r="BR201" s="441"/>
      <c r="BS201" s="441"/>
      <c r="BT201" s="441"/>
      <c r="BU201" s="441"/>
      <c r="BV201" s="441"/>
      <c r="BW201" s="441"/>
      <c r="BX201" s="441"/>
      <c r="BY201" s="441"/>
      <c r="BZ201" s="441"/>
      <c r="CA201" s="441"/>
      <c r="CB201" s="441"/>
      <c r="CC201" s="441"/>
      <c r="CD201" s="441"/>
      <c r="CE201" s="441"/>
      <c r="CF201" s="441"/>
      <c r="CG201" s="441"/>
      <c r="CH201" s="441"/>
      <c r="CI201" s="441"/>
      <c r="CJ201" s="441"/>
      <c r="CK201" s="441"/>
      <c r="CL201" s="441"/>
      <c r="CM201" s="441"/>
      <c r="CN201" s="441"/>
      <c r="CO201" s="441"/>
      <c r="CP201" s="441"/>
      <c r="CQ201" s="441"/>
      <c r="CR201" s="441"/>
      <c r="CS201" s="441"/>
      <c r="CT201" s="441"/>
      <c r="CU201" s="441"/>
      <c r="CV201" s="441"/>
      <c r="CW201" s="441"/>
      <c r="CX201" s="441"/>
      <c r="CY201" s="441"/>
      <c r="CZ201" s="441"/>
      <c r="DA201" s="441"/>
      <c r="DB201" s="441"/>
      <c r="DC201" s="441"/>
      <c r="DD201" s="441"/>
      <c r="DE201" s="441"/>
      <c r="DF201" s="441"/>
      <c r="DG201" s="441"/>
      <c r="DH201" s="441"/>
      <c r="DI201" s="441"/>
      <c r="DJ201" s="441"/>
      <c r="DK201" s="441"/>
      <c r="DL201" s="441"/>
      <c r="DM201" s="441"/>
    </row>
    <row r="202" spans="1:117" s="441" customFormat="1">
      <c r="A202" s="217" t="s">
        <v>49</v>
      </c>
      <c r="B202" s="217"/>
      <c r="C202" s="195">
        <v>1741</v>
      </c>
      <c r="D202" s="195">
        <v>6</v>
      </c>
      <c r="E202" s="195"/>
      <c r="F202" s="205"/>
      <c r="G202" s="206"/>
      <c r="H202" s="205">
        <v>1735</v>
      </c>
      <c r="I202" s="206"/>
      <c r="J202" s="206"/>
      <c r="K202" s="206"/>
      <c r="L202" s="206"/>
      <c r="M202" s="206"/>
      <c r="N202" s="206"/>
      <c r="O202" s="206"/>
      <c r="P202" s="440">
        <f t="shared" si="47"/>
        <v>1741</v>
      </c>
      <c r="Q202" s="440">
        <f t="shared" si="48"/>
        <v>0</v>
      </c>
      <c r="R202" s="439"/>
    </row>
    <row r="203" spans="1:117" s="441" customFormat="1">
      <c r="A203" s="217" t="s">
        <v>662</v>
      </c>
      <c r="B203" s="217"/>
      <c r="C203" s="195">
        <v>0</v>
      </c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440">
        <f t="shared" si="47"/>
        <v>0</v>
      </c>
      <c r="Q203" s="440">
        <f t="shared" si="48"/>
        <v>0</v>
      </c>
      <c r="R203" s="439"/>
    </row>
    <row r="204" spans="1:117" s="441" customFormat="1">
      <c r="A204" s="217" t="s">
        <v>501</v>
      </c>
      <c r="B204" s="217"/>
      <c r="C204" s="195">
        <f>C202+C203</f>
        <v>1741</v>
      </c>
      <c r="D204" s="195">
        <f t="shared" ref="D204:O204" si="70">D202+D203</f>
        <v>6</v>
      </c>
      <c r="E204" s="195">
        <f t="shared" si="70"/>
        <v>0</v>
      </c>
      <c r="F204" s="195">
        <f t="shared" si="70"/>
        <v>0</v>
      </c>
      <c r="G204" s="195">
        <f t="shared" si="70"/>
        <v>0</v>
      </c>
      <c r="H204" s="195">
        <f t="shared" si="70"/>
        <v>1735</v>
      </c>
      <c r="I204" s="195">
        <f t="shared" si="70"/>
        <v>0</v>
      </c>
      <c r="J204" s="195">
        <f t="shared" si="70"/>
        <v>0</v>
      </c>
      <c r="K204" s="195">
        <f t="shared" si="70"/>
        <v>0</v>
      </c>
      <c r="L204" s="195">
        <f t="shared" si="70"/>
        <v>0</v>
      </c>
      <c r="M204" s="195">
        <f t="shared" si="70"/>
        <v>0</v>
      </c>
      <c r="N204" s="195">
        <f t="shared" si="70"/>
        <v>0</v>
      </c>
      <c r="O204" s="195">
        <f t="shared" si="70"/>
        <v>0</v>
      </c>
      <c r="P204" s="440">
        <f t="shared" si="47"/>
        <v>1741</v>
      </c>
      <c r="Q204" s="440">
        <f t="shared" si="48"/>
        <v>0</v>
      </c>
      <c r="R204" s="439"/>
    </row>
    <row r="205" spans="1:117" s="463" customFormat="1">
      <c r="A205" s="196" t="s">
        <v>332</v>
      </c>
      <c r="B205" s="208"/>
      <c r="C205" s="245"/>
      <c r="D205" s="209"/>
      <c r="E205" s="210"/>
      <c r="F205" s="209"/>
      <c r="G205" s="210"/>
      <c r="H205" s="209"/>
      <c r="I205" s="210"/>
      <c r="J205" s="210"/>
      <c r="K205" s="210"/>
      <c r="L205" s="210"/>
      <c r="M205" s="210"/>
      <c r="N205" s="210"/>
      <c r="O205" s="210"/>
      <c r="P205" s="440">
        <f t="shared" si="47"/>
        <v>0</v>
      </c>
      <c r="Q205" s="440">
        <f t="shared" si="48"/>
        <v>0</v>
      </c>
      <c r="R205" s="439"/>
    </row>
    <row r="206" spans="1:117" s="467" customFormat="1">
      <c r="A206" s="217" t="s">
        <v>49</v>
      </c>
      <c r="B206" s="464"/>
      <c r="C206" s="465">
        <f t="shared" ref="C206:O206" si="71">C13+C18+C23+C28+C34+C50+C56+C86+C92</f>
        <v>1267593</v>
      </c>
      <c r="D206" s="465">
        <f t="shared" si="71"/>
        <v>997093</v>
      </c>
      <c r="E206" s="465">
        <f t="shared" si="71"/>
        <v>31129</v>
      </c>
      <c r="F206" s="465">
        <f t="shared" si="71"/>
        <v>0</v>
      </c>
      <c r="G206" s="465">
        <f t="shared" si="71"/>
        <v>0</v>
      </c>
      <c r="H206" s="465">
        <f t="shared" si="71"/>
        <v>232209</v>
      </c>
      <c r="I206" s="465">
        <f t="shared" si="71"/>
        <v>0</v>
      </c>
      <c r="J206" s="465">
        <f t="shared" si="71"/>
        <v>5862</v>
      </c>
      <c r="K206" s="465">
        <f t="shared" si="71"/>
        <v>0</v>
      </c>
      <c r="L206" s="465">
        <f t="shared" si="71"/>
        <v>0</v>
      </c>
      <c r="M206" s="465">
        <f t="shared" si="71"/>
        <v>0</v>
      </c>
      <c r="N206" s="465">
        <f t="shared" si="71"/>
        <v>0</v>
      </c>
      <c r="O206" s="465">
        <f t="shared" si="71"/>
        <v>1300</v>
      </c>
      <c r="P206" s="440">
        <f t="shared" si="47"/>
        <v>1267593</v>
      </c>
      <c r="Q206" s="440">
        <f t="shared" si="48"/>
        <v>0</v>
      </c>
      <c r="R206" s="466"/>
    </row>
    <row r="207" spans="1:117" s="467" customFormat="1">
      <c r="A207" s="217" t="s">
        <v>662</v>
      </c>
      <c r="B207" s="464"/>
      <c r="C207" s="465">
        <f t="shared" ref="C207:O207" si="72">C15+C20+C25+C31+C35+C53+C57+C89+C93</f>
        <v>9657</v>
      </c>
      <c r="D207" s="465">
        <f t="shared" si="72"/>
        <v>-23769</v>
      </c>
      <c r="E207" s="465">
        <f t="shared" si="72"/>
        <v>0</v>
      </c>
      <c r="F207" s="465">
        <f t="shared" si="72"/>
        <v>0</v>
      </c>
      <c r="G207" s="465">
        <f t="shared" si="72"/>
        <v>0</v>
      </c>
      <c r="H207" s="465">
        <f t="shared" si="72"/>
        <v>0</v>
      </c>
      <c r="I207" s="465">
        <f t="shared" si="72"/>
        <v>0</v>
      </c>
      <c r="J207" s="465">
        <f t="shared" si="72"/>
        <v>0</v>
      </c>
      <c r="K207" s="465">
        <f t="shared" si="72"/>
        <v>0</v>
      </c>
      <c r="L207" s="465">
        <f t="shared" si="72"/>
        <v>0</v>
      </c>
      <c r="M207" s="465">
        <f t="shared" si="72"/>
        <v>0</v>
      </c>
      <c r="N207" s="465">
        <f t="shared" si="72"/>
        <v>0</v>
      </c>
      <c r="O207" s="465">
        <f t="shared" si="72"/>
        <v>33426</v>
      </c>
      <c r="P207" s="440">
        <f t="shared" ref="P207:P217" si="73">SUM(D207:O207)</f>
        <v>9657</v>
      </c>
      <c r="Q207" s="440">
        <f t="shared" ref="Q207:Q218" si="74">P207-C207</f>
        <v>0</v>
      </c>
      <c r="R207" s="466"/>
    </row>
    <row r="208" spans="1:117" s="467" customFormat="1">
      <c r="A208" s="217" t="s">
        <v>501</v>
      </c>
      <c r="B208" s="464"/>
      <c r="C208" s="465">
        <f t="shared" ref="C208:O208" si="75">C16+C21+C26+C32+C36+C54+C58+C90+C94</f>
        <v>1277250</v>
      </c>
      <c r="D208" s="465">
        <f t="shared" si="75"/>
        <v>973324</v>
      </c>
      <c r="E208" s="465">
        <f t="shared" si="75"/>
        <v>31129</v>
      </c>
      <c r="F208" s="465">
        <f t="shared" si="75"/>
        <v>0</v>
      </c>
      <c r="G208" s="465">
        <f t="shared" si="75"/>
        <v>0</v>
      </c>
      <c r="H208" s="465">
        <f t="shared" si="75"/>
        <v>232209</v>
      </c>
      <c r="I208" s="465">
        <f t="shared" si="75"/>
        <v>0</v>
      </c>
      <c r="J208" s="465">
        <f t="shared" si="75"/>
        <v>5862</v>
      </c>
      <c r="K208" s="465">
        <f t="shared" si="75"/>
        <v>0</v>
      </c>
      <c r="L208" s="465">
        <f t="shared" si="75"/>
        <v>0</v>
      </c>
      <c r="M208" s="465">
        <f t="shared" si="75"/>
        <v>0</v>
      </c>
      <c r="N208" s="465">
        <f t="shared" si="75"/>
        <v>0</v>
      </c>
      <c r="O208" s="465">
        <f t="shared" si="75"/>
        <v>34726</v>
      </c>
      <c r="P208" s="440">
        <f t="shared" si="73"/>
        <v>1277250</v>
      </c>
      <c r="Q208" s="440">
        <f t="shared" si="74"/>
        <v>0</v>
      </c>
      <c r="R208" s="466"/>
    </row>
    <row r="209" spans="1:18" s="441" customFormat="1">
      <c r="A209" s="468" t="s">
        <v>172</v>
      </c>
      <c r="B209" s="469"/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40">
        <f t="shared" si="73"/>
        <v>0</v>
      </c>
      <c r="Q209" s="440">
        <f t="shared" si="74"/>
        <v>0</v>
      </c>
      <c r="R209" s="440"/>
    </row>
    <row r="210" spans="1:18" s="441" customFormat="1">
      <c r="A210" s="217" t="s">
        <v>49</v>
      </c>
      <c r="B210" s="448"/>
      <c r="C210" s="471">
        <f t="shared" ref="C210:O210" si="76">C13+C18+C23+C28+C50+C66+C72+C78+C86+C96+C101+C110+C114+C118+C122+C126+C130+C134+C138+C142+C147+C162+C171+C180+C185+C190+C194+C198+C202+C82+C167</f>
        <v>896872</v>
      </c>
      <c r="D210" s="471">
        <f t="shared" si="76"/>
        <v>771649</v>
      </c>
      <c r="E210" s="471">
        <f t="shared" si="76"/>
        <v>31129</v>
      </c>
      <c r="F210" s="471">
        <f t="shared" si="76"/>
        <v>0</v>
      </c>
      <c r="G210" s="471">
        <f t="shared" si="76"/>
        <v>0</v>
      </c>
      <c r="H210" s="471">
        <f t="shared" si="76"/>
        <v>86932</v>
      </c>
      <c r="I210" s="471">
        <f t="shared" si="76"/>
        <v>0</v>
      </c>
      <c r="J210" s="471">
        <f t="shared" si="76"/>
        <v>5862</v>
      </c>
      <c r="K210" s="471">
        <f t="shared" si="76"/>
        <v>0</v>
      </c>
      <c r="L210" s="471">
        <f t="shared" si="76"/>
        <v>0</v>
      </c>
      <c r="M210" s="471">
        <f t="shared" si="76"/>
        <v>0</v>
      </c>
      <c r="N210" s="471">
        <f t="shared" si="76"/>
        <v>0</v>
      </c>
      <c r="O210" s="471">
        <f t="shared" si="76"/>
        <v>1300</v>
      </c>
      <c r="P210" s="440">
        <f t="shared" si="73"/>
        <v>896872</v>
      </c>
      <c r="Q210" s="440">
        <f t="shared" si="74"/>
        <v>0</v>
      </c>
      <c r="R210" s="440"/>
    </row>
    <row r="211" spans="1:18" s="441" customFormat="1">
      <c r="A211" s="217" t="s">
        <v>662</v>
      </c>
      <c r="B211" s="448"/>
      <c r="C211" s="471">
        <f t="shared" ref="C211:O211" si="77">C15+C20+C25+C31+C53+C69+C75+C79+C83+C89+C98+C103+C111+C115+C119+C123+C127+C131+C135+C139+C144+C149+C164+C168+C173+C182+C187+C191+C195+C199+C203</f>
        <v>6817</v>
      </c>
      <c r="D211" s="471">
        <f t="shared" si="77"/>
        <v>-16640</v>
      </c>
      <c r="E211" s="471">
        <f t="shared" si="77"/>
        <v>0</v>
      </c>
      <c r="F211" s="471">
        <f t="shared" si="77"/>
        <v>0</v>
      </c>
      <c r="G211" s="471">
        <f t="shared" si="77"/>
        <v>0</v>
      </c>
      <c r="H211" s="471">
        <f t="shared" si="77"/>
        <v>0</v>
      </c>
      <c r="I211" s="471">
        <f t="shared" si="77"/>
        <v>0</v>
      </c>
      <c r="J211" s="471">
        <f t="shared" si="77"/>
        <v>0</v>
      </c>
      <c r="K211" s="471">
        <f t="shared" si="77"/>
        <v>0</v>
      </c>
      <c r="L211" s="471">
        <f t="shared" si="77"/>
        <v>0</v>
      </c>
      <c r="M211" s="471">
        <f t="shared" si="77"/>
        <v>0</v>
      </c>
      <c r="N211" s="471">
        <f t="shared" si="77"/>
        <v>0</v>
      </c>
      <c r="O211" s="471">
        <f t="shared" si="77"/>
        <v>23457</v>
      </c>
      <c r="P211" s="440">
        <f t="shared" si="73"/>
        <v>6817</v>
      </c>
      <c r="Q211" s="440">
        <f t="shared" si="74"/>
        <v>0</v>
      </c>
      <c r="R211" s="440"/>
    </row>
    <row r="212" spans="1:18" s="441" customFormat="1">
      <c r="A212" s="217" t="s">
        <v>501</v>
      </c>
      <c r="B212" s="472"/>
      <c r="C212" s="471">
        <f t="shared" ref="C212:O212" si="78">C16+C21+C26+C32+C54+C70+C76+C80+C84+C90+C99+C104+C112+C116+C120+C124+C128+C132+C136+C140+C145+C150+C165+C169+C174+C183+C188+C192+C196+C200+C204</f>
        <v>903689</v>
      </c>
      <c r="D212" s="471">
        <f t="shared" si="78"/>
        <v>755009</v>
      </c>
      <c r="E212" s="471">
        <f t="shared" si="78"/>
        <v>31129</v>
      </c>
      <c r="F212" s="471">
        <f t="shared" si="78"/>
        <v>0</v>
      </c>
      <c r="G212" s="471">
        <f t="shared" si="78"/>
        <v>0</v>
      </c>
      <c r="H212" s="471">
        <f t="shared" si="78"/>
        <v>86932</v>
      </c>
      <c r="I212" s="471">
        <f t="shared" si="78"/>
        <v>0</v>
      </c>
      <c r="J212" s="471">
        <f t="shared" si="78"/>
        <v>5862</v>
      </c>
      <c r="K212" s="471">
        <f t="shared" si="78"/>
        <v>0</v>
      </c>
      <c r="L212" s="471">
        <f t="shared" si="78"/>
        <v>0</v>
      </c>
      <c r="M212" s="471">
        <f t="shared" si="78"/>
        <v>0</v>
      </c>
      <c r="N212" s="471">
        <f t="shared" si="78"/>
        <v>0</v>
      </c>
      <c r="O212" s="471">
        <f t="shared" si="78"/>
        <v>24757</v>
      </c>
      <c r="P212" s="440">
        <f t="shared" si="73"/>
        <v>903689</v>
      </c>
      <c r="Q212" s="440">
        <f t="shared" si="74"/>
        <v>0</v>
      </c>
      <c r="R212" s="440"/>
    </row>
    <row r="213" spans="1:18" s="441" customFormat="1">
      <c r="A213" s="468" t="s">
        <v>173</v>
      </c>
      <c r="B213" s="469"/>
      <c r="C213" s="470"/>
      <c r="D213" s="470"/>
      <c r="E213" s="470"/>
      <c r="F213" s="470"/>
      <c r="G213" s="470"/>
      <c r="H213" s="470"/>
      <c r="I213" s="470"/>
      <c r="J213" s="470"/>
      <c r="K213" s="470"/>
      <c r="L213" s="470"/>
      <c r="M213" s="470"/>
      <c r="N213" s="470"/>
      <c r="O213" s="470"/>
      <c r="P213" s="440">
        <f t="shared" si="73"/>
        <v>0</v>
      </c>
      <c r="Q213" s="440">
        <f t="shared" si="74"/>
        <v>0</v>
      </c>
      <c r="R213" s="440"/>
    </row>
    <row r="214" spans="1:18" s="441" customFormat="1">
      <c r="A214" s="217" t="s">
        <v>49</v>
      </c>
      <c r="B214" s="448"/>
      <c r="C214" s="471">
        <f t="shared" ref="C214:O214" si="79">C34+C60+C152+C157+C176</f>
        <v>370721</v>
      </c>
      <c r="D214" s="471">
        <f t="shared" si="79"/>
        <v>225444</v>
      </c>
      <c r="E214" s="471">
        <f t="shared" si="79"/>
        <v>0</v>
      </c>
      <c r="F214" s="471">
        <f t="shared" si="79"/>
        <v>0</v>
      </c>
      <c r="G214" s="471">
        <f t="shared" si="79"/>
        <v>0</v>
      </c>
      <c r="H214" s="471">
        <f t="shared" si="79"/>
        <v>145277</v>
      </c>
      <c r="I214" s="471">
        <f t="shared" si="79"/>
        <v>0</v>
      </c>
      <c r="J214" s="471">
        <f t="shared" si="79"/>
        <v>0</v>
      </c>
      <c r="K214" s="471">
        <f t="shared" si="79"/>
        <v>0</v>
      </c>
      <c r="L214" s="471">
        <f t="shared" si="79"/>
        <v>0</v>
      </c>
      <c r="M214" s="471">
        <f t="shared" si="79"/>
        <v>0</v>
      </c>
      <c r="N214" s="471">
        <f t="shared" si="79"/>
        <v>0</v>
      </c>
      <c r="O214" s="471">
        <f t="shared" si="79"/>
        <v>0</v>
      </c>
      <c r="P214" s="440">
        <f t="shared" si="73"/>
        <v>370721</v>
      </c>
      <c r="Q214" s="440">
        <f t="shared" si="74"/>
        <v>0</v>
      </c>
      <c r="R214" s="440"/>
    </row>
    <row r="215" spans="1:18" s="441" customFormat="1">
      <c r="A215" s="217" t="s">
        <v>662</v>
      </c>
      <c r="B215" s="448"/>
      <c r="C215" s="471">
        <f t="shared" ref="C215:O215" si="80">C35+C63+C154+C159+C177</f>
        <v>2840</v>
      </c>
      <c r="D215" s="471">
        <f t="shared" si="80"/>
        <v>-7129</v>
      </c>
      <c r="E215" s="471">
        <f t="shared" si="80"/>
        <v>0</v>
      </c>
      <c r="F215" s="471">
        <f t="shared" si="80"/>
        <v>0</v>
      </c>
      <c r="G215" s="471">
        <f t="shared" si="80"/>
        <v>0</v>
      </c>
      <c r="H215" s="471">
        <f t="shared" si="80"/>
        <v>0</v>
      </c>
      <c r="I215" s="471">
        <f t="shared" si="80"/>
        <v>0</v>
      </c>
      <c r="J215" s="471">
        <f t="shared" si="80"/>
        <v>0</v>
      </c>
      <c r="K215" s="471">
        <f t="shared" si="80"/>
        <v>0</v>
      </c>
      <c r="L215" s="471">
        <f t="shared" si="80"/>
        <v>0</v>
      </c>
      <c r="M215" s="471">
        <f t="shared" si="80"/>
        <v>0</v>
      </c>
      <c r="N215" s="471">
        <f t="shared" si="80"/>
        <v>0</v>
      </c>
      <c r="O215" s="471">
        <f t="shared" si="80"/>
        <v>9969</v>
      </c>
      <c r="P215" s="440">
        <f t="shared" si="73"/>
        <v>2840</v>
      </c>
      <c r="Q215" s="440">
        <f t="shared" si="74"/>
        <v>0</v>
      </c>
      <c r="R215" s="440"/>
    </row>
    <row r="216" spans="1:18" s="441" customFormat="1">
      <c r="A216" s="217" t="s">
        <v>501</v>
      </c>
      <c r="B216" s="472"/>
      <c r="C216" s="471">
        <f t="shared" ref="C216:O216" si="81">C36+C64+C155+C160+C178</f>
        <v>373561</v>
      </c>
      <c r="D216" s="471">
        <f t="shared" si="81"/>
        <v>218315</v>
      </c>
      <c r="E216" s="471">
        <f t="shared" si="81"/>
        <v>0</v>
      </c>
      <c r="F216" s="471">
        <f t="shared" si="81"/>
        <v>0</v>
      </c>
      <c r="G216" s="471">
        <f t="shared" si="81"/>
        <v>0</v>
      </c>
      <c r="H216" s="471">
        <f t="shared" si="81"/>
        <v>145277</v>
      </c>
      <c r="I216" s="471">
        <f t="shared" si="81"/>
        <v>0</v>
      </c>
      <c r="J216" s="471">
        <f t="shared" si="81"/>
        <v>0</v>
      </c>
      <c r="K216" s="471">
        <f t="shared" si="81"/>
        <v>0</v>
      </c>
      <c r="L216" s="471">
        <f t="shared" si="81"/>
        <v>0</v>
      </c>
      <c r="M216" s="471">
        <f t="shared" si="81"/>
        <v>0</v>
      </c>
      <c r="N216" s="471">
        <f t="shared" si="81"/>
        <v>0</v>
      </c>
      <c r="O216" s="471">
        <f t="shared" si="81"/>
        <v>9969</v>
      </c>
      <c r="P216" s="440">
        <f t="shared" si="73"/>
        <v>373561</v>
      </c>
      <c r="Q216" s="440">
        <f t="shared" si="74"/>
        <v>0</v>
      </c>
      <c r="R216" s="440"/>
    </row>
    <row r="217" spans="1:18">
      <c r="A217" s="226" t="s">
        <v>174</v>
      </c>
      <c r="B217" s="473"/>
      <c r="C217" s="474">
        <v>0</v>
      </c>
      <c r="D217" s="474">
        <v>0</v>
      </c>
      <c r="E217" s="474">
        <v>0</v>
      </c>
      <c r="F217" s="474">
        <v>0</v>
      </c>
      <c r="G217" s="474">
        <v>0</v>
      </c>
      <c r="H217" s="474">
        <v>0</v>
      </c>
      <c r="I217" s="474">
        <v>0</v>
      </c>
      <c r="J217" s="474">
        <v>0</v>
      </c>
      <c r="K217" s="474">
        <v>0</v>
      </c>
      <c r="L217" s="474">
        <v>0</v>
      </c>
      <c r="M217" s="474">
        <v>0</v>
      </c>
      <c r="N217" s="474">
        <v>0</v>
      </c>
      <c r="O217" s="474">
        <v>0</v>
      </c>
      <c r="P217" s="440">
        <f t="shared" si="73"/>
        <v>0</v>
      </c>
      <c r="Q217" s="440">
        <f t="shared" si="74"/>
        <v>0</v>
      </c>
      <c r="R217" s="439"/>
    </row>
    <row r="218" spans="1:18">
      <c r="B218" s="473"/>
      <c r="C218" s="475"/>
      <c r="D218" s="475"/>
      <c r="E218" s="475"/>
      <c r="F218" s="475"/>
      <c r="G218" s="475"/>
      <c r="H218" s="475"/>
      <c r="I218" s="475"/>
      <c r="J218" s="471"/>
      <c r="K218" s="475"/>
      <c r="L218" s="475"/>
      <c r="M218" s="475"/>
      <c r="N218" s="475"/>
      <c r="O218" s="475"/>
      <c r="P218" s="439">
        <f t="shared" ref="P218" si="82">SUM(D218:O218)</f>
        <v>0</v>
      </c>
      <c r="Q218" s="439">
        <f t="shared" si="74"/>
        <v>0</v>
      </c>
      <c r="R218" s="439"/>
    </row>
    <row r="219" spans="1:18">
      <c r="B219" s="473"/>
      <c r="C219" s="439">
        <f>C210+C214</f>
        <v>1267593</v>
      </c>
      <c r="D219" s="439">
        <f t="shared" ref="D219:O219" si="83">D210+D214</f>
        <v>997093</v>
      </c>
      <c r="E219" s="439">
        <f t="shared" si="83"/>
        <v>31129</v>
      </c>
      <c r="F219" s="439">
        <f t="shared" si="83"/>
        <v>0</v>
      </c>
      <c r="G219" s="439">
        <f t="shared" si="83"/>
        <v>0</v>
      </c>
      <c r="H219" s="439">
        <f t="shared" si="83"/>
        <v>232209</v>
      </c>
      <c r="I219" s="439">
        <f t="shared" si="83"/>
        <v>0</v>
      </c>
      <c r="J219" s="439">
        <f t="shared" si="83"/>
        <v>5862</v>
      </c>
      <c r="K219" s="439">
        <f t="shared" si="83"/>
        <v>0</v>
      </c>
      <c r="L219" s="439">
        <f t="shared" si="83"/>
        <v>0</v>
      </c>
      <c r="M219" s="439">
        <f t="shared" si="83"/>
        <v>0</v>
      </c>
      <c r="N219" s="439">
        <f t="shared" si="83"/>
        <v>0</v>
      </c>
      <c r="O219" s="439">
        <f t="shared" si="83"/>
        <v>1300</v>
      </c>
    </row>
    <row r="220" spans="1:18">
      <c r="A220" s="297"/>
      <c r="B220" s="441"/>
      <c r="C220" s="439">
        <f t="shared" ref="C220:O221" si="84">C211+C215</f>
        <v>9657</v>
      </c>
      <c r="D220" s="439">
        <f t="shared" si="84"/>
        <v>-23769</v>
      </c>
      <c r="E220" s="439">
        <f t="shared" si="84"/>
        <v>0</v>
      </c>
      <c r="F220" s="439">
        <f t="shared" si="84"/>
        <v>0</v>
      </c>
      <c r="G220" s="439">
        <f t="shared" si="84"/>
        <v>0</v>
      </c>
      <c r="H220" s="439">
        <f t="shared" si="84"/>
        <v>0</v>
      </c>
      <c r="I220" s="439">
        <f t="shared" si="84"/>
        <v>0</v>
      </c>
      <c r="J220" s="439">
        <f t="shared" si="84"/>
        <v>0</v>
      </c>
      <c r="K220" s="439">
        <f t="shared" si="84"/>
        <v>0</v>
      </c>
      <c r="L220" s="439">
        <f t="shared" si="84"/>
        <v>0</v>
      </c>
      <c r="M220" s="439">
        <f t="shared" si="84"/>
        <v>0</v>
      </c>
      <c r="N220" s="439">
        <f t="shared" si="84"/>
        <v>0</v>
      </c>
      <c r="O220" s="439">
        <f t="shared" si="84"/>
        <v>33426</v>
      </c>
    </row>
    <row r="221" spans="1:18">
      <c r="A221" s="297"/>
      <c r="C221" s="439">
        <f>C212+C216</f>
        <v>1277250</v>
      </c>
      <c r="D221" s="439">
        <f t="shared" si="84"/>
        <v>973324</v>
      </c>
      <c r="E221" s="439">
        <f t="shared" si="84"/>
        <v>31129</v>
      </c>
      <c r="F221" s="439">
        <f t="shared" si="84"/>
        <v>0</v>
      </c>
      <c r="G221" s="439">
        <f t="shared" si="84"/>
        <v>0</v>
      </c>
      <c r="H221" s="439">
        <f t="shared" si="84"/>
        <v>232209</v>
      </c>
      <c r="I221" s="439">
        <f t="shared" si="84"/>
        <v>0</v>
      </c>
      <c r="J221" s="439">
        <f t="shared" si="84"/>
        <v>5862</v>
      </c>
      <c r="K221" s="439">
        <f t="shared" si="84"/>
        <v>0</v>
      </c>
      <c r="L221" s="439">
        <f t="shared" si="84"/>
        <v>0</v>
      </c>
      <c r="M221" s="439">
        <f t="shared" si="84"/>
        <v>0</v>
      </c>
      <c r="N221" s="439">
        <f t="shared" si="84"/>
        <v>0</v>
      </c>
      <c r="O221" s="439">
        <f t="shared" si="84"/>
        <v>34726</v>
      </c>
    </row>
    <row r="222" spans="1:18">
      <c r="A222" s="297"/>
      <c r="C222" s="439">
        <f>C206-C210-C214</f>
        <v>0</v>
      </c>
      <c r="D222" s="439">
        <f t="shared" ref="D222:O222" si="85">D206-D210-D214</f>
        <v>0</v>
      </c>
      <c r="E222" s="439">
        <f t="shared" si="85"/>
        <v>0</v>
      </c>
      <c r="F222" s="439">
        <f t="shared" si="85"/>
        <v>0</v>
      </c>
      <c r="G222" s="439">
        <f t="shared" si="85"/>
        <v>0</v>
      </c>
      <c r="H222" s="439">
        <f t="shared" si="85"/>
        <v>0</v>
      </c>
      <c r="I222" s="439">
        <f t="shared" si="85"/>
        <v>0</v>
      </c>
      <c r="J222" s="439">
        <f t="shared" si="85"/>
        <v>0</v>
      </c>
      <c r="K222" s="439">
        <f t="shared" si="85"/>
        <v>0</v>
      </c>
      <c r="L222" s="439">
        <f t="shared" si="85"/>
        <v>0</v>
      </c>
      <c r="M222" s="439">
        <f t="shared" si="85"/>
        <v>0</v>
      </c>
      <c r="N222" s="439">
        <f t="shared" si="85"/>
        <v>0</v>
      </c>
      <c r="O222" s="439">
        <f t="shared" si="85"/>
        <v>0</v>
      </c>
    </row>
    <row r="223" spans="1:18">
      <c r="A223" s="297"/>
      <c r="C223" s="439">
        <f t="shared" ref="C223:O224" si="86">C207-C211-C215</f>
        <v>0</v>
      </c>
      <c r="D223" s="439">
        <f t="shared" si="86"/>
        <v>0</v>
      </c>
      <c r="E223" s="439">
        <f t="shared" si="86"/>
        <v>0</v>
      </c>
      <c r="F223" s="439">
        <f t="shared" si="86"/>
        <v>0</v>
      </c>
      <c r="G223" s="439">
        <f t="shared" si="86"/>
        <v>0</v>
      </c>
      <c r="H223" s="439">
        <f t="shared" si="86"/>
        <v>0</v>
      </c>
      <c r="I223" s="439">
        <f t="shared" si="86"/>
        <v>0</v>
      </c>
      <c r="J223" s="439">
        <f t="shared" si="86"/>
        <v>0</v>
      </c>
      <c r="K223" s="439">
        <f t="shared" si="86"/>
        <v>0</v>
      </c>
      <c r="L223" s="439">
        <f t="shared" si="86"/>
        <v>0</v>
      </c>
      <c r="M223" s="439">
        <f t="shared" si="86"/>
        <v>0</v>
      </c>
      <c r="N223" s="439">
        <f t="shared" si="86"/>
        <v>0</v>
      </c>
      <c r="O223" s="439">
        <f t="shared" si="86"/>
        <v>0</v>
      </c>
    </row>
    <row r="224" spans="1:18">
      <c r="C224" s="439">
        <f t="shared" si="86"/>
        <v>0</v>
      </c>
      <c r="D224" s="439">
        <f t="shared" si="86"/>
        <v>0</v>
      </c>
      <c r="E224" s="439">
        <f t="shared" si="86"/>
        <v>0</v>
      </c>
      <c r="F224" s="439">
        <f t="shared" si="86"/>
        <v>0</v>
      </c>
      <c r="G224" s="439">
        <f t="shared" si="86"/>
        <v>0</v>
      </c>
      <c r="H224" s="439">
        <f t="shared" si="86"/>
        <v>0</v>
      </c>
      <c r="I224" s="439">
        <f t="shared" si="86"/>
        <v>0</v>
      </c>
      <c r="J224" s="439">
        <f t="shared" si="86"/>
        <v>0</v>
      </c>
      <c r="K224" s="439">
        <f t="shared" si="86"/>
        <v>0</v>
      </c>
      <c r="L224" s="439">
        <f t="shared" si="86"/>
        <v>0</v>
      </c>
      <c r="M224" s="439">
        <f t="shared" si="86"/>
        <v>0</v>
      </c>
      <c r="N224" s="439">
        <f t="shared" si="86"/>
        <v>0</v>
      </c>
      <c r="O224" s="439">
        <f t="shared" si="86"/>
        <v>0</v>
      </c>
    </row>
  </sheetData>
  <mergeCells count="18">
    <mergeCell ref="J11:K11"/>
    <mergeCell ref="L11:M11"/>
    <mergeCell ref="H8:H10"/>
    <mergeCell ref="I8:I10"/>
    <mergeCell ref="J8:K9"/>
    <mergeCell ref="L8:M9"/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&amp;P. oldal</oddFooter>
  </headerFooter>
  <rowBreaks count="5" manualBreakCount="5">
    <brk id="42" max="14" man="1"/>
    <brk id="84" max="14" man="1"/>
    <brk id="124" max="14" man="1"/>
    <brk id="160" max="14" man="1"/>
    <brk id="200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91"/>
  <sheetViews>
    <sheetView tabSelected="1" view="pageBreakPreview" zoomScaleNormal="80" workbookViewId="0">
      <selection activeCell="A31" sqref="A31"/>
    </sheetView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689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37" t="s">
        <v>498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38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18" t="s">
        <v>333</v>
      </c>
      <c r="C10" s="521" t="s">
        <v>40</v>
      </c>
      <c r="D10" s="541"/>
      <c r="E10" s="541"/>
      <c r="F10" s="541"/>
      <c r="G10" s="541"/>
      <c r="H10" s="521" t="s">
        <v>41</v>
      </c>
      <c r="I10" s="542"/>
      <c r="J10" s="543"/>
      <c r="K10" s="518" t="s">
        <v>196</v>
      </c>
    </row>
    <row r="11" spans="1:11" ht="12.75" customHeight="1">
      <c r="A11" s="19" t="s">
        <v>39</v>
      </c>
      <c r="B11" s="519"/>
      <c r="C11" s="518" t="s">
        <v>75</v>
      </c>
      <c r="D11" s="518" t="s">
        <v>76</v>
      </c>
      <c r="E11" s="518" t="s">
        <v>98</v>
      </c>
      <c r="F11" s="544" t="s">
        <v>215</v>
      </c>
      <c r="G11" s="544" t="s">
        <v>191</v>
      </c>
      <c r="H11" s="518" t="s">
        <v>44</v>
      </c>
      <c r="I11" s="518" t="s">
        <v>43</v>
      </c>
      <c r="J11" s="547" t="s">
        <v>223</v>
      </c>
      <c r="K11" s="519"/>
    </row>
    <row r="12" spans="1:11">
      <c r="A12" s="19" t="s">
        <v>42</v>
      </c>
      <c r="B12" s="519"/>
      <c r="C12" s="519"/>
      <c r="D12" s="519"/>
      <c r="E12" s="519"/>
      <c r="F12" s="545"/>
      <c r="G12" s="545"/>
      <c r="H12" s="519"/>
      <c r="I12" s="519"/>
      <c r="J12" s="548"/>
      <c r="K12" s="519"/>
    </row>
    <row r="13" spans="1:11" ht="26.25" customHeight="1">
      <c r="A13" s="8"/>
      <c r="B13" s="520"/>
      <c r="C13" s="520"/>
      <c r="D13" s="520"/>
      <c r="E13" s="520"/>
      <c r="F13" s="546"/>
      <c r="G13" s="546"/>
      <c r="H13" s="520"/>
      <c r="I13" s="520"/>
      <c r="J13" s="549"/>
      <c r="K13" s="520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124</v>
      </c>
      <c r="B15" s="116"/>
      <c r="C15" s="116"/>
      <c r="D15" s="120"/>
      <c r="E15" s="116"/>
      <c r="F15" s="120"/>
      <c r="G15" s="116"/>
      <c r="H15" s="120"/>
      <c r="I15" s="116"/>
      <c r="J15" s="120"/>
      <c r="K15" s="116"/>
    </row>
    <row r="16" spans="1:11">
      <c r="A16" s="11" t="s">
        <v>34</v>
      </c>
      <c r="B16" s="90">
        <f>SUM(C16:K16)</f>
        <v>2581321</v>
      </c>
      <c r="C16" s="90">
        <f>SUM('5.1'!D249)</f>
        <v>111700</v>
      </c>
      <c r="D16" s="90">
        <f>SUM('5.1'!E249)</f>
        <v>18007</v>
      </c>
      <c r="E16" s="90">
        <f>SUM('5.1'!F249)</f>
        <v>366172</v>
      </c>
      <c r="F16" s="90">
        <f>SUM('5.1'!G249)</f>
        <v>11492</v>
      </c>
      <c r="G16" s="90">
        <f>SUM('5.1'!H249)</f>
        <v>237056</v>
      </c>
      <c r="H16" s="90">
        <f>SUM('5.1'!I249)</f>
        <v>755373</v>
      </c>
      <c r="I16" s="90">
        <f>SUM('5.1'!J249)</f>
        <v>504660</v>
      </c>
      <c r="J16" s="90">
        <f>SUM('5.1'!K249)</f>
        <v>3300</v>
      </c>
      <c r="K16" s="90">
        <f>SUM('5.1'!L249)</f>
        <v>573561</v>
      </c>
    </row>
    <row r="17" spans="1:15">
      <c r="A17" s="15" t="s">
        <v>499</v>
      </c>
      <c r="B17" s="90">
        <f>SUM(C17:K17)</f>
        <v>3610381</v>
      </c>
      <c r="C17" s="90">
        <f>SUM('5.1'!D251)</f>
        <v>116118</v>
      </c>
      <c r="D17" s="90">
        <f>SUM('5.1'!E251)</f>
        <v>18855</v>
      </c>
      <c r="E17" s="90">
        <f>SUM('5.1'!F251)</f>
        <v>398852</v>
      </c>
      <c r="F17" s="90">
        <f>SUM('5.1'!G251)</f>
        <v>11492</v>
      </c>
      <c r="G17" s="90">
        <f>SUM('5.1'!H251)</f>
        <v>1329589</v>
      </c>
      <c r="H17" s="90">
        <f>SUM('5.1'!I251)</f>
        <v>777475</v>
      </c>
      <c r="I17" s="90">
        <f>SUM('5.1'!J251)</f>
        <v>693615</v>
      </c>
      <c r="J17" s="90">
        <f>SUM('5.1'!K251)</f>
        <v>3300</v>
      </c>
      <c r="K17" s="90">
        <f>SUM('5.1'!L251)</f>
        <v>261085</v>
      </c>
      <c r="O17" s="65"/>
    </row>
    <row r="18" spans="1:15">
      <c r="A18" s="22" t="s">
        <v>69</v>
      </c>
      <c r="B18" s="132"/>
      <c r="C18" s="116"/>
      <c r="D18" s="120"/>
      <c r="E18" s="116"/>
      <c r="F18" s="120"/>
      <c r="G18" s="116"/>
      <c r="H18" s="116"/>
      <c r="I18" s="123"/>
      <c r="J18" s="116"/>
      <c r="K18" s="116"/>
    </row>
    <row r="19" spans="1:15">
      <c r="A19" s="11" t="s">
        <v>34</v>
      </c>
      <c r="B19" s="90">
        <f>SUM(C19:K19)</f>
        <v>256606</v>
      </c>
      <c r="C19" s="90">
        <f>SUM('5.2'!D40)</f>
        <v>169793</v>
      </c>
      <c r="D19" s="90">
        <f>SUM('5.2'!E40)</f>
        <v>36921</v>
      </c>
      <c r="E19" s="90">
        <f>SUM('5.2'!F40)</f>
        <v>43341</v>
      </c>
      <c r="F19" s="90">
        <f>SUM('5.2'!G40)</f>
        <v>0</v>
      </c>
      <c r="G19" s="90">
        <f>SUM('5.2'!H40)</f>
        <v>0</v>
      </c>
      <c r="H19" s="90">
        <f>SUM('5.2'!I40)</f>
        <v>6551</v>
      </c>
      <c r="I19" s="90">
        <f>SUM('5.2'!J40)</f>
        <v>0</v>
      </c>
      <c r="J19" s="90">
        <f>SUM('5.2'!K40)</f>
        <v>0</v>
      </c>
      <c r="K19" s="90">
        <f>SUM('5.2'!L40)</f>
        <v>0</v>
      </c>
    </row>
    <row r="20" spans="1:15">
      <c r="A20" s="15" t="s">
        <v>499</v>
      </c>
      <c r="B20" s="115">
        <f>SUM(C20:K20)</f>
        <v>262717</v>
      </c>
      <c r="C20" s="90">
        <f>SUM('5.2'!D42)</f>
        <v>174221</v>
      </c>
      <c r="D20" s="90">
        <f>SUM('5.2'!E42)</f>
        <v>37817</v>
      </c>
      <c r="E20" s="90">
        <f>SUM('5.2'!F42)</f>
        <v>44128</v>
      </c>
      <c r="F20" s="90">
        <f>SUM('5.2'!G42)</f>
        <v>0</v>
      </c>
      <c r="G20" s="90">
        <f>SUM('5.2'!H42)</f>
        <v>0</v>
      </c>
      <c r="H20" s="90">
        <f>SUM('5.2'!I42)</f>
        <v>6551</v>
      </c>
      <c r="I20" s="90">
        <f>SUM('5.2'!J42)</f>
        <v>0</v>
      </c>
      <c r="J20" s="90">
        <f>SUM('5.2'!K42)</f>
        <v>0</v>
      </c>
      <c r="K20" s="90">
        <f>SUM('5.2'!L42)</f>
        <v>0</v>
      </c>
    </row>
    <row r="21" spans="1:15">
      <c r="A21" s="13" t="s">
        <v>201</v>
      </c>
      <c r="B21" s="126"/>
      <c r="C21" s="132"/>
      <c r="D21" s="134"/>
      <c r="E21" s="132"/>
      <c r="F21" s="134"/>
      <c r="G21" s="132"/>
      <c r="H21" s="132"/>
      <c r="I21" s="134"/>
      <c r="J21" s="132"/>
      <c r="K21" s="132"/>
    </row>
    <row r="22" spans="1:15">
      <c r="A22" s="11" t="s">
        <v>34</v>
      </c>
      <c r="B22" s="137">
        <f>SUM(C22:K22)</f>
        <v>150750</v>
      </c>
      <c r="C22" s="137">
        <v>103135</v>
      </c>
      <c r="D22" s="401">
        <v>22476</v>
      </c>
      <c r="E22" s="137">
        <v>23458</v>
      </c>
      <c r="F22" s="401"/>
      <c r="G22" s="137"/>
      <c r="H22" s="137">
        <v>1681</v>
      </c>
      <c r="I22" s="401"/>
      <c r="J22" s="137"/>
      <c r="K22" s="137"/>
    </row>
    <row r="23" spans="1:15">
      <c r="A23" s="15" t="s">
        <v>499</v>
      </c>
      <c r="B23" s="115">
        <f>SUM(C23:K23)</f>
        <v>152385</v>
      </c>
      <c r="C23" s="114">
        <f>SUM('5.3'!D16)</f>
        <v>103135</v>
      </c>
      <c r="D23" s="114">
        <f>SUM('5.3'!E16)</f>
        <v>22476</v>
      </c>
      <c r="E23" s="114">
        <f>SUM('5.3'!F16)</f>
        <v>25093</v>
      </c>
      <c r="F23" s="114">
        <f>SUM('5.3'!G16)</f>
        <v>0</v>
      </c>
      <c r="G23" s="114">
        <f>SUM('5.3'!H16)</f>
        <v>0</v>
      </c>
      <c r="H23" s="114">
        <f>SUM('5.3'!I16)</f>
        <v>1681</v>
      </c>
      <c r="I23" s="114">
        <f>SUM('5.3'!J16)</f>
        <v>0</v>
      </c>
      <c r="J23" s="114">
        <f>SUM('5.3'!K16)</f>
        <v>0</v>
      </c>
      <c r="K23" s="114">
        <f>SUM('5.3'!L16)</f>
        <v>0</v>
      </c>
    </row>
    <row r="24" spans="1:15">
      <c r="A24" s="13" t="s">
        <v>202</v>
      </c>
      <c r="B24" s="132"/>
      <c r="C24" s="132"/>
      <c r="D24" s="134"/>
      <c r="E24" s="132"/>
      <c r="F24" s="134"/>
      <c r="G24" s="132"/>
      <c r="H24" s="132"/>
      <c r="I24" s="134"/>
      <c r="J24" s="132"/>
      <c r="K24" s="132"/>
    </row>
    <row r="25" spans="1:15">
      <c r="A25" s="11" t="s">
        <v>34</v>
      </c>
      <c r="B25" s="90">
        <f>SUM(C25:K25)</f>
        <v>126000</v>
      </c>
      <c r="C25" s="137">
        <f>SUM('5.3'!D18)</f>
        <v>81972</v>
      </c>
      <c r="D25" s="137">
        <f>SUM('5.3'!E18)</f>
        <v>16575</v>
      </c>
      <c r="E25" s="137">
        <f>SUM('5.3'!F18)</f>
        <v>24189</v>
      </c>
      <c r="F25" s="137">
        <f>SUM('5.3'!G18)</f>
        <v>0</v>
      </c>
      <c r="G25" s="137">
        <f>SUM('5.3'!H18)</f>
        <v>0</v>
      </c>
      <c r="H25" s="137">
        <f>SUM('5.3'!I18)</f>
        <v>3264</v>
      </c>
      <c r="I25" s="137">
        <f>SUM('5.3'!J18)</f>
        <v>0</v>
      </c>
      <c r="J25" s="137">
        <f>SUM('5.3'!K18)</f>
        <v>0</v>
      </c>
      <c r="K25" s="137">
        <f>SUM('5.3'!L18)</f>
        <v>0</v>
      </c>
    </row>
    <row r="26" spans="1:15">
      <c r="A26" s="15" t="s">
        <v>499</v>
      </c>
      <c r="B26" s="115">
        <f>SUM(C26:K26)</f>
        <v>126000</v>
      </c>
      <c r="C26" s="137">
        <f>SUM('5.3'!D20)</f>
        <v>81972</v>
      </c>
      <c r="D26" s="137">
        <f>SUM('5.3'!E20)</f>
        <v>16575</v>
      </c>
      <c r="E26" s="137">
        <f>SUM('5.3'!F20)</f>
        <v>24189</v>
      </c>
      <c r="F26" s="137">
        <f>SUM('5.3'!G20)</f>
        <v>0</v>
      </c>
      <c r="G26" s="137">
        <f>SUM('5.3'!H20)</f>
        <v>0</v>
      </c>
      <c r="H26" s="137">
        <f>SUM('5.3'!I20)</f>
        <v>3264</v>
      </c>
      <c r="I26" s="137">
        <f>SUM('5.3'!J20)</f>
        <v>0</v>
      </c>
      <c r="J26" s="137">
        <f>SUM('5.3'!K20)</f>
        <v>0</v>
      </c>
      <c r="K26" s="137">
        <f>SUM('5.3'!L20)</f>
        <v>0</v>
      </c>
    </row>
    <row r="27" spans="1:15">
      <c r="A27" s="13" t="s">
        <v>203</v>
      </c>
      <c r="B27" s="126"/>
      <c r="C27" s="132"/>
      <c r="D27" s="134"/>
      <c r="E27" s="132"/>
      <c r="F27" s="134"/>
      <c r="G27" s="132"/>
      <c r="H27" s="132"/>
      <c r="I27" s="134"/>
      <c r="J27" s="132"/>
      <c r="K27" s="132"/>
    </row>
    <row r="28" spans="1:15">
      <c r="A28" s="11" t="s">
        <v>34</v>
      </c>
      <c r="B28" s="90">
        <f>SUM(C28:K28)</f>
        <v>66186</v>
      </c>
      <c r="C28" s="137">
        <f>SUM('5.3'!D22)</f>
        <v>43486</v>
      </c>
      <c r="D28" s="137">
        <f>SUM('5.3'!E22)</f>
        <v>8700</v>
      </c>
      <c r="E28" s="137">
        <f>SUM('5.3'!F22)</f>
        <v>12449</v>
      </c>
      <c r="F28" s="137">
        <f>SUM('5.3'!G22)</f>
        <v>0</v>
      </c>
      <c r="G28" s="137">
        <f>SUM('5.3'!H22)</f>
        <v>0</v>
      </c>
      <c r="H28" s="137">
        <f>SUM('5.3'!I22)</f>
        <v>1551</v>
      </c>
      <c r="I28" s="137">
        <f>SUM('5.3'!J22)</f>
        <v>0</v>
      </c>
      <c r="J28" s="137">
        <f>SUM('5.3'!K22)</f>
        <v>0</v>
      </c>
      <c r="K28" s="137">
        <f>SUM('5.3'!L22)</f>
        <v>0</v>
      </c>
    </row>
    <row r="29" spans="1:15">
      <c r="A29" s="15" t="s">
        <v>499</v>
      </c>
      <c r="B29" s="90">
        <f>SUM(C29:K29)</f>
        <v>66186</v>
      </c>
      <c r="C29" s="137">
        <f>SUM('5.3'!D24)</f>
        <v>43486</v>
      </c>
      <c r="D29" s="137">
        <f>SUM('5.3'!E24)</f>
        <v>8700</v>
      </c>
      <c r="E29" s="137">
        <f>SUM('5.3'!F24)</f>
        <v>12449</v>
      </c>
      <c r="F29" s="137">
        <f>SUM('5.3'!G24)</f>
        <v>0</v>
      </c>
      <c r="G29" s="137">
        <f>SUM('5.3'!H24)</f>
        <v>0</v>
      </c>
      <c r="H29" s="137">
        <f>SUM('5.3'!I24)</f>
        <v>1551</v>
      </c>
      <c r="I29" s="137">
        <f>SUM('5.3'!J24)</f>
        <v>0</v>
      </c>
      <c r="J29" s="137">
        <f>SUM('5.3'!K24)</f>
        <v>0</v>
      </c>
      <c r="K29" s="137">
        <f>SUM('5.3'!L24)</f>
        <v>0</v>
      </c>
    </row>
    <row r="30" spans="1:15">
      <c r="A30" s="13" t="s">
        <v>216</v>
      </c>
      <c r="B30" s="116"/>
      <c r="C30" s="116"/>
      <c r="D30" s="120"/>
      <c r="E30" s="116"/>
      <c r="F30" s="120"/>
      <c r="G30" s="116"/>
      <c r="H30" s="116"/>
      <c r="I30" s="120"/>
      <c r="J30" s="116"/>
      <c r="K30" s="116"/>
    </row>
    <row r="31" spans="1:15">
      <c r="A31" s="11" t="s">
        <v>34</v>
      </c>
      <c r="B31" s="90">
        <f>SUM(C31:K31)</f>
        <v>34689</v>
      </c>
      <c r="C31" s="90">
        <f>SUM('5.3'!D26)</f>
        <v>20278</v>
      </c>
      <c r="D31" s="90">
        <f>SUM('5.3'!E26)</f>
        <v>4008</v>
      </c>
      <c r="E31" s="90">
        <f>SUM('5.3'!F26)</f>
        <v>5582</v>
      </c>
      <c r="F31" s="90">
        <f>SUM('5.3'!G26)</f>
        <v>0</v>
      </c>
      <c r="G31" s="90">
        <f>SUM('5.3'!H26)</f>
        <v>0</v>
      </c>
      <c r="H31" s="90">
        <f>SUM('5.3'!I26)</f>
        <v>4821</v>
      </c>
      <c r="I31" s="90">
        <f>SUM('5.3'!J26)</f>
        <v>0</v>
      </c>
      <c r="J31" s="90">
        <f>SUM('5.3'!K26)</f>
        <v>0</v>
      </c>
      <c r="K31" s="90">
        <f>SUM('5.3'!L26)</f>
        <v>0</v>
      </c>
    </row>
    <row r="32" spans="1:15">
      <c r="A32" s="15" t="s">
        <v>499</v>
      </c>
      <c r="B32" s="90">
        <f>SUM(C32:K32)</f>
        <v>34850</v>
      </c>
      <c r="C32" s="90">
        <f>SUM('5.3'!D29)</f>
        <v>20278</v>
      </c>
      <c r="D32" s="90">
        <f>SUM('5.3'!E29)</f>
        <v>4008</v>
      </c>
      <c r="E32" s="90">
        <f>SUM('5.3'!F29)</f>
        <v>5743</v>
      </c>
      <c r="F32" s="90">
        <f>SUM('5.3'!G29)</f>
        <v>0</v>
      </c>
      <c r="G32" s="90">
        <f>SUM('5.3'!H29)</f>
        <v>0</v>
      </c>
      <c r="H32" s="90">
        <f>SUM('5.3'!I29)</f>
        <v>4821</v>
      </c>
      <c r="I32" s="90">
        <f>SUM('5.3'!J29)</f>
        <v>0</v>
      </c>
      <c r="J32" s="90">
        <f>SUM('5.3'!K29)</f>
        <v>0</v>
      </c>
      <c r="K32" s="90">
        <f>SUM('5.3'!L29)</f>
        <v>0</v>
      </c>
    </row>
    <row r="33" spans="1:11">
      <c r="A33" s="22" t="s">
        <v>217</v>
      </c>
      <c r="B33" s="132"/>
      <c r="C33" s="116"/>
      <c r="D33" s="120"/>
      <c r="E33" s="116"/>
      <c r="F33" s="120"/>
      <c r="G33" s="116"/>
      <c r="H33" s="116"/>
      <c r="I33" s="120"/>
      <c r="J33" s="116"/>
      <c r="K33" s="116"/>
    </row>
    <row r="34" spans="1:11">
      <c r="A34" s="11" t="s">
        <v>34</v>
      </c>
      <c r="B34" s="90">
        <f>SUM(C34:K34)</f>
        <v>199859</v>
      </c>
      <c r="C34" s="90">
        <f>SUM('5.3'!D31)</f>
        <v>103267</v>
      </c>
      <c r="D34" s="90">
        <f>SUM('5.3'!E31)</f>
        <v>21288</v>
      </c>
      <c r="E34" s="90">
        <f>SUM('5.3'!F31)</f>
        <v>68516</v>
      </c>
      <c r="F34" s="90">
        <f>SUM('5.3'!G31)</f>
        <v>120</v>
      </c>
      <c r="G34" s="90">
        <f>SUM('5.3'!H31)</f>
        <v>0</v>
      </c>
      <c r="H34" s="90">
        <f>SUM('5.3'!I31)</f>
        <v>6668</v>
      </c>
      <c r="I34" s="90">
        <f>SUM('5.3'!J31)</f>
        <v>0</v>
      </c>
      <c r="J34" s="90">
        <f>SUM('5.3'!K31)</f>
        <v>0</v>
      </c>
      <c r="K34" s="90">
        <f>SUM('5.3'!L31)</f>
        <v>0</v>
      </c>
    </row>
    <row r="35" spans="1:11">
      <c r="A35" s="15" t="s">
        <v>499</v>
      </c>
      <c r="B35" s="115">
        <f>SUM(C35:K35)</f>
        <v>201506</v>
      </c>
      <c r="C35" s="90">
        <f>SUM('5.3'!D33)</f>
        <v>103267</v>
      </c>
      <c r="D35" s="90">
        <f>SUM('5.3'!E33)</f>
        <v>21288</v>
      </c>
      <c r="E35" s="90">
        <f>SUM('5.3'!F33)</f>
        <v>70163</v>
      </c>
      <c r="F35" s="90">
        <f>SUM('5.3'!G33)</f>
        <v>120</v>
      </c>
      <c r="G35" s="90">
        <f>SUM('5.3'!H33)</f>
        <v>0</v>
      </c>
      <c r="H35" s="90">
        <f>SUM('5.3'!I33)</f>
        <v>6668</v>
      </c>
      <c r="I35" s="90">
        <f>SUM('5.3'!J33)</f>
        <v>0</v>
      </c>
      <c r="J35" s="90">
        <f>SUM('5.3'!K33)</f>
        <v>0</v>
      </c>
      <c r="K35" s="90">
        <f>SUM('5.3'!L33)</f>
        <v>0</v>
      </c>
    </row>
    <row r="36" spans="1:11">
      <c r="A36" s="13" t="s">
        <v>218</v>
      </c>
      <c r="B36" s="126"/>
      <c r="C36" s="116"/>
      <c r="D36" s="120"/>
      <c r="E36" s="116"/>
      <c r="F36" s="120"/>
      <c r="G36" s="116"/>
      <c r="H36" s="116"/>
      <c r="I36" s="120"/>
      <c r="J36" s="116"/>
      <c r="K36" s="116"/>
    </row>
    <row r="37" spans="1:11">
      <c r="A37" s="11" t="s">
        <v>34</v>
      </c>
      <c r="B37" s="90">
        <f>SUM(C37:K37)</f>
        <v>57042</v>
      </c>
      <c r="C37" s="90">
        <f>SUM('5.3'!D45)</f>
        <v>37536</v>
      </c>
      <c r="D37" s="90">
        <f>SUM('5.3'!E45)</f>
        <v>7556</v>
      </c>
      <c r="E37" s="90">
        <f>SUM('5.3'!F45)</f>
        <v>11594</v>
      </c>
      <c r="F37" s="90">
        <f>SUM('5.3'!G45)</f>
        <v>0</v>
      </c>
      <c r="G37" s="90">
        <f>SUM('5.3'!H45)</f>
        <v>0</v>
      </c>
      <c r="H37" s="90">
        <f>SUM('5.3'!I45)</f>
        <v>356</v>
      </c>
      <c r="I37" s="90">
        <f>SUM('5.3'!J45)</f>
        <v>0</v>
      </c>
      <c r="J37" s="90">
        <f>SUM('5.3'!K45)</f>
        <v>0</v>
      </c>
      <c r="K37" s="90">
        <f>SUM('5.3'!L45)</f>
        <v>0</v>
      </c>
    </row>
    <row r="38" spans="1:11">
      <c r="A38" s="15" t="s">
        <v>499</v>
      </c>
      <c r="B38" s="90">
        <f>SUM(C38:K38)</f>
        <v>52623</v>
      </c>
      <c r="C38" s="90">
        <f>SUM('5.3'!D49)</f>
        <v>33838</v>
      </c>
      <c r="D38" s="90">
        <f>SUM('5.3'!E49)</f>
        <v>6835</v>
      </c>
      <c r="E38" s="90">
        <f>SUM('5.3'!F49)</f>
        <v>11294</v>
      </c>
      <c r="F38" s="90">
        <f>SUM('5.3'!G49)</f>
        <v>0</v>
      </c>
      <c r="G38" s="90">
        <f>SUM('5.3'!H49)</f>
        <v>0</v>
      </c>
      <c r="H38" s="90">
        <f>SUM('5.3'!I49)</f>
        <v>656</v>
      </c>
      <c r="I38" s="90">
        <f>SUM('5.3'!J49)</f>
        <v>0</v>
      </c>
      <c r="J38" s="90">
        <f>SUM('5.3'!K49)</f>
        <v>0</v>
      </c>
      <c r="K38" s="90">
        <f>SUM('5.3'!L49)</f>
        <v>0</v>
      </c>
    </row>
    <row r="39" spans="1:11">
      <c r="A39" s="13" t="s">
        <v>219</v>
      </c>
      <c r="B39" s="132"/>
      <c r="C39" s="116"/>
      <c r="D39" s="120"/>
      <c r="E39" s="116"/>
      <c r="F39" s="120"/>
      <c r="G39" s="116"/>
      <c r="H39" s="116"/>
      <c r="I39" s="120"/>
      <c r="J39" s="116"/>
      <c r="K39" s="116"/>
    </row>
    <row r="40" spans="1:11">
      <c r="A40" s="11" t="s">
        <v>34</v>
      </c>
      <c r="B40" s="90">
        <f>SUM(C40:K40)</f>
        <v>172294</v>
      </c>
      <c r="C40" s="90">
        <f>SUM('5.3'!D51)</f>
        <v>50648</v>
      </c>
      <c r="D40" s="90">
        <f>SUM('5.3'!E51)</f>
        <v>10935</v>
      </c>
      <c r="E40" s="90">
        <f>SUM('5.3'!F51)</f>
        <v>73917</v>
      </c>
      <c r="F40" s="90">
        <f>SUM('5.3'!G51)</f>
        <v>0</v>
      </c>
      <c r="G40" s="90">
        <f>SUM('5.3'!H51)</f>
        <v>29250</v>
      </c>
      <c r="H40" s="90">
        <f>SUM('5.3'!I51)</f>
        <v>7544</v>
      </c>
      <c r="I40" s="90">
        <f>SUM('5.3'!J51)</f>
        <v>0</v>
      </c>
      <c r="J40" s="90">
        <f>SUM('5.3'!K51)</f>
        <v>0</v>
      </c>
      <c r="K40" s="90">
        <f>SUM('5.3'!L51)</f>
        <v>0</v>
      </c>
    </row>
    <row r="41" spans="1:11">
      <c r="A41" s="15" t="s">
        <v>499</v>
      </c>
      <c r="B41" s="90">
        <f>SUM(C41:K41)</f>
        <v>174497</v>
      </c>
      <c r="C41" s="90">
        <f>SUM('5.3'!D53)</f>
        <v>50648</v>
      </c>
      <c r="D41" s="90">
        <f>SUM('5.3'!E53)</f>
        <v>10935</v>
      </c>
      <c r="E41" s="90">
        <f>SUM('5.3'!F53)</f>
        <v>76120</v>
      </c>
      <c r="F41" s="90">
        <f>SUM('5.3'!G53)</f>
        <v>0</v>
      </c>
      <c r="G41" s="90">
        <f>SUM('5.3'!H53)</f>
        <v>29250</v>
      </c>
      <c r="H41" s="90">
        <f>SUM('5.3'!I53)</f>
        <v>7544</v>
      </c>
      <c r="I41" s="90">
        <f>SUM('5.3'!J53)</f>
        <v>0</v>
      </c>
      <c r="J41" s="90">
        <f>SUM('5.3'!K53)</f>
        <v>0</v>
      </c>
      <c r="K41" s="90">
        <f>SUM('5.3'!L53)</f>
        <v>0</v>
      </c>
    </row>
    <row r="42" spans="1:11">
      <c r="A42" s="13" t="s">
        <v>207</v>
      </c>
      <c r="B42" s="132"/>
      <c r="C42" s="116"/>
      <c r="D42" s="120"/>
      <c r="E42" s="116"/>
      <c r="F42" s="120"/>
      <c r="G42" s="116"/>
      <c r="H42" s="116"/>
      <c r="I42" s="120"/>
      <c r="J42" s="116"/>
      <c r="K42" s="116"/>
    </row>
    <row r="43" spans="1:11">
      <c r="A43" s="11" t="s">
        <v>34</v>
      </c>
      <c r="B43" s="90">
        <f>SUM(C43:K43)</f>
        <v>54771</v>
      </c>
      <c r="C43" s="90">
        <f>SUM('5.3'!D78)</f>
        <v>25111</v>
      </c>
      <c r="D43" s="90">
        <f>SUM('5.3'!E78)</f>
        <v>5049</v>
      </c>
      <c r="E43" s="90">
        <f>SUM('5.3'!F78)</f>
        <v>21611</v>
      </c>
      <c r="F43" s="90">
        <f>SUM('5.3'!G78)</f>
        <v>0</v>
      </c>
      <c r="G43" s="90">
        <f>SUM('5.3'!H78)</f>
        <v>0</v>
      </c>
      <c r="H43" s="90">
        <f>SUM('5.3'!I78)</f>
        <v>3000</v>
      </c>
      <c r="I43" s="90">
        <f>SUM('5.3'!J78)</f>
        <v>0</v>
      </c>
      <c r="J43" s="90">
        <f>SUM('5.3'!K78)</f>
        <v>0</v>
      </c>
      <c r="K43" s="90">
        <f>SUM('5.3'!L78)</f>
        <v>0</v>
      </c>
    </row>
    <row r="44" spans="1:11">
      <c r="A44" s="15" t="s">
        <v>499</v>
      </c>
      <c r="B44" s="90">
        <f>SUM(C44:K44)</f>
        <v>55592</v>
      </c>
      <c r="C44" s="90">
        <f>SUM('5.3'!D81)</f>
        <v>25111</v>
      </c>
      <c r="D44" s="90">
        <f>SUM('5.3'!E81)</f>
        <v>5049</v>
      </c>
      <c r="E44" s="90">
        <f>SUM('5.3'!F81)</f>
        <v>22432</v>
      </c>
      <c r="F44" s="90">
        <f>SUM('5.3'!G81)</f>
        <v>0</v>
      </c>
      <c r="G44" s="90">
        <f>SUM('5.3'!H81)</f>
        <v>0</v>
      </c>
      <c r="H44" s="90">
        <f>SUM('5.3'!I81)</f>
        <v>3000</v>
      </c>
      <c r="I44" s="90">
        <f>SUM('5.3'!J81)</f>
        <v>0</v>
      </c>
      <c r="J44" s="90">
        <f>SUM('5.3'!K81)</f>
        <v>0</v>
      </c>
      <c r="K44" s="90">
        <f>SUM('5.3'!L81)</f>
        <v>0</v>
      </c>
    </row>
    <row r="45" spans="1:11">
      <c r="A45" s="13" t="s">
        <v>208</v>
      </c>
      <c r="B45" s="132"/>
      <c r="C45" s="119"/>
      <c r="D45" s="116"/>
      <c r="E45" s="120"/>
      <c r="F45" s="116"/>
      <c r="G45" s="120"/>
      <c r="H45" s="116"/>
      <c r="I45" s="120"/>
      <c r="J45" s="116"/>
      <c r="K45" s="118"/>
    </row>
    <row r="46" spans="1:11">
      <c r="A46" s="11" t="s">
        <v>34</v>
      </c>
      <c r="B46" s="90">
        <f>SUM(C46:K46)</f>
        <v>406002</v>
      </c>
      <c r="C46" s="133">
        <f>SUM('5.3'!D83)</f>
        <v>129902</v>
      </c>
      <c r="D46" s="90">
        <f>SUM('5.3'!E83)</f>
        <v>26092</v>
      </c>
      <c r="E46" s="123">
        <f>SUM('5.3'!F83)</f>
        <v>249571</v>
      </c>
      <c r="F46" s="90">
        <f>SUM('5.3'!G83)</f>
        <v>0</v>
      </c>
      <c r="G46" s="123">
        <f>SUM('5.3'!H83)</f>
        <v>0</v>
      </c>
      <c r="H46" s="90">
        <f>SUM('5.3'!I83)</f>
        <v>437</v>
      </c>
      <c r="I46" s="123">
        <f>SUM('5.3'!J83)</f>
        <v>0</v>
      </c>
      <c r="J46" s="90">
        <f>SUM('5.3'!K83)</f>
        <v>0</v>
      </c>
      <c r="K46" s="113">
        <f>SUM('5.3'!L83)</f>
        <v>0</v>
      </c>
    </row>
    <row r="47" spans="1:11">
      <c r="A47" s="15" t="s">
        <v>499</v>
      </c>
      <c r="B47" s="90">
        <f>SUM(C47:K47)</f>
        <v>413611</v>
      </c>
      <c r="C47" s="123">
        <f>SUM('5.3'!D85)</f>
        <v>129902</v>
      </c>
      <c r="D47" s="115">
        <f>SUM('5.3'!E85)</f>
        <v>26092</v>
      </c>
      <c r="E47" s="123">
        <f>SUM('5.3'!F85)</f>
        <v>257180</v>
      </c>
      <c r="F47" s="115">
        <f>SUM('5.3'!G85)</f>
        <v>0</v>
      </c>
      <c r="G47" s="123">
        <f>SUM('5.3'!H85)</f>
        <v>0</v>
      </c>
      <c r="H47" s="115">
        <f>SUM('5.3'!I85)</f>
        <v>437</v>
      </c>
      <c r="I47" s="123">
        <f>SUM('5.3'!J85)</f>
        <v>0</v>
      </c>
      <c r="J47" s="115">
        <f>SUM('5.3'!K85)</f>
        <v>0</v>
      </c>
      <c r="K47" s="123">
        <f>SUM('5.3'!L85)</f>
        <v>0</v>
      </c>
    </row>
    <row r="48" spans="1:11">
      <c r="A48" s="13" t="s">
        <v>101</v>
      </c>
      <c r="B48" s="132"/>
      <c r="C48" s="120"/>
      <c r="D48" s="116"/>
      <c r="E48" s="120"/>
      <c r="F48" s="116"/>
      <c r="G48" s="116"/>
      <c r="H48" s="116"/>
      <c r="I48" s="116"/>
      <c r="J48" s="116"/>
      <c r="K48" s="116"/>
    </row>
    <row r="49" spans="1:13">
      <c r="A49" s="11" t="s">
        <v>34</v>
      </c>
      <c r="B49" s="90">
        <f>SUM(C49:K49)</f>
        <v>4105520</v>
      </c>
      <c r="C49" s="90">
        <f>SUM(C16,C19,C22,C25,C28,C31,C34,C37,C40,C43,C46)</f>
        <v>876828</v>
      </c>
      <c r="D49" s="90">
        <f t="shared" ref="D49:K49" si="0">SUM(D16,D19,D22,D25,D28,D31,D34,D37,D40,D43,D46)</f>
        <v>177607</v>
      </c>
      <c r="E49" s="90">
        <f t="shared" si="0"/>
        <v>900400</v>
      </c>
      <c r="F49" s="90">
        <f t="shared" si="0"/>
        <v>11612</v>
      </c>
      <c r="G49" s="90">
        <f t="shared" si="0"/>
        <v>266306</v>
      </c>
      <c r="H49" s="90">
        <f t="shared" si="0"/>
        <v>791246</v>
      </c>
      <c r="I49" s="90">
        <f t="shared" si="0"/>
        <v>504660</v>
      </c>
      <c r="J49" s="90">
        <f t="shared" si="0"/>
        <v>3300</v>
      </c>
      <c r="K49" s="90">
        <f t="shared" si="0"/>
        <v>573561</v>
      </c>
    </row>
    <row r="50" spans="1:13">
      <c r="A50" s="15" t="s">
        <v>499</v>
      </c>
      <c r="B50" s="90">
        <f>SUM(C50:K50)</f>
        <v>5150348</v>
      </c>
      <c r="C50" s="90">
        <f>SUM(C17,C20,C23,C26,C29,C32,C35,C38,C41,C44,C47)</f>
        <v>881976</v>
      </c>
      <c r="D50" s="90">
        <f t="shared" ref="D50:K50" si="1">SUM(D17,D20,D23,D26,D29,D32,D35,D38,D41,D44,D47)</f>
        <v>178630</v>
      </c>
      <c r="E50" s="90">
        <f t="shared" si="1"/>
        <v>947643</v>
      </c>
      <c r="F50" s="90">
        <f t="shared" si="1"/>
        <v>11612</v>
      </c>
      <c r="G50" s="90">
        <f t="shared" si="1"/>
        <v>1358839</v>
      </c>
      <c r="H50" s="90">
        <f t="shared" si="1"/>
        <v>813648</v>
      </c>
      <c r="I50" s="90">
        <f t="shared" si="1"/>
        <v>693615</v>
      </c>
      <c r="J50" s="90">
        <f t="shared" si="1"/>
        <v>3300</v>
      </c>
      <c r="K50" s="90">
        <f t="shared" si="1"/>
        <v>261085</v>
      </c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M51" s="378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3">
      <c r="A53" s="1" t="s">
        <v>144</v>
      </c>
      <c r="B53" s="156">
        <f>SUM(B23,B26,B29,B32,B35,B38,B41,B44,B47)</f>
        <v>1277250</v>
      </c>
      <c r="C53" s="1"/>
      <c r="D53" s="1"/>
      <c r="E53" s="1"/>
      <c r="F53" s="1"/>
      <c r="G53" s="1"/>
      <c r="H53" s="1"/>
      <c r="I53" s="1"/>
      <c r="J53" s="1"/>
      <c r="K53" s="1"/>
    </row>
    <row r="54" spans="1:13">
      <c r="A54" s="1" t="s">
        <v>145</v>
      </c>
      <c r="B54" s="156"/>
      <c r="C54" s="1"/>
      <c r="D54" s="1"/>
      <c r="E54" s="1"/>
      <c r="F54" s="1"/>
      <c r="G54" s="1"/>
      <c r="H54" s="1"/>
      <c r="I54" s="1"/>
      <c r="J54" s="1"/>
      <c r="K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3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3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3" ht="15.75">
      <c r="A58" s="2"/>
      <c r="B58" s="2"/>
      <c r="C58" s="2"/>
      <c r="D58" s="2"/>
      <c r="E58" s="2"/>
      <c r="F58" s="2"/>
      <c r="G58" s="402"/>
      <c r="H58" s="2"/>
      <c r="I58" s="2"/>
      <c r="J58" s="2"/>
      <c r="K58" s="2"/>
    </row>
    <row r="59" spans="1:13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3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3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3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3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3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3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414"/>
  <sheetViews>
    <sheetView tabSelected="1" view="pageBreakPreview" topLeftCell="A7" zoomScaleNormal="100" workbookViewId="0">
      <pane ySplit="1260" topLeftCell="A232" activePane="bottomLeft"/>
      <selection activeCell="A31" sqref="A31"/>
      <selection pane="bottomLeft" activeCell="A31" sqref="A31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691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16" t="s">
        <v>122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13" ht="15.75">
      <c r="A4" s="516" t="s">
        <v>498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</row>
    <row r="5" spans="1:13" ht="15.75">
      <c r="A5" s="516" t="s">
        <v>20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18" t="s">
        <v>333</v>
      </c>
      <c r="D7" s="521" t="s">
        <v>40</v>
      </c>
      <c r="E7" s="541"/>
      <c r="F7" s="541"/>
      <c r="G7" s="541"/>
      <c r="H7" s="541"/>
      <c r="I7" s="521" t="s">
        <v>41</v>
      </c>
      <c r="J7" s="542"/>
      <c r="K7" s="543"/>
      <c r="L7" s="518" t="s">
        <v>196</v>
      </c>
    </row>
    <row r="8" spans="1:13" ht="12.75" customHeight="1">
      <c r="A8" s="19" t="s">
        <v>39</v>
      </c>
      <c r="B8" s="19"/>
      <c r="C8" s="519"/>
      <c r="D8" s="518" t="s">
        <v>75</v>
      </c>
      <c r="E8" s="518" t="s">
        <v>76</v>
      </c>
      <c r="F8" s="518" t="s">
        <v>98</v>
      </c>
      <c r="G8" s="544" t="s">
        <v>215</v>
      </c>
      <c r="H8" s="544" t="s">
        <v>191</v>
      </c>
      <c r="I8" s="518" t="s">
        <v>44</v>
      </c>
      <c r="J8" s="518" t="s">
        <v>43</v>
      </c>
      <c r="K8" s="547" t="s">
        <v>223</v>
      </c>
      <c r="L8" s="519"/>
    </row>
    <row r="9" spans="1:13">
      <c r="A9" s="19" t="s">
        <v>42</v>
      </c>
      <c r="B9" s="19"/>
      <c r="C9" s="519"/>
      <c r="D9" s="519"/>
      <c r="E9" s="519"/>
      <c r="F9" s="519"/>
      <c r="G9" s="545"/>
      <c r="H9" s="545"/>
      <c r="I9" s="519"/>
      <c r="J9" s="519"/>
      <c r="K9" s="548"/>
      <c r="L9" s="519"/>
    </row>
    <row r="10" spans="1:13" ht="23.25" customHeight="1">
      <c r="A10" s="8"/>
      <c r="B10" s="8"/>
      <c r="C10" s="520"/>
      <c r="D10" s="520"/>
      <c r="E10" s="520"/>
      <c r="F10" s="520"/>
      <c r="G10" s="546"/>
      <c r="H10" s="546"/>
      <c r="I10" s="520"/>
      <c r="J10" s="520"/>
      <c r="K10" s="549"/>
      <c r="L10" s="520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222</v>
      </c>
      <c r="B12" s="13"/>
      <c r="C12" s="13"/>
      <c r="D12" s="118"/>
      <c r="E12" s="116"/>
      <c r="F12" s="120"/>
      <c r="G12" s="116"/>
      <c r="H12" s="120"/>
      <c r="I12" s="116"/>
      <c r="J12" s="119"/>
      <c r="K12" s="116"/>
      <c r="L12" s="118"/>
      <c r="M12" t="s">
        <v>347</v>
      </c>
    </row>
    <row r="13" spans="1:13">
      <c r="A13" s="11" t="s">
        <v>47</v>
      </c>
      <c r="B13" s="260" t="s">
        <v>171</v>
      </c>
      <c r="C13" s="90">
        <f>SUM(D13:L13)</f>
        <v>48421</v>
      </c>
      <c r="D13" s="113">
        <v>35639</v>
      </c>
      <c r="E13" s="90">
        <v>6838</v>
      </c>
      <c r="F13" s="123">
        <v>4003</v>
      </c>
      <c r="G13" s="90"/>
      <c r="H13" s="123"/>
      <c r="I13" s="243">
        <v>1941</v>
      </c>
      <c r="J13" s="133">
        <v>0</v>
      </c>
      <c r="K13" s="90"/>
      <c r="L13" s="113">
        <v>0</v>
      </c>
      <c r="M13" s="151">
        <f>SUM(D13:L13)</f>
        <v>48421</v>
      </c>
    </row>
    <row r="14" spans="1:13">
      <c r="A14" s="11" t="s">
        <v>552</v>
      </c>
      <c r="B14" s="260"/>
      <c r="C14" s="90">
        <f t="shared" ref="C14:C16" si="0">SUM(D14:L14)</f>
        <v>260</v>
      </c>
      <c r="D14" s="113"/>
      <c r="E14" s="90"/>
      <c r="F14" s="123">
        <v>260</v>
      </c>
      <c r="G14" s="90"/>
      <c r="H14" s="123"/>
      <c r="I14" s="243"/>
      <c r="J14" s="133"/>
      <c r="K14" s="90"/>
      <c r="L14" s="113"/>
      <c r="M14" s="151">
        <f t="shared" ref="M14:M21" si="1">SUM(D14:L14)</f>
        <v>260</v>
      </c>
    </row>
    <row r="15" spans="1:13">
      <c r="A15" s="11" t="s">
        <v>554</v>
      </c>
      <c r="B15" s="260"/>
      <c r="C15" s="90">
        <f t="shared" si="0"/>
        <v>1195</v>
      </c>
      <c r="D15" s="113">
        <v>1000</v>
      </c>
      <c r="E15" s="90">
        <v>195</v>
      </c>
      <c r="F15" s="123"/>
      <c r="G15" s="90"/>
      <c r="H15" s="123"/>
      <c r="I15" s="243"/>
      <c r="J15" s="133"/>
      <c r="K15" s="90"/>
      <c r="L15" s="113"/>
      <c r="M15" s="151">
        <f t="shared" si="1"/>
        <v>1195</v>
      </c>
    </row>
    <row r="16" spans="1:13">
      <c r="A16" s="11" t="s">
        <v>555</v>
      </c>
      <c r="B16" s="260"/>
      <c r="C16" s="90">
        <f t="shared" si="0"/>
        <v>598</v>
      </c>
      <c r="D16" s="113">
        <v>500</v>
      </c>
      <c r="E16" s="90">
        <v>98</v>
      </c>
      <c r="F16" s="123"/>
      <c r="G16" s="90"/>
      <c r="H16" s="123"/>
      <c r="I16" s="243"/>
      <c r="J16" s="133"/>
      <c r="K16" s="90"/>
      <c r="L16" s="113"/>
      <c r="M16" s="151">
        <f t="shared" si="1"/>
        <v>598</v>
      </c>
    </row>
    <row r="17" spans="1:13">
      <c r="A17" s="11" t="s">
        <v>512</v>
      </c>
      <c r="B17" s="260"/>
      <c r="C17" s="90">
        <f>SUM(C14:C16)</f>
        <v>2053</v>
      </c>
      <c r="D17" s="90">
        <f t="shared" ref="D17:L17" si="2">SUM(D14:D16)</f>
        <v>1500</v>
      </c>
      <c r="E17" s="90">
        <f t="shared" si="2"/>
        <v>293</v>
      </c>
      <c r="F17" s="90">
        <f t="shared" si="2"/>
        <v>260</v>
      </c>
      <c r="G17" s="90">
        <f t="shared" si="2"/>
        <v>0</v>
      </c>
      <c r="H17" s="90">
        <f t="shared" si="2"/>
        <v>0</v>
      </c>
      <c r="I17" s="90">
        <f t="shared" si="2"/>
        <v>0</v>
      </c>
      <c r="J17" s="90">
        <f t="shared" si="2"/>
        <v>0</v>
      </c>
      <c r="K17" s="90">
        <f t="shared" si="2"/>
        <v>0</v>
      </c>
      <c r="L17" s="90">
        <f t="shared" si="2"/>
        <v>0</v>
      </c>
      <c r="M17" s="151">
        <f t="shared" si="1"/>
        <v>2053</v>
      </c>
    </row>
    <row r="18" spans="1:13">
      <c r="A18" s="15" t="s">
        <v>500</v>
      </c>
      <c r="B18" s="259"/>
      <c r="C18" s="115">
        <f>SUM(C13,C17)</f>
        <v>50474</v>
      </c>
      <c r="D18" s="115">
        <f t="shared" ref="D18:L18" si="3">SUM(D13,D17)</f>
        <v>37139</v>
      </c>
      <c r="E18" s="115">
        <f t="shared" si="3"/>
        <v>7131</v>
      </c>
      <c r="F18" s="115">
        <f t="shared" si="3"/>
        <v>4263</v>
      </c>
      <c r="G18" s="115">
        <f t="shared" si="3"/>
        <v>0</v>
      </c>
      <c r="H18" s="115">
        <f t="shared" si="3"/>
        <v>0</v>
      </c>
      <c r="I18" s="115">
        <f t="shared" si="3"/>
        <v>1941</v>
      </c>
      <c r="J18" s="115">
        <f t="shared" si="3"/>
        <v>0</v>
      </c>
      <c r="K18" s="115">
        <f t="shared" si="3"/>
        <v>0</v>
      </c>
      <c r="L18" s="115">
        <f t="shared" si="3"/>
        <v>0</v>
      </c>
      <c r="M18" s="151">
        <f t="shared" si="1"/>
        <v>50474</v>
      </c>
    </row>
    <row r="19" spans="1:13">
      <c r="A19" s="57" t="s">
        <v>342</v>
      </c>
      <c r="B19" s="282"/>
      <c r="C19" s="90"/>
      <c r="D19" s="113"/>
      <c r="E19" s="90"/>
      <c r="F19" s="117"/>
      <c r="G19" s="90"/>
      <c r="H19" s="117"/>
      <c r="I19" s="243"/>
      <c r="J19" s="133"/>
      <c r="K19" s="90"/>
      <c r="L19" s="123"/>
      <c r="M19" s="151">
        <f t="shared" si="1"/>
        <v>0</v>
      </c>
    </row>
    <row r="20" spans="1:13">
      <c r="A20" s="11" t="s">
        <v>47</v>
      </c>
      <c r="B20" s="260" t="s">
        <v>169</v>
      </c>
      <c r="C20" s="90">
        <f>SUM(D20:L20)</f>
        <v>1932</v>
      </c>
      <c r="D20" s="113"/>
      <c r="E20" s="90"/>
      <c r="F20" s="117">
        <v>1932</v>
      </c>
      <c r="G20" s="90"/>
      <c r="H20" s="117"/>
      <c r="I20" s="243"/>
      <c r="J20" s="133"/>
      <c r="K20" s="90"/>
      <c r="L20" s="123"/>
      <c r="M20" s="151">
        <f t="shared" si="1"/>
        <v>1932</v>
      </c>
    </row>
    <row r="21" spans="1:13">
      <c r="A21" s="15" t="s">
        <v>500</v>
      </c>
      <c r="B21" s="259"/>
      <c r="C21" s="90">
        <f>SUM(D21:L21)</f>
        <v>1932</v>
      </c>
      <c r="D21" s="113"/>
      <c r="E21" s="90"/>
      <c r="F21" s="117">
        <v>1932</v>
      </c>
      <c r="G21" s="90"/>
      <c r="H21" s="117"/>
      <c r="I21" s="243"/>
      <c r="J21" s="133"/>
      <c r="K21" s="90"/>
      <c r="L21" s="123"/>
      <c r="M21" s="151">
        <f t="shared" si="1"/>
        <v>1932</v>
      </c>
    </row>
    <row r="22" spans="1:13">
      <c r="A22" s="13" t="s">
        <v>364</v>
      </c>
      <c r="B22" s="7"/>
      <c r="C22" s="13"/>
      <c r="D22" s="118"/>
      <c r="E22" s="116"/>
      <c r="F22" s="120"/>
      <c r="G22" s="116"/>
      <c r="H22" s="120"/>
      <c r="I22" s="116"/>
      <c r="J22" s="119"/>
      <c r="K22" s="116"/>
      <c r="L22" s="118"/>
      <c r="M22" s="151">
        <f t="shared" ref="M22:M220" si="4">SUM(D22:L22)</f>
        <v>0</v>
      </c>
    </row>
    <row r="23" spans="1:13">
      <c r="A23" s="11" t="s">
        <v>47</v>
      </c>
      <c r="B23" s="260" t="s">
        <v>169</v>
      </c>
      <c r="C23" s="90">
        <f>SUM(D23:L23)</f>
        <v>2646</v>
      </c>
      <c r="D23" s="113"/>
      <c r="E23" s="90">
        <v>0</v>
      </c>
      <c r="F23" s="123">
        <v>1744</v>
      </c>
      <c r="G23" s="90"/>
      <c r="H23" s="123">
        <v>0</v>
      </c>
      <c r="I23" s="90">
        <v>902</v>
      </c>
      <c r="J23" s="133">
        <v>0</v>
      </c>
      <c r="K23" s="90">
        <v>0</v>
      </c>
      <c r="L23" s="113"/>
      <c r="M23" s="151">
        <f t="shared" si="4"/>
        <v>2646</v>
      </c>
    </row>
    <row r="24" spans="1:13">
      <c r="A24" s="11" t="s">
        <v>556</v>
      </c>
      <c r="B24" s="260"/>
      <c r="C24" s="90">
        <f>SUM(D24:L24)</f>
        <v>5423</v>
      </c>
      <c r="D24" s="113"/>
      <c r="E24" s="90"/>
      <c r="F24" s="123"/>
      <c r="G24" s="90"/>
      <c r="H24" s="123"/>
      <c r="I24" s="90"/>
      <c r="J24" s="133">
        <v>5423</v>
      </c>
      <c r="K24" s="90"/>
      <c r="L24" s="113"/>
      <c r="M24" s="151">
        <f t="shared" si="4"/>
        <v>5423</v>
      </c>
    </row>
    <row r="25" spans="1:13">
      <c r="A25" s="11" t="s">
        <v>557</v>
      </c>
      <c r="B25" s="260"/>
      <c r="C25" s="90">
        <f>SUM(C24)</f>
        <v>5423</v>
      </c>
      <c r="D25" s="90">
        <f t="shared" ref="D25:L25" si="5">SUM(D24)</f>
        <v>0</v>
      </c>
      <c r="E25" s="90">
        <f t="shared" si="5"/>
        <v>0</v>
      </c>
      <c r="F25" s="90">
        <f t="shared" si="5"/>
        <v>0</v>
      </c>
      <c r="G25" s="90">
        <f t="shared" si="5"/>
        <v>0</v>
      </c>
      <c r="H25" s="90">
        <f t="shared" si="5"/>
        <v>0</v>
      </c>
      <c r="I25" s="90">
        <f t="shared" si="5"/>
        <v>0</v>
      </c>
      <c r="J25" s="90">
        <f t="shared" si="5"/>
        <v>5423</v>
      </c>
      <c r="K25" s="90">
        <f t="shared" si="5"/>
        <v>0</v>
      </c>
      <c r="L25" s="90">
        <f t="shared" si="5"/>
        <v>0</v>
      </c>
      <c r="M25" s="151">
        <f t="shared" si="4"/>
        <v>5423</v>
      </c>
    </row>
    <row r="26" spans="1:13">
      <c r="A26" s="15" t="s">
        <v>500</v>
      </c>
      <c r="B26" s="259"/>
      <c r="C26" s="115">
        <f t="shared" ref="C26:L26" si="6">SUM(C23,C25)</f>
        <v>8069</v>
      </c>
      <c r="D26" s="115">
        <f t="shared" si="6"/>
        <v>0</v>
      </c>
      <c r="E26" s="115">
        <f t="shared" si="6"/>
        <v>0</v>
      </c>
      <c r="F26" s="115">
        <f t="shared" si="6"/>
        <v>1744</v>
      </c>
      <c r="G26" s="115">
        <f t="shared" si="6"/>
        <v>0</v>
      </c>
      <c r="H26" s="115">
        <f t="shared" si="6"/>
        <v>0</v>
      </c>
      <c r="I26" s="115">
        <f t="shared" si="6"/>
        <v>902</v>
      </c>
      <c r="J26" s="115">
        <f t="shared" si="6"/>
        <v>5423</v>
      </c>
      <c r="K26" s="115">
        <f t="shared" si="6"/>
        <v>0</v>
      </c>
      <c r="L26" s="115">
        <f t="shared" si="6"/>
        <v>0</v>
      </c>
      <c r="M26" s="151">
        <f t="shared" si="4"/>
        <v>8069</v>
      </c>
    </row>
    <row r="27" spans="1:13">
      <c r="A27" s="13" t="s">
        <v>370</v>
      </c>
      <c r="B27" s="282"/>
      <c r="C27" s="116"/>
      <c r="D27" s="118"/>
      <c r="E27" s="116"/>
      <c r="F27" s="120"/>
      <c r="G27" s="116"/>
      <c r="H27" s="120"/>
      <c r="I27" s="116"/>
      <c r="J27" s="119"/>
      <c r="K27" s="116"/>
      <c r="L27" s="118"/>
      <c r="M27" s="151">
        <f t="shared" si="4"/>
        <v>0</v>
      </c>
    </row>
    <row r="28" spans="1:13">
      <c r="A28" s="11" t="s">
        <v>47</v>
      </c>
      <c r="B28" s="260" t="s">
        <v>170</v>
      </c>
      <c r="C28" s="90">
        <f>SUM(D28:L28)</f>
        <v>15000</v>
      </c>
      <c r="D28" s="113"/>
      <c r="E28" s="90"/>
      <c r="F28" s="123">
        <v>15000</v>
      </c>
      <c r="G28" s="90"/>
      <c r="H28" s="123"/>
      <c r="I28" s="90"/>
      <c r="J28" s="133"/>
      <c r="K28" s="90"/>
      <c r="L28" s="113"/>
      <c r="M28" s="151">
        <f t="shared" si="4"/>
        <v>15000</v>
      </c>
    </row>
    <row r="29" spans="1:13">
      <c r="A29" s="15" t="s">
        <v>500</v>
      </c>
      <c r="B29" s="259"/>
      <c r="C29" s="90">
        <f>SUM(D29:L29)</f>
        <v>15000</v>
      </c>
      <c r="D29" s="112"/>
      <c r="E29" s="115"/>
      <c r="F29" s="122">
        <v>15000</v>
      </c>
      <c r="G29" s="115"/>
      <c r="H29" s="122"/>
      <c r="I29" s="115"/>
      <c r="J29" s="121"/>
      <c r="K29" s="115"/>
      <c r="L29" s="112"/>
      <c r="M29" s="151">
        <f t="shared" si="4"/>
        <v>15000</v>
      </c>
    </row>
    <row r="30" spans="1:13">
      <c r="A30" s="13" t="s">
        <v>371</v>
      </c>
      <c r="B30" s="7"/>
      <c r="C30" s="13"/>
      <c r="D30" s="113"/>
      <c r="E30" s="90"/>
      <c r="F30" s="123"/>
      <c r="G30" s="90"/>
      <c r="H30" s="123"/>
      <c r="I30" s="90"/>
      <c r="J30" s="133"/>
      <c r="K30" s="90"/>
      <c r="L30" s="123"/>
      <c r="M30" s="151">
        <f t="shared" si="4"/>
        <v>0</v>
      </c>
    </row>
    <row r="31" spans="1:13">
      <c r="A31" s="11" t="s">
        <v>47</v>
      </c>
      <c r="B31" s="260" t="s">
        <v>169</v>
      </c>
      <c r="C31" s="90">
        <f>SUM(D31:L31)</f>
        <v>166228</v>
      </c>
      <c r="D31" s="113">
        <v>0</v>
      </c>
      <c r="E31" s="90">
        <v>0</v>
      </c>
      <c r="F31" s="123">
        <v>48563</v>
      </c>
      <c r="G31" s="90">
        <v>0</v>
      </c>
      <c r="H31" s="123">
        <v>0</v>
      </c>
      <c r="I31" s="90">
        <v>111165</v>
      </c>
      <c r="J31" s="133">
        <v>5000</v>
      </c>
      <c r="K31" s="90">
        <v>1500</v>
      </c>
      <c r="L31" s="123">
        <v>0</v>
      </c>
      <c r="M31" s="151">
        <f t="shared" si="4"/>
        <v>166228</v>
      </c>
    </row>
    <row r="32" spans="1:13">
      <c r="A32" s="11" t="s">
        <v>525</v>
      </c>
      <c r="B32" s="260"/>
      <c r="C32" s="90">
        <f t="shared" ref="C32:C38" si="7">SUM(D32:L32)</f>
        <v>1600</v>
      </c>
      <c r="D32" s="113"/>
      <c r="E32" s="90"/>
      <c r="F32" s="123">
        <v>1600</v>
      </c>
      <c r="G32" s="90"/>
      <c r="H32" s="123"/>
      <c r="I32" s="90"/>
      <c r="J32" s="133"/>
      <c r="K32" s="90"/>
      <c r="L32" s="123"/>
      <c r="M32" s="151">
        <f t="shared" si="4"/>
        <v>1600</v>
      </c>
    </row>
    <row r="33" spans="1:13">
      <c r="A33" s="11" t="s">
        <v>526</v>
      </c>
      <c r="B33" s="260"/>
      <c r="C33" s="90">
        <f t="shared" si="7"/>
        <v>1935</v>
      </c>
      <c r="D33" s="113"/>
      <c r="E33" s="90"/>
      <c r="F33" s="123">
        <v>1935</v>
      </c>
      <c r="G33" s="90"/>
      <c r="H33" s="123"/>
      <c r="I33" s="90"/>
      <c r="J33" s="133"/>
      <c r="K33" s="90"/>
      <c r="L33" s="123"/>
      <c r="M33" s="151">
        <f t="shared" si="4"/>
        <v>1935</v>
      </c>
    </row>
    <row r="34" spans="1:13">
      <c r="A34" s="11" t="s">
        <v>527</v>
      </c>
      <c r="B34" s="260"/>
      <c r="C34" s="90">
        <f t="shared" si="7"/>
        <v>1137</v>
      </c>
      <c r="D34" s="113"/>
      <c r="E34" s="90"/>
      <c r="F34" s="123">
        <v>1137</v>
      </c>
      <c r="G34" s="90"/>
      <c r="H34" s="123"/>
      <c r="I34" s="90"/>
      <c r="J34" s="133"/>
      <c r="K34" s="90"/>
      <c r="L34" s="123"/>
      <c r="M34" s="151">
        <f t="shared" si="4"/>
        <v>1137</v>
      </c>
    </row>
    <row r="35" spans="1:13">
      <c r="A35" s="11" t="s">
        <v>528</v>
      </c>
      <c r="B35" s="260"/>
      <c r="C35" s="90">
        <f t="shared" si="7"/>
        <v>1494</v>
      </c>
      <c r="D35" s="113"/>
      <c r="E35" s="90"/>
      <c r="F35" s="123">
        <v>1494</v>
      </c>
      <c r="G35" s="90"/>
      <c r="H35" s="123"/>
      <c r="I35" s="90"/>
      <c r="J35" s="133"/>
      <c r="K35" s="90"/>
      <c r="L35" s="123"/>
      <c r="M35" s="151">
        <f t="shared" si="4"/>
        <v>1494</v>
      </c>
    </row>
    <row r="36" spans="1:13">
      <c r="A36" s="11" t="s">
        <v>529</v>
      </c>
      <c r="B36" s="260"/>
      <c r="C36" s="90">
        <f t="shared" si="7"/>
        <v>1000</v>
      </c>
      <c r="D36" s="113"/>
      <c r="E36" s="90"/>
      <c r="F36" s="123">
        <v>1000</v>
      </c>
      <c r="G36" s="90"/>
      <c r="H36" s="123"/>
      <c r="I36" s="90"/>
      <c r="J36" s="133"/>
      <c r="K36" s="90"/>
      <c r="L36" s="123"/>
      <c r="M36" s="151">
        <f t="shared" si="4"/>
        <v>1000</v>
      </c>
    </row>
    <row r="37" spans="1:13">
      <c r="A37" s="11" t="s">
        <v>550</v>
      </c>
      <c r="B37" s="260"/>
      <c r="C37" s="90">
        <f t="shared" si="7"/>
        <v>199</v>
      </c>
      <c r="D37" s="113"/>
      <c r="E37" s="90"/>
      <c r="F37" s="123">
        <v>199</v>
      </c>
      <c r="G37" s="90"/>
      <c r="H37" s="123"/>
      <c r="I37" s="90"/>
      <c r="J37" s="133"/>
      <c r="K37" s="90"/>
      <c r="L37" s="123"/>
      <c r="M37" s="151">
        <f t="shared" si="4"/>
        <v>199</v>
      </c>
    </row>
    <row r="38" spans="1:13">
      <c r="A38" s="11" t="s">
        <v>551</v>
      </c>
      <c r="B38" s="260"/>
      <c r="C38" s="90">
        <f t="shared" si="7"/>
        <v>40</v>
      </c>
      <c r="D38" s="113"/>
      <c r="E38" s="90"/>
      <c r="F38" s="123">
        <v>40</v>
      </c>
      <c r="G38" s="90"/>
      <c r="H38" s="123"/>
      <c r="I38" s="90"/>
      <c r="J38" s="133"/>
      <c r="K38" s="90"/>
      <c r="L38" s="123"/>
      <c r="M38" s="151">
        <f t="shared" si="4"/>
        <v>40</v>
      </c>
    </row>
    <row r="39" spans="1:13">
      <c r="A39" s="11" t="s">
        <v>512</v>
      </c>
      <c r="B39" s="260"/>
      <c r="C39" s="90">
        <f>SUM(C32:C38)</f>
        <v>7405</v>
      </c>
      <c r="D39" s="90">
        <f t="shared" ref="D39:L39" si="8">SUM(D32:D38)</f>
        <v>0</v>
      </c>
      <c r="E39" s="90">
        <f t="shared" si="8"/>
        <v>0</v>
      </c>
      <c r="F39" s="90">
        <f t="shared" si="8"/>
        <v>7405</v>
      </c>
      <c r="G39" s="90">
        <f t="shared" si="8"/>
        <v>0</v>
      </c>
      <c r="H39" s="90">
        <f t="shared" si="8"/>
        <v>0</v>
      </c>
      <c r="I39" s="90">
        <f t="shared" si="8"/>
        <v>0</v>
      </c>
      <c r="J39" s="90">
        <f t="shared" si="8"/>
        <v>0</v>
      </c>
      <c r="K39" s="90">
        <f t="shared" si="8"/>
        <v>0</v>
      </c>
      <c r="L39" s="90">
        <f t="shared" si="8"/>
        <v>0</v>
      </c>
      <c r="M39" s="151">
        <f t="shared" si="4"/>
        <v>7405</v>
      </c>
    </row>
    <row r="40" spans="1:13">
      <c r="A40" s="15" t="s">
        <v>500</v>
      </c>
      <c r="B40" s="259"/>
      <c r="C40" s="115">
        <f t="shared" ref="C40:L40" si="9">SUM(C31,C39)</f>
        <v>173633</v>
      </c>
      <c r="D40" s="115">
        <f t="shared" si="9"/>
        <v>0</v>
      </c>
      <c r="E40" s="115">
        <f t="shared" si="9"/>
        <v>0</v>
      </c>
      <c r="F40" s="115">
        <f t="shared" si="9"/>
        <v>55968</v>
      </c>
      <c r="G40" s="115">
        <f t="shared" si="9"/>
        <v>0</v>
      </c>
      <c r="H40" s="115">
        <f t="shared" si="9"/>
        <v>0</v>
      </c>
      <c r="I40" s="115">
        <f t="shared" si="9"/>
        <v>111165</v>
      </c>
      <c r="J40" s="115">
        <f t="shared" si="9"/>
        <v>5000</v>
      </c>
      <c r="K40" s="115">
        <f t="shared" si="9"/>
        <v>1500</v>
      </c>
      <c r="L40" s="115">
        <f t="shared" si="9"/>
        <v>0</v>
      </c>
      <c r="M40" s="151">
        <f t="shared" si="4"/>
        <v>173633</v>
      </c>
    </row>
    <row r="41" spans="1:13" s="353" customFormat="1">
      <c r="A41" s="335" t="s">
        <v>403</v>
      </c>
      <c r="B41" s="360"/>
      <c r="C41" s="348"/>
      <c r="D41" s="349"/>
      <c r="E41" s="348"/>
      <c r="F41" s="350"/>
      <c r="G41" s="348"/>
      <c r="H41" s="350"/>
      <c r="I41" s="348"/>
      <c r="J41" s="351"/>
      <c r="K41" s="348"/>
      <c r="L41" s="349"/>
      <c r="M41" s="352">
        <f t="shared" si="4"/>
        <v>0</v>
      </c>
    </row>
    <row r="42" spans="1:13" s="353" customFormat="1">
      <c r="A42" s="11" t="s">
        <v>47</v>
      </c>
      <c r="B42" s="403" t="s">
        <v>169</v>
      </c>
      <c r="C42" s="243">
        <f>SUM(D42:L42)</f>
        <v>6502</v>
      </c>
      <c r="D42" s="356"/>
      <c r="E42" s="243"/>
      <c r="F42" s="359">
        <v>6502</v>
      </c>
      <c r="G42" s="243"/>
      <c r="H42" s="359"/>
      <c r="I42" s="243"/>
      <c r="J42" s="358"/>
      <c r="K42" s="243"/>
      <c r="L42" s="356"/>
      <c r="M42" s="352">
        <f t="shared" si="4"/>
        <v>6502</v>
      </c>
    </row>
    <row r="43" spans="1:13" s="353" customFormat="1">
      <c r="A43" s="11" t="s">
        <v>518</v>
      </c>
      <c r="B43" s="403"/>
      <c r="C43" s="243">
        <f t="shared" ref="C43:C44" si="10">SUM(D43:L43)</f>
        <v>1170</v>
      </c>
      <c r="D43" s="356">
        <v>979</v>
      </c>
      <c r="E43" s="243">
        <v>191</v>
      </c>
      <c r="F43" s="359"/>
      <c r="G43" s="243"/>
      <c r="H43" s="359"/>
      <c r="I43" s="243"/>
      <c r="J43" s="358"/>
      <c r="K43" s="243"/>
      <c r="L43" s="356"/>
      <c r="M43" s="352">
        <f t="shared" si="4"/>
        <v>1170</v>
      </c>
    </row>
    <row r="44" spans="1:13" s="353" customFormat="1">
      <c r="A44" s="11" t="s">
        <v>519</v>
      </c>
      <c r="B44" s="403"/>
      <c r="C44" s="243">
        <f t="shared" si="10"/>
        <v>0</v>
      </c>
      <c r="D44" s="356">
        <v>1214</v>
      </c>
      <c r="E44" s="243">
        <v>214</v>
      </c>
      <c r="F44" s="359">
        <v>-1428</v>
      </c>
      <c r="G44" s="243"/>
      <c r="H44" s="359"/>
      <c r="I44" s="243"/>
      <c r="J44" s="358"/>
      <c r="K44" s="243"/>
      <c r="L44" s="356"/>
      <c r="M44" s="352">
        <f t="shared" si="4"/>
        <v>0</v>
      </c>
    </row>
    <row r="45" spans="1:13" s="353" customFormat="1">
      <c r="A45" s="11" t="s">
        <v>512</v>
      </c>
      <c r="B45" s="403"/>
      <c r="C45" s="243">
        <f>SUM(C43:C44)</f>
        <v>1170</v>
      </c>
      <c r="D45" s="356">
        <f>SUM(D43:D44)</f>
        <v>2193</v>
      </c>
      <c r="E45" s="356">
        <f t="shared" ref="E45:L45" si="11">SUM(E43:E44)</f>
        <v>405</v>
      </c>
      <c r="F45" s="356">
        <f t="shared" si="11"/>
        <v>-1428</v>
      </c>
      <c r="G45" s="356">
        <f t="shared" si="11"/>
        <v>0</v>
      </c>
      <c r="H45" s="356">
        <f t="shared" si="11"/>
        <v>0</v>
      </c>
      <c r="I45" s="356">
        <f t="shared" si="11"/>
        <v>0</v>
      </c>
      <c r="J45" s="356">
        <f t="shared" si="11"/>
        <v>0</v>
      </c>
      <c r="K45" s="356">
        <f t="shared" si="11"/>
        <v>0</v>
      </c>
      <c r="L45" s="356">
        <f t="shared" si="11"/>
        <v>0</v>
      </c>
      <c r="M45" s="352">
        <f t="shared" si="4"/>
        <v>1170</v>
      </c>
    </row>
    <row r="46" spans="1:13" s="353" customFormat="1">
      <c r="A46" s="15" t="s">
        <v>500</v>
      </c>
      <c r="B46" s="354"/>
      <c r="C46" s="243">
        <f>SUM(C42,C45)</f>
        <v>7672</v>
      </c>
      <c r="D46" s="355">
        <f>SUM(D42,D45)</f>
        <v>2193</v>
      </c>
      <c r="E46" s="355">
        <f t="shared" ref="E46:L46" si="12">SUM(E42,E45)</f>
        <v>405</v>
      </c>
      <c r="F46" s="355">
        <f t="shared" si="12"/>
        <v>5074</v>
      </c>
      <c r="G46" s="355">
        <f t="shared" si="12"/>
        <v>0</v>
      </c>
      <c r="H46" s="355">
        <f t="shared" si="12"/>
        <v>0</v>
      </c>
      <c r="I46" s="355">
        <f t="shared" si="12"/>
        <v>0</v>
      </c>
      <c r="J46" s="355">
        <f t="shared" si="12"/>
        <v>0</v>
      </c>
      <c r="K46" s="355">
        <f t="shared" si="12"/>
        <v>0</v>
      </c>
      <c r="L46" s="355">
        <f t="shared" si="12"/>
        <v>0</v>
      </c>
      <c r="M46" s="352">
        <f t="shared" si="4"/>
        <v>7672</v>
      </c>
    </row>
    <row r="47" spans="1:13" s="353" customFormat="1">
      <c r="A47" s="343" t="s">
        <v>373</v>
      </c>
      <c r="B47" s="347"/>
      <c r="C47" s="335"/>
      <c r="D47" s="349"/>
      <c r="E47" s="348"/>
      <c r="F47" s="350"/>
      <c r="G47" s="348"/>
      <c r="H47" s="357"/>
      <c r="I47" s="348"/>
      <c r="J47" s="351"/>
      <c r="K47" s="348"/>
      <c r="L47" s="349"/>
      <c r="M47" s="352">
        <f t="shared" si="4"/>
        <v>0</v>
      </c>
    </row>
    <row r="48" spans="1:13" s="353" customFormat="1">
      <c r="A48" s="11" t="s">
        <v>47</v>
      </c>
      <c r="B48" s="403" t="s">
        <v>169</v>
      </c>
      <c r="C48" s="243">
        <f>SUM(D48:L48)</f>
        <v>17895</v>
      </c>
      <c r="D48" s="356"/>
      <c r="E48" s="243">
        <v>0</v>
      </c>
      <c r="F48" s="359">
        <v>0</v>
      </c>
      <c r="G48" s="243"/>
      <c r="H48" s="359">
        <v>0</v>
      </c>
      <c r="I48" s="243">
        <v>0</v>
      </c>
      <c r="J48" s="358">
        <v>0</v>
      </c>
      <c r="K48" s="243">
        <v>0</v>
      </c>
      <c r="L48" s="356">
        <v>17895</v>
      </c>
      <c r="M48" s="352">
        <f t="shared" si="4"/>
        <v>17895</v>
      </c>
    </row>
    <row r="49" spans="1:13" s="353" customFormat="1">
      <c r="A49" s="420" t="s">
        <v>541</v>
      </c>
      <c r="B49" s="403"/>
      <c r="C49" s="243">
        <f>SUM(D49:L49)</f>
        <v>7524</v>
      </c>
      <c r="D49" s="356"/>
      <c r="E49" s="243"/>
      <c r="F49" s="359"/>
      <c r="G49" s="243"/>
      <c r="H49" s="359"/>
      <c r="I49" s="243"/>
      <c r="J49" s="358"/>
      <c r="K49" s="243"/>
      <c r="L49" s="356">
        <v>7524</v>
      </c>
      <c r="M49" s="352">
        <f t="shared" si="4"/>
        <v>7524</v>
      </c>
    </row>
    <row r="50" spans="1:13" s="353" customFormat="1">
      <c r="A50" s="420" t="s">
        <v>541</v>
      </c>
      <c r="B50" s="403"/>
      <c r="C50" s="243">
        <f>SUM(D50:L50)</f>
        <v>30000</v>
      </c>
      <c r="D50" s="356"/>
      <c r="E50" s="243"/>
      <c r="F50" s="359"/>
      <c r="G50" s="243"/>
      <c r="H50" s="359"/>
      <c r="I50" s="243"/>
      <c r="J50" s="358"/>
      <c r="K50" s="243"/>
      <c r="L50" s="356">
        <v>30000</v>
      </c>
      <c r="M50" s="352">
        <f t="shared" si="4"/>
        <v>30000</v>
      </c>
    </row>
    <row r="51" spans="1:13" s="353" customFormat="1">
      <c r="A51" s="11" t="s">
        <v>512</v>
      </c>
      <c r="B51" s="403"/>
      <c r="C51" s="243">
        <f>SUM(C49:C50)</f>
        <v>37524</v>
      </c>
      <c r="D51" s="243">
        <f t="shared" ref="D51:K51" si="13">SUM(D50)</f>
        <v>0</v>
      </c>
      <c r="E51" s="243">
        <f t="shared" si="13"/>
        <v>0</v>
      </c>
      <c r="F51" s="243">
        <f t="shared" si="13"/>
        <v>0</v>
      </c>
      <c r="G51" s="243">
        <f t="shared" si="13"/>
        <v>0</v>
      </c>
      <c r="H51" s="243">
        <f t="shared" si="13"/>
        <v>0</v>
      </c>
      <c r="I51" s="243">
        <f t="shared" si="13"/>
        <v>0</v>
      </c>
      <c r="J51" s="243">
        <f t="shared" si="13"/>
        <v>0</v>
      </c>
      <c r="K51" s="243">
        <f t="shared" si="13"/>
        <v>0</v>
      </c>
      <c r="L51" s="243">
        <f>SUM(L49:L50)</f>
        <v>37524</v>
      </c>
      <c r="M51" s="352">
        <f t="shared" si="4"/>
        <v>37524</v>
      </c>
    </row>
    <row r="52" spans="1:13" s="353" customFormat="1">
      <c r="A52" s="15" t="s">
        <v>500</v>
      </c>
      <c r="B52" s="403"/>
      <c r="C52" s="310">
        <f>SUM(C48,C51)</f>
        <v>55419</v>
      </c>
      <c r="D52" s="310">
        <f t="shared" ref="D52:L52" si="14">SUM(D48,D51)</f>
        <v>0</v>
      </c>
      <c r="E52" s="310">
        <f t="shared" si="14"/>
        <v>0</v>
      </c>
      <c r="F52" s="310">
        <f t="shared" si="14"/>
        <v>0</v>
      </c>
      <c r="G52" s="310">
        <f t="shared" si="14"/>
        <v>0</v>
      </c>
      <c r="H52" s="310">
        <f t="shared" si="14"/>
        <v>0</v>
      </c>
      <c r="I52" s="310">
        <f t="shared" si="14"/>
        <v>0</v>
      </c>
      <c r="J52" s="310">
        <f t="shared" si="14"/>
        <v>0</v>
      </c>
      <c r="K52" s="310">
        <f t="shared" si="14"/>
        <v>0</v>
      </c>
      <c r="L52" s="310">
        <f t="shared" si="14"/>
        <v>55419</v>
      </c>
      <c r="M52" s="352">
        <f t="shared" si="4"/>
        <v>55419</v>
      </c>
    </row>
    <row r="53" spans="1:13" s="353" customFormat="1">
      <c r="A53" s="335" t="s">
        <v>374</v>
      </c>
      <c r="B53" s="360"/>
      <c r="C53" s="243"/>
      <c r="D53" s="356"/>
      <c r="E53" s="243"/>
      <c r="F53" s="361"/>
      <c r="G53" s="243"/>
      <c r="H53" s="361"/>
      <c r="I53" s="243"/>
      <c r="J53" s="358"/>
      <c r="K53" s="243"/>
      <c r="L53" s="359"/>
      <c r="M53" s="352">
        <f t="shared" si="4"/>
        <v>0</v>
      </c>
    </row>
    <row r="54" spans="1:13" s="353" customFormat="1">
      <c r="A54" s="11" t="s">
        <v>47</v>
      </c>
      <c r="B54" s="403" t="s">
        <v>169</v>
      </c>
      <c r="C54" s="243">
        <f>SUM(D54:L54)</f>
        <v>67003</v>
      </c>
      <c r="D54" s="356"/>
      <c r="E54" s="243"/>
      <c r="F54" s="361"/>
      <c r="G54" s="243"/>
      <c r="H54" s="361">
        <v>67003</v>
      </c>
      <c r="I54" s="243"/>
      <c r="J54" s="358"/>
      <c r="K54" s="243"/>
      <c r="L54" s="359"/>
      <c r="M54" s="352">
        <f t="shared" si="4"/>
        <v>67003</v>
      </c>
    </row>
    <row r="55" spans="1:13" s="353" customFormat="1">
      <c r="A55" s="15" t="s">
        <v>500</v>
      </c>
      <c r="B55" s="403"/>
      <c r="C55" s="243">
        <f>SUM(D55:L55)</f>
        <v>67003</v>
      </c>
      <c r="D55" s="356"/>
      <c r="E55" s="243"/>
      <c r="F55" s="361"/>
      <c r="G55" s="243"/>
      <c r="H55" s="361">
        <v>67003</v>
      </c>
      <c r="I55" s="243"/>
      <c r="J55" s="358"/>
      <c r="K55" s="243"/>
      <c r="L55" s="359"/>
      <c r="M55" s="352">
        <f t="shared" si="4"/>
        <v>67003</v>
      </c>
    </row>
    <row r="56" spans="1:13">
      <c r="A56" s="13" t="s">
        <v>404</v>
      </c>
      <c r="B56" s="7"/>
      <c r="C56" s="13"/>
      <c r="D56" s="118"/>
      <c r="E56" s="116"/>
      <c r="F56" s="120"/>
      <c r="G56" s="116"/>
      <c r="H56" s="120"/>
      <c r="I56" s="116"/>
      <c r="J56" s="119"/>
      <c r="K56" s="116"/>
      <c r="L56" s="120"/>
      <c r="M56" s="352">
        <f t="shared" si="4"/>
        <v>0</v>
      </c>
    </row>
    <row r="57" spans="1:13">
      <c r="A57" s="11" t="s">
        <v>47</v>
      </c>
      <c r="B57" s="260" t="s">
        <v>169</v>
      </c>
      <c r="C57" s="90">
        <f>SUM(D57:L57)</f>
        <v>141590</v>
      </c>
      <c r="D57" s="113"/>
      <c r="E57" s="90">
        <v>0</v>
      </c>
      <c r="F57" s="123">
        <v>0</v>
      </c>
      <c r="G57" s="90"/>
      <c r="H57" s="123">
        <v>141590</v>
      </c>
      <c r="I57" s="90">
        <v>0</v>
      </c>
      <c r="J57" s="133"/>
      <c r="K57" s="90">
        <v>0</v>
      </c>
      <c r="L57" s="123">
        <v>0</v>
      </c>
      <c r="M57" s="352">
        <f t="shared" si="4"/>
        <v>141590</v>
      </c>
    </row>
    <row r="58" spans="1:13">
      <c r="A58" s="11" t="s">
        <v>578</v>
      </c>
      <c r="B58" s="260"/>
      <c r="C58" s="90">
        <f>SUM(D58:L58)</f>
        <v>-444</v>
      </c>
      <c r="D58" s="113"/>
      <c r="E58" s="90"/>
      <c r="F58" s="123"/>
      <c r="G58" s="90"/>
      <c r="H58" s="123">
        <v>-444</v>
      </c>
      <c r="I58" s="90"/>
      <c r="J58" s="133"/>
      <c r="K58" s="90"/>
      <c r="L58" s="123"/>
      <c r="M58" s="352">
        <f t="shared" si="4"/>
        <v>-444</v>
      </c>
    </row>
    <row r="59" spans="1:13">
      <c r="A59" s="11" t="s">
        <v>608</v>
      </c>
      <c r="B59" s="260"/>
      <c r="C59" s="90">
        <f>SUM(D59:L59)</f>
        <v>659</v>
      </c>
      <c r="D59" s="113"/>
      <c r="E59" s="90"/>
      <c r="F59" s="123"/>
      <c r="G59" s="90"/>
      <c r="H59" s="123">
        <v>659</v>
      </c>
      <c r="I59" s="90"/>
      <c r="J59" s="133"/>
      <c r="K59" s="90"/>
      <c r="L59" s="123"/>
      <c r="M59" s="352">
        <f t="shared" si="4"/>
        <v>659</v>
      </c>
    </row>
    <row r="60" spans="1:13">
      <c r="A60" s="11" t="s">
        <v>512</v>
      </c>
      <c r="B60" s="260"/>
      <c r="C60" s="90">
        <f>SUM(C58:C59)</f>
        <v>215</v>
      </c>
      <c r="D60" s="90">
        <f t="shared" ref="D60:L60" si="15">SUM(D58:D59)</f>
        <v>0</v>
      </c>
      <c r="E60" s="90">
        <f t="shared" si="15"/>
        <v>0</v>
      </c>
      <c r="F60" s="90">
        <f t="shared" si="15"/>
        <v>0</v>
      </c>
      <c r="G60" s="90">
        <f t="shared" si="15"/>
        <v>0</v>
      </c>
      <c r="H60" s="90">
        <f t="shared" si="15"/>
        <v>215</v>
      </c>
      <c r="I60" s="90">
        <f t="shared" si="15"/>
        <v>0</v>
      </c>
      <c r="J60" s="90">
        <f t="shared" si="15"/>
        <v>0</v>
      </c>
      <c r="K60" s="90">
        <f t="shared" si="15"/>
        <v>0</v>
      </c>
      <c r="L60" s="90">
        <f t="shared" si="15"/>
        <v>0</v>
      </c>
      <c r="M60" s="352">
        <f t="shared" si="4"/>
        <v>215</v>
      </c>
    </row>
    <row r="61" spans="1:13">
      <c r="A61" s="15" t="s">
        <v>500</v>
      </c>
      <c r="B61" s="260"/>
      <c r="C61" s="90">
        <f>SUM(C57,C60)</f>
        <v>141805</v>
      </c>
      <c r="D61" s="90">
        <f t="shared" ref="D61:L61" si="16">SUM(D57,D60)</f>
        <v>0</v>
      </c>
      <c r="E61" s="90">
        <f t="shared" si="16"/>
        <v>0</v>
      </c>
      <c r="F61" s="90">
        <f t="shared" si="16"/>
        <v>0</v>
      </c>
      <c r="G61" s="90">
        <f t="shared" si="16"/>
        <v>0</v>
      </c>
      <c r="H61" s="90">
        <f t="shared" si="16"/>
        <v>141805</v>
      </c>
      <c r="I61" s="90">
        <f t="shared" si="16"/>
        <v>0</v>
      </c>
      <c r="J61" s="90">
        <f t="shared" si="16"/>
        <v>0</v>
      </c>
      <c r="K61" s="90">
        <f t="shared" si="16"/>
        <v>0</v>
      </c>
      <c r="L61" s="90">
        <f t="shared" si="16"/>
        <v>0</v>
      </c>
      <c r="M61" s="352">
        <f t="shared" si="4"/>
        <v>141805</v>
      </c>
    </row>
    <row r="62" spans="1:13">
      <c r="A62" s="13" t="s">
        <v>405</v>
      </c>
      <c r="B62" s="7"/>
      <c r="C62" s="13"/>
      <c r="D62" s="118"/>
      <c r="E62" s="116"/>
      <c r="F62" s="120"/>
      <c r="G62" s="116"/>
      <c r="H62" s="120"/>
      <c r="I62" s="116"/>
      <c r="J62" s="119"/>
      <c r="K62" s="116"/>
      <c r="L62" s="120"/>
      <c r="M62" s="352">
        <f t="shared" si="4"/>
        <v>0</v>
      </c>
    </row>
    <row r="63" spans="1:13">
      <c r="A63" s="11" t="s">
        <v>47</v>
      </c>
      <c r="B63" s="260" t="s">
        <v>169</v>
      </c>
      <c r="C63" s="90">
        <f>SUM(D63:L63)</f>
        <v>85100</v>
      </c>
      <c r="D63" s="113">
        <v>68821</v>
      </c>
      <c r="E63" s="90">
        <v>8131</v>
      </c>
      <c r="F63" s="123">
        <v>3148</v>
      </c>
      <c r="G63" s="90"/>
      <c r="H63" s="123">
        <v>0</v>
      </c>
      <c r="I63" s="90">
        <v>5000</v>
      </c>
      <c r="J63" s="133"/>
      <c r="K63" s="90">
        <v>0</v>
      </c>
      <c r="L63" s="123"/>
      <c r="M63" s="352">
        <f t="shared" si="4"/>
        <v>85100</v>
      </c>
    </row>
    <row r="64" spans="1:13">
      <c r="A64" s="15" t="s">
        <v>500</v>
      </c>
      <c r="B64" s="260"/>
      <c r="C64" s="90">
        <f>SUM(D64:L64)</f>
        <v>85100</v>
      </c>
      <c r="D64" s="113">
        <v>68821</v>
      </c>
      <c r="E64" s="90">
        <v>8131</v>
      </c>
      <c r="F64" s="123">
        <v>3148</v>
      </c>
      <c r="G64" s="90"/>
      <c r="H64" s="123"/>
      <c r="I64" s="90">
        <v>5000</v>
      </c>
      <c r="J64" s="133"/>
      <c r="K64" s="90"/>
      <c r="L64" s="123"/>
      <c r="M64" s="352">
        <f t="shared" si="4"/>
        <v>85100</v>
      </c>
    </row>
    <row r="65" spans="1:13" s="159" customFormat="1">
      <c r="A65" s="13" t="s">
        <v>377</v>
      </c>
      <c r="B65" s="7"/>
      <c r="C65" s="13"/>
      <c r="D65" s="118"/>
      <c r="E65" s="116"/>
      <c r="F65" s="120" t="s">
        <v>308</v>
      </c>
      <c r="G65" s="116"/>
      <c r="H65" s="120"/>
      <c r="I65" s="116"/>
      <c r="J65" s="119"/>
      <c r="K65" s="116"/>
      <c r="L65" s="120"/>
      <c r="M65" s="352">
        <f t="shared" si="4"/>
        <v>0</v>
      </c>
    </row>
    <row r="66" spans="1:13" s="159" customFormat="1">
      <c r="A66" s="11" t="s">
        <v>47</v>
      </c>
      <c r="B66" s="260" t="s">
        <v>169</v>
      </c>
      <c r="C66" s="90">
        <f>SUM(D66:L66)</f>
        <v>6528</v>
      </c>
      <c r="D66" s="113"/>
      <c r="E66" s="90">
        <v>0</v>
      </c>
      <c r="F66" s="123">
        <v>6528</v>
      </c>
      <c r="G66" s="90"/>
      <c r="H66" s="123">
        <v>0</v>
      </c>
      <c r="I66" s="90">
        <v>0</v>
      </c>
      <c r="J66" s="133"/>
      <c r="K66" s="90"/>
      <c r="L66" s="123">
        <v>0</v>
      </c>
      <c r="M66" s="352">
        <f t="shared" si="4"/>
        <v>6528</v>
      </c>
    </row>
    <row r="67" spans="1:13" s="159" customFormat="1">
      <c r="A67" s="11" t="s">
        <v>548</v>
      </c>
      <c r="B67" s="260"/>
      <c r="C67" s="90">
        <f>SUM(D67:L67)</f>
        <v>277</v>
      </c>
      <c r="D67" s="113"/>
      <c r="E67" s="90"/>
      <c r="F67" s="123">
        <v>277</v>
      </c>
      <c r="G67" s="90"/>
      <c r="H67" s="123"/>
      <c r="I67" s="90"/>
      <c r="J67" s="133"/>
      <c r="K67" s="90"/>
      <c r="L67" s="123"/>
      <c r="M67" s="352">
        <f t="shared" si="4"/>
        <v>277</v>
      </c>
    </row>
    <row r="68" spans="1:13" s="159" customFormat="1">
      <c r="A68" s="11" t="s">
        <v>557</v>
      </c>
      <c r="B68" s="260"/>
      <c r="C68" s="90">
        <f>SUM(C67)</f>
        <v>277</v>
      </c>
      <c r="D68" s="90">
        <f t="shared" ref="D68:L68" si="17">SUM(D67)</f>
        <v>0</v>
      </c>
      <c r="E68" s="90">
        <f t="shared" si="17"/>
        <v>0</v>
      </c>
      <c r="F68" s="90">
        <f t="shared" si="17"/>
        <v>277</v>
      </c>
      <c r="G68" s="90">
        <f t="shared" si="17"/>
        <v>0</v>
      </c>
      <c r="H68" s="90">
        <f t="shared" si="17"/>
        <v>0</v>
      </c>
      <c r="I68" s="90">
        <f t="shared" si="17"/>
        <v>0</v>
      </c>
      <c r="J68" s="90">
        <f t="shared" si="17"/>
        <v>0</v>
      </c>
      <c r="K68" s="90">
        <f t="shared" si="17"/>
        <v>0</v>
      </c>
      <c r="L68" s="90">
        <f t="shared" si="17"/>
        <v>0</v>
      </c>
      <c r="M68" s="352">
        <f t="shared" si="4"/>
        <v>277</v>
      </c>
    </row>
    <row r="69" spans="1:13" s="159" customFormat="1">
      <c r="A69" s="15" t="s">
        <v>500</v>
      </c>
      <c r="B69" s="260"/>
      <c r="C69" s="90">
        <f>SUM(C66,C68)</f>
        <v>6805</v>
      </c>
      <c r="D69" s="90">
        <f t="shared" ref="D69:L69" si="18">SUM(D66,D68)</f>
        <v>0</v>
      </c>
      <c r="E69" s="90">
        <f t="shared" si="18"/>
        <v>0</v>
      </c>
      <c r="F69" s="90">
        <f t="shared" si="18"/>
        <v>6805</v>
      </c>
      <c r="G69" s="90">
        <f t="shared" si="18"/>
        <v>0</v>
      </c>
      <c r="H69" s="90">
        <f t="shared" si="18"/>
        <v>0</v>
      </c>
      <c r="I69" s="90">
        <f t="shared" si="18"/>
        <v>0</v>
      </c>
      <c r="J69" s="90">
        <f t="shared" si="18"/>
        <v>0</v>
      </c>
      <c r="K69" s="90">
        <f t="shared" si="18"/>
        <v>0</v>
      </c>
      <c r="L69" s="90">
        <f t="shared" si="18"/>
        <v>0</v>
      </c>
      <c r="M69" s="352">
        <f t="shared" si="4"/>
        <v>6805</v>
      </c>
    </row>
    <row r="70" spans="1:13" s="159" customFormat="1">
      <c r="A70" s="13" t="s">
        <v>378</v>
      </c>
      <c r="B70" s="7"/>
      <c r="C70" s="13"/>
      <c r="D70" s="118"/>
      <c r="E70" s="116"/>
      <c r="F70" s="120"/>
      <c r="G70" s="116"/>
      <c r="H70" s="120"/>
      <c r="I70" s="116"/>
      <c r="J70" s="119"/>
      <c r="K70" s="116"/>
      <c r="L70" s="118"/>
      <c r="M70" s="352">
        <f t="shared" si="4"/>
        <v>0</v>
      </c>
    </row>
    <row r="71" spans="1:13" s="159" customFormat="1">
      <c r="A71" s="11" t="s">
        <v>47</v>
      </c>
      <c r="B71" s="260" t="s">
        <v>169</v>
      </c>
      <c r="C71" s="90">
        <f>SUM(D71:L71)</f>
        <v>115000</v>
      </c>
      <c r="D71" s="113"/>
      <c r="E71" s="90">
        <v>0</v>
      </c>
      <c r="F71" s="123">
        <v>0</v>
      </c>
      <c r="G71" s="90"/>
      <c r="H71" s="123">
        <v>0</v>
      </c>
      <c r="I71" s="90">
        <v>0</v>
      </c>
      <c r="J71" s="133">
        <v>115000</v>
      </c>
      <c r="K71" s="90">
        <v>0</v>
      </c>
      <c r="L71" s="113">
        <v>0</v>
      </c>
      <c r="M71" s="352">
        <f t="shared" si="4"/>
        <v>115000</v>
      </c>
    </row>
    <row r="72" spans="1:13" s="159" customFormat="1">
      <c r="A72" s="420" t="s">
        <v>586</v>
      </c>
      <c r="B72" s="260"/>
      <c r="C72" s="90">
        <f t="shared" ref="C72:C75" si="19">SUM(D72:L72)</f>
        <v>20500</v>
      </c>
      <c r="D72" s="123"/>
      <c r="E72" s="90"/>
      <c r="F72" s="123"/>
      <c r="G72" s="90"/>
      <c r="H72" s="123"/>
      <c r="I72" s="90"/>
      <c r="J72" s="133">
        <v>20500</v>
      </c>
      <c r="K72" s="90"/>
      <c r="L72" s="113"/>
      <c r="M72" s="352">
        <f t="shared" si="4"/>
        <v>20500</v>
      </c>
    </row>
    <row r="73" spans="1:13" s="159" customFormat="1">
      <c r="A73" s="420" t="s">
        <v>614</v>
      </c>
      <c r="B73" s="260"/>
      <c r="C73" s="90">
        <f t="shared" si="19"/>
        <v>3500</v>
      </c>
      <c r="D73" s="123"/>
      <c r="E73" s="90"/>
      <c r="F73" s="123"/>
      <c r="G73" s="90"/>
      <c r="H73" s="123"/>
      <c r="I73" s="90"/>
      <c r="J73" s="133">
        <v>3500</v>
      </c>
      <c r="K73" s="90"/>
      <c r="L73" s="113"/>
      <c r="M73" s="352">
        <f t="shared" si="4"/>
        <v>3500</v>
      </c>
    </row>
    <row r="74" spans="1:13" s="159" customFormat="1">
      <c r="A74" s="420" t="s">
        <v>609</v>
      </c>
      <c r="B74" s="260"/>
      <c r="C74" s="90">
        <f t="shared" si="19"/>
        <v>31500</v>
      </c>
      <c r="D74" s="123"/>
      <c r="E74" s="90"/>
      <c r="F74" s="123"/>
      <c r="G74" s="90"/>
      <c r="H74" s="123"/>
      <c r="I74" s="90"/>
      <c r="J74" s="133">
        <v>31500</v>
      </c>
      <c r="K74" s="90"/>
      <c r="L74" s="113"/>
      <c r="M74" s="352">
        <f t="shared" si="4"/>
        <v>31500</v>
      </c>
    </row>
    <row r="75" spans="1:13" s="159" customFormat="1">
      <c r="A75" s="420" t="s">
        <v>587</v>
      </c>
      <c r="B75" s="260"/>
      <c r="C75" s="90">
        <f t="shared" si="19"/>
        <v>8000</v>
      </c>
      <c r="D75" s="123"/>
      <c r="E75" s="90"/>
      <c r="F75" s="123"/>
      <c r="G75" s="90"/>
      <c r="H75" s="123"/>
      <c r="I75" s="90"/>
      <c r="J75" s="133">
        <v>8000</v>
      </c>
      <c r="K75" s="90"/>
      <c r="L75" s="113"/>
      <c r="M75" s="352">
        <f t="shared" si="4"/>
        <v>8000</v>
      </c>
    </row>
    <row r="76" spans="1:13" s="159" customFormat="1">
      <c r="A76" s="11" t="s">
        <v>538</v>
      </c>
      <c r="B76" s="260"/>
      <c r="C76" s="90">
        <f t="shared" ref="C76:L76" si="20">SUM(C72:C75)</f>
        <v>63500</v>
      </c>
      <c r="D76" s="90">
        <f t="shared" si="20"/>
        <v>0</v>
      </c>
      <c r="E76" s="90">
        <f t="shared" si="20"/>
        <v>0</v>
      </c>
      <c r="F76" s="90">
        <f t="shared" si="20"/>
        <v>0</v>
      </c>
      <c r="G76" s="90">
        <f t="shared" si="20"/>
        <v>0</v>
      </c>
      <c r="H76" s="90">
        <f t="shared" si="20"/>
        <v>0</v>
      </c>
      <c r="I76" s="90">
        <f t="shared" si="20"/>
        <v>0</v>
      </c>
      <c r="J76" s="90">
        <f t="shared" si="20"/>
        <v>63500</v>
      </c>
      <c r="K76" s="90">
        <f t="shared" si="20"/>
        <v>0</v>
      </c>
      <c r="L76" s="90">
        <f t="shared" si="20"/>
        <v>0</v>
      </c>
      <c r="M76" s="352">
        <f t="shared" si="4"/>
        <v>63500</v>
      </c>
    </row>
    <row r="77" spans="1:13" s="159" customFormat="1">
      <c r="A77" s="15" t="s">
        <v>500</v>
      </c>
      <c r="B77" s="259"/>
      <c r="C77" s="90">
        <f t="shared" ref="C77:L77" si="21">SUM(C71,C76)</f>
        <v>178500</v>
      </c>
      <c r="D77" s="90">
        <f t="shared" si="21"/>
        <v>0</v>
      </c>
      <c r="E77" s="90">
        <f t="shared" si="21"/>
        <v>0</v>
      </c>
      <c r="F77" s="90">
        <f t="shared" si="21"/>
        <v>0</v>
      </c>
      <c r="G77" s="90">
        <f t="shared" si="21"/>
        <v>0</v>
      </c>
      <c r="H77" s="90">
        <f t="shared" si="21"/>
        <v>0</v>
      </c>
      <c r="I77" s="90">
        <f t="shared" si="21"/>
        <v>0</v>
      </c>
      <c r="J77" s="90">
        <f t="shared" si="21"/>
        <v>178500</v>
      </c>
      <c r="K77" s="90">
        <f t="shared" si="21"/>
        <v>0</v>
      </c>
      <c r="L77" s="90">
        <f t="shared" si="21"/>
        <v>0</v>
      </c>
      <c r="M77" s="352">
        <f t="shared" si="4"/>
        <v>178500</v>
      </c>
    </row>
    <row r="78" spans="1:13">
      <c r="A78" s="13" t="s">
        <v>379</v>
      </c>
      <c r="B78" s="7"/>
      <c r="C78" s="13"/>
      <c r="D78" s="120"/>
      <c r="E78" s="116"/>
      <c r="F78" s="120"/>
      <c r="G78" s="116"/>
      <c r="H78" s="120"/>
      <c r="I78" s="116"/>
      <c r="J78" s="119"/>
      <c r="K78" s="116"/>
      <c r="L78" s="118"/>
      <c r="M78" s="352">
        <f t="shared" si="4"/>
        <v>0</v>
      </c>
    </row>
    <row r="79" spans="1:13">
      <c r="A79" s="11" t="s">
        <v>47</v>
      </c>
      <c r="B79" s="260" t="s">
        <v>169</v>
      </c>
      <c r="C79" s="90">
        <f>SUM(D79:L79)</f>
        <v>39718</v>
      </c>
      <c r="D79" s="90"/>
      <c r="E79" s="90">
        <v>0</v>
      </c>
      <c r="F79" s="123">
        <v>39718</v>
      </c>
      <c r="G79" s="90"/>
      <c r="H79" s="123">
        <v>0</v>
      </c>
      <c r="I79" s="90">
        <v>0</v>
      </c>
      <c r="J79" s="133">
        <v>0</v>
      </c>
      <c r="K79" s="90"/>
      <c r="L79" s="113">
        <v>0</v>
      </c>
      <c r="M79" s="352">
        <f t="shared" si="4"/>
        <v>39718</v>
      </c>
    </row>
    <row r="80" spans="1:13">
      <c r="A80" s="11" t="s">
        <v>636</v>
      </c>
      <c r="B80" s="260"/>
      <c r="C80" s="90">
        <f>SUM(D80:L80)</f>
        <v>2793</v>
      </c>
      <c r="D80" s="123"/>
      <c r="E80" s="90"/>
      <c r="F80" s="123">
        <v>2793</v>
      </c>
      <c r="G80" s="90"/>
      <c r="H80" s="123"/>
      <c r="I80" s="90"/>
      <c r="J80" s="133"/>
      <c r="K80" s="90"/>
      <c r="L80" s="113"/>
      <c r="M80" s="352">
        <f t="shared" si="4"/>
        <v>2793</v>
      </c>
    </row>
    <row r="81" spans="1:13">
      <c r="A81" s="11" t="s">
        <v>512</v>
      </c>
      <c r="B81" s="260"/>
      <c r="C81" s="90">
        <f>SUM(C80)</f>
        <v>2793</v>
      </c>
      <c r="D81" s="123"/>
      <c r="E81" s="90"/>
      <c r="F81" s="123">
        <f>SUM(F80)</f>
        <v>2793</v>
      </c>
      <c r="G81" s="90"/>
      <c r="H81" s="123"/>
      <c r="I81" s="90"/>
      <c r="J81" s="133"/>
      <c r="K81" s="90"/>
      <c r="L81" s="113"/>
      <c r="M81" s="352">
        <f t="shared" si="4"/>
        <v>2793</v>
      </c>
    </row>
    <row r="82" spans="1:13">
      <c r="A82" s="15" t="s">
        <v>500</v>
      </c>
      <c r="B82" s="259"/>
      <c r="C82" s="115">
        <f>SUM(C79,C81)</f>
        <v>42511</v>
      </c>
      <c r="D82" s="122"/>
      <c r="E82" s="115"/>
      <c r="F82" s="122">
        <f>SUM(F79,F81)</f>
        <v>42511</v>
      </c>
      <c r="G82" s="115"/>
      <c r="H82" s="122"/>
      <c r="I82" s="115"/>
      <c r="J82" s="115"/>
      <c r="K82" s="115"/>
      <c r="L82" s="115"/>
      <c r="M82" s="352">
        <f t="shared" si="4"/>
        <v>42511</v>
      </c>
    </row>
    <row r="83" spans="1:13">
      <c r="A83" s="13" t="s">
        <v>380</v>
      </c>
      <c r="B83" s="260"/>
      <c r="C83" s="90"/>
      <c r="D83" s="123"/>
      <c r="E83" s="90"/>
      <c r="F83" s="123"/>
      <c r="G83" s="90"/>
      <c r="H83" s="123"/>
      <c r="I83" s="90"/>
      <c r="J83" s="133"/>
      <c r="K83" s="90"/>
      <c r="L83" s="123"/>
      <c r="M83" s="352">
        <f t="shared" si="4"/>
        <v>0</v>
      </c>
    </row>
    <row r="84" spans="1:13">
      <c r="A84" s="11" t="s">
        <v>47</v>
      </c>
      <c r="B84" s="260" t="s">
        <v>170</v>
      </c>
      <c r="C84" s="90">
        <f>SUM(D84:L84)</f>
        <v>157838</v>
      </c>
      <c r="D84" s="123"/>
      <c r="E84" s="90"/>
      <c r="F84" s="123">
        <v>2838</v>
      </c>
      <c r="G84" s="90"/>
      <c r="H84" s="123">
        <v>5000</v>
      </c>
      <c r="I84" s="90">
        <v>150000</v>
      </c>
      <c r="J84" s="133"/>
      <c r="K84" s="90"/>
      <c r="L84" s="123"/>
      <c r="M84" s="352">
        <f t="shared" si="4"/>
        <v>157838</v>
      </c>
    </row>
    <row r="85" spans="1:13">
      <c r="A85" s="420" t="s">
        <v>612</v>
      </c>
      <c r="B85" s="260"/>
      <c r="C85" s="90">
        <f t="shared" ref="C85:C86" si="22">SUM(D85:L85)</f>
        <v>0</v>
      </c>
      <c r="D85" s="123"/>
      <c r="E85" s="90"/>
      <c r="F85" s="123">
        <v>2475</v>
      </c>
      <c r="G85" s="90"/>
      <c r="H85" s="123"/>
      <c r="I85" s="90">
        <v>-2475</v>
      </c>
      <c r="J85" s="133"/>
      <c r="K85" s="90"/>
      <c r="L85" s="123"/>
      <c r="M85" s="352">
        <f t="shared" si="4"/>
        <v>0</v>
      </c>
    </row>
    <row r="86" spans="1:13">
      <c r="A86" s="11" t="s">
        <v>613</v>
      </c>
      <c r="B86" s="260"/>
      <c r="C86" s="90">
        <f t="shared" si="22"/>
        <v>0</v>
      </c>
      <c r="D86" s="123"/>
      <c r="E86" s="90"/>
      <c r="F86" s="123">
        <v>5588</v>
      </c>
      <c r="G86" s="90"/>
      <c r="H86" s="123"/>
      <c r="I86" s="90">
        <v>-5588</v>
      </c>
      <c r="J86" s="133"/>
      <c r="K86" s="90"/>
      <c r="L86" s="123"/>
      <c r="M86" s="352">
        <f t="shared" si="4"/>
        <v>0</v>
      </c>
    </row>
    <row r="87" spans="1:13">
      <c r="A87" s="11" t="s">
        <v>538</v>
      </c>
      <c r="B87" s="260"/>
      <c r="C87" s="90">
        <f>SUM(C85:C86)</f>
        <v>0</v>
      </c>
      <c r="D87" s="90">
        <f t="shared" ref="D87:L87" si="23">SUM(D85:D86)</f>
        <v>0</v>
      </c>
      <c r="E87" s="90">
        <f t="shared" si="23"/>
        <v>0</v>
      </c>
      <c r="F87" s="90">
        <f t="shared" si="23"/>
        <v>8063</v>
      </c>
      <c r="G87" s="90">
        <f t="shared" si="23"/>
        <v>0</v>
      </c>
      <c r="H87" s="90">
        <f t="shared" si="23"/>
        <v>0</v>
      </c>
      <c r="I87" s="90">
        <f t="shared" si="23"/>
        <v>-8063</v>
      </c>
      <c r="J87" s="90">
        <f t="shared" si="23"/>
        <v>0</v>
      </c>
      <c r="K87" s="90">
        <f t="shared" si="23"/>
        <v>0</v>
      </c>
      <c r="L87" s="90">
        <f t="shared" si="23"/>
        <v>0</v>
      </c>
      <c r="M87" s="352">
        <f t="shared" si="4"/>
        <v>0</v>
      </c>
    </row>
    <row r="88" spans="1:13">
      <c r="A88" s="15" t="s">
        <v>500</v>
      </c>
      <c r="B88" s="260"/>
      <c r="C88" s="90">
        <f>SUM(C84,C87)</f>
        <v>157838</v>
      </c>
      <c r="D88" s="90">
        <f t="shared" ref="D88:L88" si="24">SUM(D84,D87)</f>
        <v>0</v>
      </c>
      <c r="E88" s="90">
        <f t="shared" si="24"/>
        <v>0</v>
      </c>
      <c r="F88" s="90">
        <f t="shared" si="24"/>
        <v>10901</v>
      </c>
      <c r="G88" s="90">
        <f t="shared" si="24"/>
        <v>0</v>
      </c>
      <c r="H88" s="90">
        <f t="shared" si="24"/>
        <v>5000</v>
      </c>
      <c r="I88" s="90">
        <f t="shared" si="24"/>
        <v>141937</v>
      </c>
      <c r="J88" s="90">
        <f t="shared" si="24"/>
        <v>0</v>
      </c>
      <c r="K88" s="90">
        <f t="shared" si="24"/>
        <v>0</v>
      </c>
      <c r="L88" s="90">
        <f t="shared" si="24"/>
        <v>0</v>
      </c>
      <c r="M88" s="352">
        <f t="shared" si="4"/>
        <v>157838</v>
      </c>
    </row>
    <row r="89" spans="1:13">
      <c r="A89" s="54" t="s">
        <v>381</v>
      </c>
      <c r="B89" s="47"/>
      <c r="C89" s="54"/>
      <c r="D89" s="120"/>
      <c r="E89" s="116"/>
      <c r="F89" s="120"/>
      <c r="G89" s="116"/>
      <c r="H89" s="120"/>
      <c r="I89" s="116"/>
      <c r="J89" s="119"/>
      <c r="K89" s="116"/>
      <c r="L89" s="120"/>
      <c r="M89" s="352">
        <f t="shared" si="4"/>
        <v>0</v>
      </c>
    </row>
    <row r="90" spans="1:13">
      <c r="A90" s="11" t="s">
        <v>47</v>
      </c>
      <c r="B90" s="260" t="s">
        <v>169</v>
      </c>
      <c r="C90" s="90">
        <f>SUM(D90:L90)</f>
        <v>14529</v>
      </c>
      <c r="D90" s="113"/>
      <c r="E90" s="90">
        <v>0</v>
      </c>
      <c r="F90" s="123">
        <v>14529</v>
      </c>
      <c r="G90" s="175"/>
      <c r="H90" s="123">
        <v>0</v>
      </c>
      <c r="I90" s="90">
        <v>0</v>
      </c>
      <c r="J90" s="133">
        <v>0</v>
      </c>
      <c r="K90" s="90"/>
      <c r="L90" s="123">
        <v>0</v>
      </c>
      <c r="M90" s="352">
        <f t="shared" si="4"/>
        <v>14529</v>
      </c>
    </row>
    <row r="91" spans="1:13">
      <c r="A91" s="15" t="s">
        <v>500</v>
      </c>
      <c r="B91" s="260"/>
      <c r="C91" s="90">
        <f>SUM(D91:L91)</f>
        <v>14529</v>
      </c>
      <c r="D91" s="123"/>
      <c r="E91" s="90"/>
      <c r="F91" s="123">
        <v>14529</v>
      </c>
      <c r="G91" s="175"/>
      <c r="H91" s="123"/>
      <c r="I91" s="90"/>
      <c r="J91" s="133"/>
      <c r="K91" s="90"/>
      <c r="L91" s="123"/>
      <c r="M91" s="352">
        <f t="shared" si="4"/>
        <v>14529</v>
      </c>
    </row>
    <row r="92" spans="1:13">
      <c r="A92" s="298" t="s">
        <v>382</v>
      </c>
      <c r="B92" s="47"/>
      <c r="C92" s="54"/>
      <c r="D92" s="120"/>
      <c r="E92" s="116"/>
      <c r="F92" s="120"/>
      <c r="G92" s="116"/>
      <c r="H92" s="120"/>
      <c r="I92" s="116"/>
      <c r="J92" s="119"/>
      <c r="K92" s="116"/>
      <c r="L92" s="120"/>
      <c r="M92" s="352">
        <f t="shared" si="4"/>
        <v>0</v>
      </c>
    </row>
    <row r="93" spans="1:13">
      <c r="A93" s="11" t="s">
        <v>47</v>
      </c>
      <c r="B93" s="260" t="s">
        <v>169</v>
      </c>
      <c r="C93" s="90">
        <f>SUM(D93:L93)</f>
        <v>10300</v>
      </c>
      <c r="D93" s="113"/>
      <c r="E93" s="90">
        <v>0</v>
      </c>
      <c r="F93" s="123">
        <v>9300</v>
      </c>
      <c r="G93" s="175"/>
      <c r="H93" s="123">
        <v>0</v>
      </c>
      <c r="I93" s="90">
        <v>0</v>
      </c>
      <c r="J93" s="133">
        <v>0</v>
      </c>
      <c r="K93" s="90">
        <v>1000</v>
      </c>
      <c r="L93" s="123">
        <v>0</v>
      </c>
      <c r="M93" s="352">
        <f t="shared" si="4"/>
        <v>10300</v>
      </c>
    </row>
    <row r="94" spans="1:13">
      <c r="A94" s="11" t="s">
        <v>563</v>
      </c>
      <c r="B94" s="260"/>
      <c r="C94" s="90">
        <f>SUM(D94:L94)</f>
        <v>620</v>
      </c>
      <c r="D94" s="123"/>
      <c r="E94" s="90"/>
      <c r="F94" s="123">
        <v>620</v>
      </c>
      <c r="G94" s="175"/>
      <c r="H94" s="123"/>
      <c r="I94" s="90"/>
      <c r="J94" s="133"/>
      <c r="K94" s="90"/>
      <c r="L94" s="123"/>
      <c r="M94" s="352">
        <f t="shared" si="4"/>
        <v>620</v>
      </c>
    </row>
    <row r="95" spans="1:13">
      <c r="A95" s="11" t="s">
        <v>538</v>
      </c>
      <c r="B95" s="260"/>
      <c r="C95" s="90">
        <f>SUM(C94)</f>
        <v>620</v>
      </c>
      <c r="D95" s="90">
        <f t="shared" ref="D95:L95" si="25">SUM(D94)</f>
        <v>0</v>
      </c>
      <c r="E95" s="90">
        <f t="shared" si="25"/>
        <v>0</v>
      </c>
      <c r="F95" s="90">
        <f t="shared" si="25"/>
        <v>620</v>
      </c>
      <c r="G95" s="90">
        <f t="shared" si="25"/>
        <v>0</v>
      </c>
      <c r="H95" s="90">
        <f t="shared" si="25"/>
        <v>0</v>
      </c>
      <c r="I95" s="90">
        <f t="shared" si="25"/>
        <v>0</v>
      </c>
      <c r="J95" s="90">
        <f t="shared" si="25"/>
        <v>0</v>
      </c>
      <c r="K95" s="90">
        <f t="shared" si="25"/>
        <v>0</v>
      </c>
      <c r="L95" s="90">
        <f t="shared" si="25"/>
        <v>0</v>
      </c>
      <c r="M95" s="352">
        <f t="shared" si="4"/>
        <v>620</v>
      </c>
    </row>
    <row r="96" spans="1:13">
      <c r="A96" s="15" t="s">
        <v>500</v>
      </c>
      <c r="B96" s="260"/>
      <c r="C96" s="90">
        <f>SUM(C93,C95)</f>
        <v>10920</v>
      </c>
      <c r="D96" s="90">
        <f t="shared" ref="D96:L96" si="26">SUM(D93,D95)</f>
        <v>0</v>
      </c>
      <c r="E96" s="90">
        <f t="shared" si="26"/>
        <v>0</v>
      </c>
      <c r="F96" s="90">
        <f t="shared" si="26"/>
        <v>9920</v>
      </c>
      <c r="G96" s="90">
        <f t="shared" si="26"/>
        <v>0</v>
      </c>
      <c r="H96" s="90">
        <f t="shared" si="26"/>
        <v>0</v>
      </c>
      <c r="I96" s="90">
        <f t="shared" si="26"/>
        <v>0</v>
      </c>
      <c r="J96" s="90">
        <f t="shared" si="26"/>
        <v>0</v>
      </c>
      <c r="K96" s="90">
        <f t="shared" si="26"/>
        <v>1000</v>
      </c>
      <c r="L96" s="90">
        <f t="shared" si="26"/>
        <v>0</v>
      </c>
      <c r="M96" s="352">
        <f t="shared" si="4"/>
        <v>10920</v>
      </c>
    </row>
    <row r="97" spans="1:13">
      <c r="A97" s="54" t="s">
        <v>383</v>
      </c>
      <c r="B97" s="47"/>
      <c r="C97" s="54"/>
      <c r="D97" s="120"/>
      <c r="E97" s="116"/>
      <c r="F97" s="120"/>
      <c r="G97" s="116"/>
      <c r="H97" s="120"/>
      <c r="I97" s="116"/>
      <c r="J97" s="119"/>
      <c r="K97" s="116"/>
      <c r="L97" s="120"/>
      <c r="M97" s="352">
        <f t="shared" si="4"/>
        <v>0</v>
      </c>
    </row>
    <row r="98" spans="1:13">
      <c r="A98" s="11" t="s">
        <v>47</v>
      </c>
      <c r="B98" s="260" t="s">
        <v>169</v>
      </c>
      <c r="C98" s="90">
        <f>SUM(D98:L98)</f>
        <v>0</v>
      </c>
      <c r="D98" s="113"/>
      <c r="E98" s="90">
        <v>0</v>
      </c>
      <c r="F98" s="123">
        <v>0</v>
      </c>
      <c r="G98" s="90"/>
      <c r="H98" s="123"/>
      <c r="I98" s="90">
        <v>0</v>
      </c>
      <c r="J98" s="133">
        <v>0</v>
      </c>
      <c r="K98" s="90">
        <v>0</v>
      </c>
      <c r="L98" s="123"/>
      <c r="M98" s="352">
        <f t="shared" si="4"/>
        <v>0</v>
      </c>
    </row>
    <row r="99" spans="1:13">
      <c r="A99" s="15" t="s">
        <v>500</v>
      </c>
      <c r="B99" s="260"/>
      <c r="C99" s="90">
        <f>SUM(D99:L99)</f>
        <v>0</v>
      </c>
      <c r="D99" s="123"/>
      <c r="E99" s="90"/>
      <c r="F99" s="123"/>
      <c r="G99" s="90"/>
      <c r="H99" s="123"/>
      <c r="I99" s="90"/>
      <c r="J99" s="133"/>
      <c r="K99" s="90"/>
      <c r="L99" s="123"/>
      <c r="M99" s="352">
        <f t="shared" si="4"/>
        <v>0</v>
      </c>
    </row>
    <row r="100" spans="1:13">
      <c r="A100" s="54" t="s">
        <v>384</v>
      </c>
      <c r="B100" s="47"/>
      <c r="C100" s="54"/>
      <c r="D100" s="120"/>
      <c r="E100" s="116"/>
      <c r="F100" s="116"/>
      <c r="G100" s="116"/>
      <c r="H100" s="120"/>
      <c r="I100" s="116"/>
      <c r="J100" s="119"/>
      <c r="K100" s="116"/>
      <c r="L100" s="118"/>
      <c r="M100" s="352">
        <f t="shared" si="4"/>
        <v>0</v>
      </c>
    </row>
    <row r="101" spans="1:13">
      <c r="A101" s="11" t="s">
        <v>47</v>
      </c>
      <c r="B101" s="260" t="s">
        <v>169</v>
      </c>
      <c r="C101" s="90">
        <f>SUM(D101:L101)</f>
        <v>44241</v>
      </c>
      <c r="D101" s="113"/>
      <c r="E101" s="90">
        <v>0</v>
      </c>
      <c r="F101" s="90">
        <v>30241</v>
      </c>
      <c r="G101" s="90">
        <v>0</v>
      </c>
      <c r="H101" s="123">
        <v>0</v>
      </c>
      <c r="I101" s="90">
        <v>14000</v>
      </c>
      <c r="J101" s="133">
        <v>0</v>
      </c>
      <c r="K101" s="90">
        <v>0</v>
      </c>
      <c r="L101" s="113">
        <v>0</v>
      </c>
      <c r="M101" s="352">
        <f t="shared" si="4"/>
        <v>44241</v>
      </c>
    </row>
    <row r="102" spans="1:13">
      <c r="A102" s="15" t="s">
        <v>500</v>
      </c>
      <c r="B102" s="259"/>
      <c r="C102" s="115">
        <f>SUM(D102:L102)</f>
        <v>44241</v>
      </c>
      <c r="D102" s="122"/>
      <c r="E102" s="115"/>
      <c r="F102" s="115">
        <v>30241</v>
      </c>
      <c r="G102" s="115"/>
      <c r="H102" s="122"/>
      <c r="I102" s="115">
        <v>14000</v>
      </c>
      <c r="J102" s="121"/>
      <c r="K102" s="115"/>
      <c r="L102" s="112"/>
      <c r="M102" s="352">
        <f t="shared" si="4"/>
        <v>44241</v>
      </c>
    </row>
    <row r="103" spans="1:13">
      <c r="A103" s="57" t="s">
        <v>385</v>
      </c>
      <c r="B103" s="48"/>
      <c r="C103" s="57"/>
      <c r="D103" s="123"/>
      <c r="E103" s="90"/>
      <c r="F103" s="90"/>
      <c r="G103" s="90"/>
      <c r="H103" s="123"/>
      <c r="I103" s="90"/>
      <c r="J103" s="133"/>
      <c r="K103" s="90"/>
      <c r="L103" s="123"/>
      <c r="M103" s="352">
        <f t="shared" si="4"/>
        <v>0</v>
      </c>
    </row>
    <row r="104" spans="1:13">
      <c r="A104" s="11" t="s">
        <v>47</v>
      </c>
      <c r="B104" s="260" t="s">
        <v>169</v>
      </c>
      <c r="C104" s="90">
        <f>SUM(D104:L104)</f>
        <v>46049</v>
      </c>
      <c r="D104" s="90"/>
      <c r="E104" s="90">
        <v>0</v>
      </c>
      <c r="F104" s="123">
        <v>43049</v>
      </c>
      <c r="G104" s="90">
        <v>0</v>
      </c>
      <c r="H104" s="123">
        <v>0</v>
      </c>
      <c r="I104" s="90">
        <v>3000</v>
      </c>
      <c r="J104" s="133">
        <v>0</v>
      </c>
      <c r="K104" s="90">
        <v>0</v>
      </c>
      <c r="L104" s="123">
        <v>0</v>
      </c>
      <c r="M104" s="352">
        <f t="shared" si="4"/>
        <v>46049</v>
      </c>
    </row>
    <row r="105" spans="1:13">
      <c r="A105" s="11" t="s">
        <v>531</v>
      </c>
      <c r="B105" s="260"/>
      <c r="C105" s="90">
        <f>SUM(D105:L105)</f>
        <v>880</v>
      </c>
      <c r="D105" s="123"/>
      <c r="E105" s="90"/>
      <c r="F105" s="123"/>
      <c r="G105" s="90"/>
      <c r="H105" s="123"/>
      <c r="I105" s="90">
        <v>880</v>
      </c>
      <c r="J105" s="133"/>
      <c r="K105" s="90"/>
      <c r="L105" s="123"/>
      <c r="M105" s="352">
        <f t="shared" si="4"/>
        <v>880</v>
      </c>
    </row>
    <row r="106" spans="1:13">
      <c r="A106" s="11" t="s">
        <v>585</v>
      </c>
      <c r="B106" s="260"/>
      <c r="C106" s="90">
        <f>SUM(D106:L106)</f>
        <v>4500</v>
      </c>
      <c r="D106" s="123"/>
      <c r="E106" s="90"/>
      <c r="F106" s="123"/>
      <c r="G106" s="90"/>
      <c r="H106" s="123"/>
      <c r="I106" s="90">
        <v>4500</v>
      </c>
      <c r="J106" s="133"/>
      <c r="K106" s="90"/>
      <c r="L106" s="123"/>
      <c r="M106" s="352">
        <f t="shared" si="4"/>
        <v>4500</v>
      </c>
    </row>
    <row r="107" spans="1:13">
      <c r="A107" s="11" t="s">
        <v>512</v>
      </c>
      <c r="B107" s="260"/>
      <c r="C107" s="90">
        <f>SUM(C105:C106)</f>
        <v>5380</v>
      </c>
      <c r="D107" s="90">
        <f t="shared" ref="D107:L107" si="27">SUM(D105)</f>
        <v>0</v>
      </c>
      <c r="E107" s="90">
        <f t="shared" si="27"/>
        <v>0</v>
      </c>
      <c r="F107" s="90">
        <f t="shared" si="27"/>
        <v>0</v>
      </c>
      <c r="G107" s="90">
        <f t="shared" si="27"/>
        <v>0</v>
      </c>
      <c r="H107" s="90">
        <f t="shared" si="27"/>
        <v>0</v>
      </c>
      <c r="I107" s="90">
        <f>SUM(I105:I106)</f>
        <v>5380</v>
      </c>
      <c r="J107" s="90">
        <f t="shared" si="27"/>
        <v>0</v>
      </c>
      <c r="K107" s="90">
        <f t="shared" si="27"/>
        <v>0</v>
      </c>
      <c r="L107" s="90">
        <f t="shared" si="27"/>
        <v>0</v>
      </c>
      <c r="M107" s="352">
        <f t="shared" si="4"/>
        <v>5380</v>
      </c>
    </row>
    <row r="108" spans="1:13">
      <c r="A108" s="15" t="s">
        <v>500</v>
      </c>
      <c r="B108" s="259"/>
      <c r="C108" s="115">
        <f>SUM(C104,C107)</f>
        <v>51429</v>
      </c>
      <c r="D108" s="115">
        <f t="shared" ref="D108:L108" si="28">SUM(D104,D107)</f>
        <v>0</v>
      </c>
      <c r="E108" s="115">
        <f t="shared" si="28"/>
        <v>0</v>
      </c>
      <c r="F108" s="115">
        <f t="shared" si="28"/>
        <v>43049</v>
      </c>
      <c r="G108" s="115">
        <f t="shared" si="28"/>
        <v>0</v>
      </c>
      <c r="H108" s="115">
        <f t="shared" si="28"/>
        <v>0</v>
      </c>
      <c r="I108" s="115">
        <f t="shared" si="28"/>
        <v>8380</v>
      </c>
      <c r="J108" s="115">
        <f t="shared" si="28"/>
        <v>0</v>
      </c>
      <c r="K108" s="115">
        <f t="shared" si="28"/>
        <v>0</v>
      </c>
      <c r="L108" s="115">
        <f t="shared" si="28"/>
        <v>0</v>
      </c>
      <c r="M108" s="352">
        <f t="shared" si="4"/>
        <v>51429</v>
      </c>
    </row>
    <row r="109" spans="1:13">
      <c r="A109" s="298" t="s">
        <v>386</v>
      </c>
      <c r="B109" s="47"/>
      <c r="C109" s="54"/>
      <c r="D109" s="120"/>
      <c r="E109" s="116"/>
      <c r="F109" s="120"/>
      <c r="G109" s="116"/>
      <c r="H109" s="120"/>
      <c r="I109" s="116"/>
      <c r="J109" s="119"/>
      <c r="K109" s="116"/>
      <c r="L109" s="120"/>
      <c r="M109" s="352">
        <f t="shared" si="4"/>
        <v>0</v>
      </c>
    </row>
    <row r="110" spans="1:13">
      <c r="A110" s="11" t="s">
        <v>47</v>
      </c>
      <c r="B110" s="260" t="s">
        <v>169</v>
      </c>
      <c r="C110" s="90">
        <f>SUM(D110:L110)</f>
        <v>149161</v>
      </c>
      <c r="D110" s="113">
        <v>7240</v>
      </c>
      <c r="E110" s="90">
        <v>3038</v>
      </c>
      <c r="F110" s="123">
        <v>95368</v>
      </c>
      <c r="G110" s="90"/>
      <c r="H110" s="123">
        <v>3215</v>
      </c>
      <c r="I110" s="90">
        <v>31000</v>
      </c>
      <c r="J110" s="133">
        <v>8500</v>
      </c>
      <c r="K110" s="90">
        <v>800</v>
      </c>
      <c r="L110" s="123">
        <v>0</v>
      </c>
      <c r="M110" s="352">
        <f t="shared" si="4"/>
        <v>149161</v>
      </c>
    </row>
    <row r="111" spans="1:13">
      <c r="A111" s="11" t="s">
        <v>523</v>
      </c>
      <c r="B111" s="260"/>
      <c r="C111" s="90">
        <f t="shared" ref="C111:C126" si="29">SUM(D111:L111)</f>
        <v>1300</v>
      </c>
      <c r="D111" s="123"/>
      <c r="E111" s="90"/>
      <c r="F111" s="123">
        <v>1300</v>
      </c>
      <c r="G111" s="90"/>
      <c r="H111" s="404"/>
      <c r="I111" s="90"/>
      <c r="J111" s="133"/>
      <c r="K111" s="90"/>
      <c r="L111" s="123"/>
      <c r="M111" s="352">
        <f t="shared" si="4"/>
        <v>1300</v>
      </c>
    </row>
    <row r="112" spans="1:13">
      <c r="A112" s="11" t="s">
        <v>522</v>
      </c>
      <c r="B112" s="260"/>
      <c r="C112" s="90">
        <f t="shared" si="29"/>
        <v>425</v>
      </c>
      <c r="D112" s="123">
        <v>425</v>
      </c>
      <c r="E112" s="90"/>
      <c r="F112" s="123"/>
      <c r="G112" s="90"/>
      <c r="H112" s="404"/>
      <c r="I112" s="90"/>
      <c r="J112" s="133"/>
      <c r="K112" s="90"/>
      <c r="L112" s="123"/>
      <c r="M112" s="352">
        <f t="shared" si="4"/>
        <v>425</v>
      </c>
    </row>
    <row r="113" spans="1:14">
      <c r="A113" s="11" t="s">
        <v>535</v>
      </c>
      <c r="B113" s="260"/>
      <c r="C113" s="90">
        <f t="shared" si="29"/>
        <v>4300</v>
      </c>
      <c r="D113" s="123"/>
      <c r="E113" s="90"/>
      <c r="F113" s="123"/>
      <c r="G113" s="90"/>
      <c r="H113" s="404"/>
      <c r="I113" s="90"/>
      <c r="J113" s="133">
        <v>4300</v>
      </c>
      <c r="K113" s="90"/>
      <c r="L113" s="123"/>
      <c r="M113" s="352">
        <f t="shared" si="4"/>
        <v>4300</v>
      </c>
    </row>
    <row r="114" spans="1:14">
      <c r="A114" s="11" t="s">
        <v>560</v>
      </c>
      <c r="B114" s="260"/>
      <c r="C114" s="90">
        <f t="shared" si="29"/>
        <v>610</v>
      </c>
      <c r="D114" s="123"/>
      <c r="E114" s="90"/>
      <c r="F114" s="123">
        <v>610</v>
      </c>
      <c r="G114" s="90"/>
      <c r="H114" s="404"/>
      <c r="I114" s="90"/>
      <c r="J114" s="133"/>
      <c r="K114" s="90"/>
      <c r="L114" s="123"/>
      <c r="M114" s="352"/>
    </row>
    <row r="115" spans="1:14">
      <c r="A115" s="11" t="s">
        <v>561</v>
      </c>
      <c r="B115" s="260"/>
      <c r="C115" s="90">
        <f t="shared" si="29"/>
        <v>830</v>
      </c>
      <c r="D115" s="123"/>
      <c r="E115" s="90"/>
      <c r="F115" s="123">
        <v>830</v>
      </c>
      <c r="G115" s="90"/>
      <c r="H115" s="404"/>
      <c r="I115" s="90"/>
      <c r="J115" s="133"/>
      <c r="K115" s="90"/>
      <c r="L115" s="123"/>
      <c r="M115" s="352">
        <f t="shared" si="4"/>
        <v>830</v>
      </c>
    </row>
    <row r="116" spans="1:14">
      <c r="A116" s="420" t="s">
        <v>669</v>
      </c>
      <c r="B116" s="260"/>
      <c r="C116" s="90">
        <f t="shared" si="29"/>
        <v>16000</v>
      </c>
      <c r="D116" s="123"/>
      <c r="E116" s="90"/>
      <c r="F116" s="123"/>
      <c r="G116" s="90"/>
      <c r="H116" s="123">
        <v>16000</v>
      </c>
      <c r="I116" s="90"/>
      <c r="J116" s="133"/>
      <c r="K116" s="90"/>
      <c r="L116" s="123"/>
      <c r="M116" s="352">
        <f t="shared" si="4"/>
        <v>16000</v>
      </c>
    </row>
    <row r="117" spans="1:14">
      <c r="A117" s="414" t="s">
        <v>544</v>
      </c>
      <c r="B117" s="260"/>
      <c r="C117" s="90">
        <f t="shared" si="29"/>
        <v>72672</v>
      </c>
      <c r="D117" s="123"/>
      <c r="E117" s="90"/>
      <c r="F117" s="123"/>
      <c r="G117" s="90"/>
      <c r="H117" s="123">
        <v>72672</v>
      </c>
      <c r="I117" s="90"/>
      <c r="J117" s="133"/>
      <c r="K117" s="90"/>
      <c r="L117" s="123"/>
      <c r="M117" s="352">
        <f t="shared" si="4"/>
        <v>72672</v>
      </c>
      <c r="N117" s="151">
        <f>SUM(H116:H120)</f>
        <v>933439</v>
      </c>
    </row>
    <row r="118" spans="1:14">
      <c r="A118" s="414" t="s">
        <v>542</v>
      </c>
      <c r="B118" s="260"/>
      <c r="C118" s="90">
        <f t="shared" si="29"/>
        <v>149767</v>
      </c>
      <c r="D118" s="123"/>
      <c r="E118" s="90"/>
      <c r="F118" s="123"/>
      <c r="G118" s="90"/>
      <c r="H118" s="123">
        <v>149767</v>
      </c>
      <c r="I118" s="90"/>
      <c r="J118" s="133"/>
      <c r="K118" s="90"/>
      <c r="L118" s="123"/>
      <c r="M118" s="352">
        <f t="shared" si="4"/>
        <v>149767</v>
      </c>
    </row>
    <row r="119" spans="1:14">
      <c r="A119" s="414" t="s">
        <v>543</v>
      </c>
      <c r="B119" s="260"/>
      <c r="C119" s="90">
        <f t="shared" si="29"/>
        <v>10000</v>
      </c>
      <c r="D119" s="123"/>
      <c r="E119" s="90"/>
      <c r="F119" s="123"/>
      <c r="G119" s="90"/>
      <c r="H119" s="123">
        <v>10000</v>
      </c>
      <c r="I119" s="90"/>
      <c r="J119" s="133"/>
      <c r="K119" s="90"/>
      <c r="L119" s="123"/>
      <c r="M119" s="352">
        <f t="shared" si="4"/>
        <v>10000</v>
      </c>
    </row>
    <row r="120" spans="1:14">
      <c r="A120" s="414" t="s">
        <v>545</v>
      </c>
      <c r="B120" s="260"/>
      <c r="C120" s="90">
        <f t="shared" si="29"/>
        <v>685000</v>
      </c>
      <c r="D120" s="123"/>
      <c r="E120" s="90"/>
      <c r="F120" s="123"/>
      <c r="G120" s="90"/>
      <c r="H120" s="123">
        <v>685000</v>
      </c>
      <c r="I120" s="90"/>
      <c r="J120" s="133"/>
      <c r="K120" s="90"/>
      <c r="L120" s="123"/>
      <c r="M120" s="352">
        <f t="shared" si="4"/>
        <v>685000</v>
      </c>
    </row>
    <row r="121" spans="1:14">
      <c r="A121" s="414" t="s">
        <v>637</v>
      </c>
      <c r="B121" s="260"/>
      <c r="C121" s="90">
        <f t="shared" si="29"/>
        <v>148236</v>
      </c>
      <c r="D121" s="123"/>
      <c r="E121" s="90"/>
      <c r="F121" s="123"/>
      <c r="G121" s="90"/>
      <c r="H121" s="123">
        <v>148236</v>
      </c>
      <c r="I121" s="90"/>
      <c r="J121" s="133"/>
      <c r="K121" s="90"/>
      <c r="L121" s="123"/>
      <c r="M121" s="352">
        <f t="shared" si="4"/>
        <v>148236</v>
      </c>
    </row>
    <row r="122" spans="1:14">
      <c r="A122" s="11" t="s">
        <v>547</v>
      </c>
      <c r="B122" s="260"/>
      <c r="C122" s="90">
        <f t="shared" si="29"/>
        <v>3010</v>
      </c>
      <c r="D122" s="123"/>
      <c r="E122" s="90"/>
      <c r="F122" s="123"/>
      <c r="G122" s="90"/>
      <c r="H122" s="404"/>
      <c r="I122" s="90">
        <v>3010</v>
      </c>
      <c r="J122" s="133"/>
      <c r="K122" s="90"/>
      <c r="L122" s="123"/>
      <c r="M122" s="352">
        <f t="shared" si="4"/>
        <v>3010</v>
      </c>
    </row>
    <row r="123" spans="1:14" s="230" customFormat="1">
      <c r="A123" s="11" t="s">
        <v>602</v>
      </c>
      <c r="B123" s="260"/>
      <c r="C123" s="90">
        <f t="shared" si="29"/>
        <v>240</v>
      </c>
      <c r="D123" s="123"/>
      <c r="E123" s="90"/>
      <c r="F123" s="123">
        <v>240</v>
      </c>
      <c r="G123" s="90"/>
      <c r="H123" s="123"/>
      <c r="I123" s="90"/>
      <c r="J123" s="133"/>
      <c r="K123" s="90"/>
      <c r="L123" s="123"/>
      <c r="M123" s="415">
        <f t="shared" si="4"/>
        <v>240</v>
      </c>
    </row>
    <row r="124" spans="1:14" s="230" customFormat="1">
      <c r="A124" s="11" t="s">
        <v>581</v>
      </c>
      <c r="B124" s="260"/>
      <c r="C124" s="90">
        <f t="shared" si="29"/>
        <v>3175</v>
      </c>
      <c r="D124" s="123"/>
      <c r="E124" s="90"/>
      <c r="F124" s="123"/>
      <c r="G124" s="90"/>
      <c r="H124" s="123"/>
      <c r="I124" s="90">
        <v>3175</v>
      </c>
      <c r="J124" s="133"/>
      <c r="K124" s="90"/>
      <c r="L124" s="123"/>
      <c r="M124" s="415">
        <f t="shared" si="4"/>
        <v>3175</v>
      </c>
    </row>
    <row r="125" spans="1:14" s="230" customFormat="1">
      <c r="A125" s="11" t="s">
        <v>583</v>
      </c>
      <c r="B125" s="260"/>
      <c r="C125" s="90">
        <f t="shared" si="29"/>
        <v>3580</v>
      </c>
      <c r="D125" s="123"/>
      <c r="E125" s="90"/>
      <c r="F125" s="123"/>
      <c r="G125" s="90"/>
      <c r="H125" s="123"/>
      <c r="I125" s="90"/>
      <c r="J125" s="133">
        <v>3580</v>
      </c>
      <c r="K125" s="90"/>
      <c r="L125" s="123"/>
      <c r="M125" s="415">
        <f t="shared" si="4"/>
        <v>3580</v>
      </c>
    </row>
    <row r="126" spans="1:14" s="230" customFormat="1">
      <c r="A126" s="11" t="s">
        <v>584</v>
      </c>
      <c r="B126" s="260"/>
      <c r="C126" s="90">
        <f t="shared" si="29"/>
        <v>400</v>
      </c>
      <c r="D126" s="123"/>
      <c r="E126" s="90"/>
      <c r="F126" s="123"/>
      <c r="G126" s="90"/>
      <c r="H126" s="123"/>
      <c r="I126" s="90">
        <v>400</v>
      </c>
      <c r="J126" s="133"/>
      <c r="K126" s="90"/>
      <c r="L126" s="123"/>
      <c r="M126" s="415">
        <f t="shared" si="4"/>
        <v>400</v>
      </c>
    </row>
    <row r="127" spans="1:14" s="230" customFormat="1">
      <c r="A127" s="11" t="s">
        <v>512</v>
      </c>
      <c r="B127" s="260"/>
      <c r="C127" s="90">
        <f>SUM(C111:C126)</f>
        <v>1099545</v>
      </c>
      <c r="D127" s="90">
        <f t="shared" ref="D127:L127" si="30">SUM(D111:D126)</f>
        <v>425</v>
      </c>
      <c r="E127" s="90">
        <f t="shared" si="30"/>
        <v>0</v>
      </c>
      <c r="F127" s="90">
        <f t="shared" si="30"/>
        <v>2980</v>
      </c>
      <c r="G127" s="90">
        <f t="shared" si="30"/>
        <v>0</v>
      </c>
      <c r="H127" s="90">
        <f t="shared" si="30"/>
        <v>1081675</v>
      </c>
      <c r="I127" s="90">
        <f t="shared" si="30"/>
        <v>6585</v>
      </c>
      <c r="J127" s="90">
        <f t="shared" si="30"/>
        <v>7880</v>
      </c>
      <c r="K127" s="90">
        <f t="shared" si="30"/>
        <v>0</v>
      </c>
      <c r="L127" s="90">
        <f t="shared" si="30"/>
        <v>0</v>
      </c>
      <c r="M127" s="415">
        <f t="shared" si="4"/>
        <v>1099545</v>
      </c>
    </row>
    <row r="128" spans="1:14">
      <c r="A128" s="15" t="s">
        <v>500</v>
      </c>
      <c r="B128" s="259"/>
      <c r="C128" s="90">
        <f t="shared" ref="C128:L128" si="31">SUM(C110,C127)</f>
        <v>1248706</v>
      </c>
      <c r="D128" s="90">
        <f t="shared" si="31"/>
        <v>7665</v>
      </c>
      <c r="E128" s="90">
        <f t="shared" si="31"/>
        <v>3038</v>
      </c>
      <c r="F128" s="90">
        <f t="shared" si="31"/>
        <v>98348</v>
      </c>
      <c r="G128" s="90">
        <f t="shared" si="31"/>
        <v>0</v>
      </c>
      <c r="H128" s="90">
        <f t="shared" si="31"/>
        <v>1084890</v>
      </c>
      <c r="I128" s="90">
        <f t="shared" si="31"/>
        <v>37585</v>
      </c>
      <c r="J128" s="90">
        <f t="shared" si="31"/>
        <v>16380</v>
      </c>
      <c r="K128" s="90">
        <f t="shared" si="31"/>
        <v>800</v>
      </c>
      <c r="L128" s="90">
        <f t="shared" si="31"/>
        <v>0</v>
      </c>
      <c r="M128" s="352">
        <f t="shared" si="4"/>
        <v>1248706</v>
      </c>
    </row>
    <row r="129" spans="1:13">
      <c r="A129" s="13" t="s">
        <v>387</v>
      </c>
      <c r="B129" s="19"/>
      <c r="C129" s="28"/>
      <c r="D129" s="119"/>
      <c r="E129" s="116"/>
      <c r="F129" s="119"/>
      <c r="G129" s="116"/>
      <c r="H129" s="116"/>
      <c r="I129" s="118"/>
      <c r="J129" s="119"/>
      <c r="K129" s="116"/>
      <c r="L129" s="118"/>
      <c r="M129" s="352">
        <f t="shared" si="4"/>
        <v>0</v>
      </c>
    </row>
    <row r="130" spans="1:13">
      <c r="A130" s="11" t="s">
        <v>47</v>
      </c>
      <c r="B130" s="260" t="s">
        <v>169</v>
      </c>
      <c r="C130" s="133">
        <f>SUM(D130:L130)</f>
        <v>12085</v>
      </c>
      <c r="D130" s="133"/>
      <c r="E130" s="90"/>
      <c r="F130" s="133">
        <v>12085</v>
      </c>
      <c r="G130" s="90"/>
      <c r="H130" s="90"/>
      <c r="I130" s="113"/>
      <c r="J130" s="133">
        <v>0</v>
      </c>
      <c r="K130" s="90"/>
      <c r="L130" s="113"/>
      <c r="M130" s="352">
        <f t="shared" si="4"/>
        <v>12085</v>
      </c>
    </row>
    <row r="131" spans="1:13">
      <c r="A131" s="11" t="s">
        <v>532</v>
      </c>
      <c r="B131" s="260"/>
      <c r="C131" s="133">
        <f t="shared" ref="C131:C132" si="32">SUM(D131:L131)</f>
        <v>5000</v>
      </c>
      <c r="D131" s="133"/>
      <c r="E131" s="90"/>
      <c r="F131" s="133"/>
      <c r="G131" s="90"/>
      <c r="H131" s="90">
        <v>5000</v>
      </c>
      <c r="I131" s="123"/>
      <c r="J131" s="133"/>
      <c r="K131" s="90"/>
      <c r="L131" s="113"/>
      <c r="M131" s="352">
        <f t="shared" si="4"/>
        <v>5000</v>
      </c>
    </row>
    <row r="132" spans="1:13">
      <c r="A132" s="11" t="s">
        <v>553</v>
      </c>
      <c r="B132" s="260"/>
      <c r="C132" s="133">
        <f t="shared" si="32"/>
        <v>643</v>
      </c>
      <c r="D132" s="133"/>
      <c r="E132" s="90"/>
      <c r="F132" s="133"/>
      <c r="G132" s="90"/>
      <c r="H132" s="90">
        <v>643</v>
      </c>
      <c r="I132" s="123"/>
      <c r="J132" s="133"/>
      <c r="K132" s="90"/>
      <c r="L132" s="113"/>
      <c r="M132" s="352">
        <f t="shared" si="4"/>
        <v>643</v>
      </c>
    </row>
    <row r="133" spans="1:13">
      <c r="A133" s="11" t="s">
        <v>538</v>
      </c>
      <c r="B133" s="260"/>
      <c r="C133" s="133">
        <f>SUM(C131:C132)</f>
        <v>5643</v>
      </c>
      <c r="D133" s="133">
        <f t="shared" ref="D133:L133" si="33">SUM(D131:D132)</f>
        <v>0</v>
      </c>
      <c r="E133" s="90">
        <f t="shared" si="33"/>
        <v>0</v>
      </c>
      <c r="F133" s="133">
        <f t="shared" si="33"/>
        <v>0</v>
      </c>
      <c r="G133" s="90">
        <f t="shared" si="33"/>
        <v>0</v>
      </c>
      <c r="H133" s="90">
        <f t="shared" si="33"/>
        <v>5643</v>
      </c>
      <c r="I133" s="123">
        <f t="shared" si="33"/>
        <v>0</v>
      </c>
      <c r="J133" s="133">
        <f t="shared" si="33"/>
        <v>0</v>
      </c>
      <c r="K133" s="133">
        <f t="shared" si="33"/>
        <v>0</v>
      </c>
      <c r="L133" s="133">
        <f t="shared" si="33"/>
        <v>0</v>
      </c>
      <c r="M133" s="352">
        <f t="shared" si="4"/>
        <v>5643</v>
      </c>
    </row>
    <row r="134" spans="1:13">
      <c r="A134" s="15" t="s">
        <v>500</v>
      </c>
      <c r="B134" s="259"/>
      <c r="C134" s="133">
        <f t="shared" ref="C134:L134" si="34">SUM(C130,C133)</f>
        <v>17728</v>
      </c>
      <c r="D134" s="133">
        <f t="shared" si="34"/>
        <v>0</v>
      </c>
      <c r="E134" s="115">
        <f t="shared" si="34"/>
        <v>0</v>
      </c>
      <c r="F134" s="133">
        <f t="shared" si="34"/>
        <v>12085</v>
      </c>
      <c r="G134" s="115">
        <f t="shared" si="34"/>
        <v>0</v>
      </c>
      <c r="H134" s="115">
        <f t="shared" si="34"/>
        <v>5643</v>
      </c>
      <c r="I134" s="123">
        <f t="shared" si="34"/>
        <v>0</v>
      </c>
      <c r="J134" s="133">
        <f t="shared" si="34"/>
        <v>0</v>
      </c>
      <c r="K134" s="133">
        <f t="shared" si="34"/>
        <v>0</v>
      </c>
      <c r="L134" s="133">
        <f t="shared" si="34"/>
        <v>0</v>
      </c>
      <c r="M134" s="352">
        <f t="shared" si="4"/>
        <v>17728</v>
      </c>
    </row>
    <row r="135" spans="1:13">
      <c r="A135" s="28" t="s">
        <v>388</v>
      </c>
      <c r="B135" s="7"/>
      <c r="C135" s="10"/>
      <c r="D135" s="116"/>
      <c r="E135" s="120"/>
      <c r="F135" s="116"/>
      <c r="G135" s="120"/>
      <c r="H135" s="116"/>
      <c r="I135" s="120"/>
      <c r="J135" s="116"/>
      <c r="K135" s="120"/>
      <c r="L135" s="116"/>
      <c r="M135" s="352">
        <f t="shared" si="4"/>
        <v>0</v>
      </c>
    </row>
    <row r="136" spans="1:13">
      <c r="A136" s="11" t="s">
        <v>47</v>
      </c>
      <c r="B136" s="260" t="s">
        <v>169</v>
      </c>
      <c r="C136" s="90">
        <f>SUM(D136:L136)</f>
        <v>595340</v>
      </c>
      <c r="D136" s="90">
        <v>0</v>
      </c>
      <c r="E136" s="123">
        <v>0</v>
      </c>
      <c r="F136" s="90">
        <v>1240</v>
      </c>
      <c r="G136" s="123"/>
      <c r="H136" s="90"/>
      <c r="I136" s="123">
        <v>431700</v>
      </c>
      <c r="J136" s="90">
        <v>162400</v>
      </c>
      <c r="K136" s="123"/>
      <c r="L136" s="90"/>
      <c r="M136" s="352">
        <f t="shared" si="4"/>
        <v>595340</v>
      </c>
    </row>
    <row r="137" spans="1:13">
      <c r="A137" s="11" t="s">
        <v>564</v>
      </c>
      <c r="B137" s="260"/>
      <c r="C137" s="90">
        <f t="shared" ref="C137:C146" si="35">SUM(D137:L137)</f>
        <v>8110</v>
      </c>
      <c r="D137" s="90"/>
      <c r="E137" s="123"/>
      <c r="F137" s="90">
        <v>8110</v>
      </c>
      <c r="G137" s="123"/>
      <c r="H137" s="90"/>
      <c r="I137" s="123"/>
      <c r="J137" s="90"/>
      <c r="K137" s="123"/>
      <c r="L137" s="90"/>
      <c r="M137" s="352">
        <f t="shared" si="4"/>
        <v>8110</v>
      </c>
    </row>
    <row r="138" spans="1:13">
      <c r="A138" s="11" t="s">
        <v>521</v>
      </c>
      <c r="B138" s="260"/>
      <c r="C138" s="90">
        <f t="shared" si="35"/>
        <v>450</v>
      </c>
      <c r="D138" s="90">
        <v>300</v>
      </c>
      <c r="E138" s="123">
        <v>150</v>
      </c>
      <c r="F138" s="90"/>
      <c r="G138" s="123"/>
      <c r="H138" s="90"/>
      <c r="I138" s="123"/>
      <c r="J138" s="90"/>
      <c r="K138" s="123"/>
      <c r="L138" s="90"/>
      <c r="M138" s="352">
        <f t="shared" si="4"/>
        <v>450</v>
      </c>
    </row>
    <row r="139" spans="1:13">
      <c r="A139" s="11" t="s">
        <v>546</v>
      </c>
      <c r="B139" s="260"/>
      <c r="C139" s="90">
        <f t="shared" si="35"/>
        <v>3000</v>
      </c>
      <c r="D139" s="90"/>
      <c r="E139" s="123"/>
      <c r="F139" s="90"/>
      <c r="G139" s="123"/>
      <c r="H139" s="90">
        <v>3000</v>
      </c>
      <c r="I139" s="123"/>
      <c r="J139" s="90"/>
      <c r="K139" s="123"/>
      <c r="L139" s="90"/>
      <c r="M139" s="352">
        <f t="shared" si="4"/>
        <v>3000</v>
      </c>
    </row>
    <row r="140" spans="1:13">
      <c r="A140" s="11" t="s">
        <v>616</v>
      </c>
      <c r="B140" s="260"/>
      <c r="C140" s="90">
        <f t="shared" si="35"/>
        <v>7000</v>
      </c>
      <c r="D140" s="90"/>
      <c r="E140" s="123"/>
      <c r="F140" s="90"/>
      <c r="G140" s="123"/>
      <c r="H140" s="90"/>
      <c r="I140" s="123">
        <v>7000</v>
      </c>
      <c r="J140" s="90"/>
      <c r="K140" s="123"/>
      <c r="L140" s="90"/>
      <c r="M140" s="352">
        <f t="shared" si="4"/>
        <v>7000</v>
      </c>
    </row>
    <row r="141" spans="1:13">
      <c r="A141" s="11" t="s">
        <v>638</v>
      </c>
      <c r="B141" s="260"/>
      <c r="C141" s="90">
        <f t="shared" si="35"/>
        <v>4500</v>
      </c>
      <c r="D141" s="90"/>
      <c r="E141" s="123"/>
      <c r="F141" s="90"/>
      <c r="G141" s="123"/>
      <c r="H141" s="90"/>
      <c r="I141" s="123">
        <v>4500</v>
      </c>
      <c r="J141" s="90"/>
      <c r="K141" s="123"/>
      <c r="L141" s="90"/>
      <c r="M141" s="352"/>
    </row>
    <row r="142" spans="1:13">
      <c r="A142" s="11" t="s">
        <v>597</v>
      </c>
      <c r="B142" s="260"/>
      <c r="C142" s="90">
        <f t="shared" si="35"/>
        <v>29500</v>
      </c>
      <c r="D142" s="90"/>
      <c r="E142" s="123"/>
      <c r="F142" s="90"/>
      <c r="G142" s="123"/>
      <c r="H142" s="90"/>
      <c r="I142" s="123"/>
      <c r="J142" s="90">
        <v>29500</v>
      </c>
      <c r="K142" s="123"/>
      <c r="L142" s="90"/>
      <c r="M142" s="352">
        <f t="shared" si="4"/>
        <v>29500</v>
      </c>
    </row>
    <row r="143" spans="1:13">
      <c r="A143" s="11" t="s">
        <v>598</v>
      </c>
      <c r="B143" s="260"/>
      <c r="C143" s="90">
        <f t="shared" si="35"/>
        <v>5200</v>
      </c>
      <c r="D143" s="90"/>
      <c r="E143" s="123"/>
      <c r="F143" s="90"/>
      <c r="G143" s="123"/>
      <c r="H143" s="90"/>
      <c r="I143" s="123"/>
      <c r="J143" s="90">
        <v>5200</v>
      </c>
      <c r="K143" s="123"/>
      <c r="L143" s="90"/>
      <c r="M143" s="352">
        <f t="shared" si="4"/>
        <v>5200</v>
      </c>
    </row>
    <row r="144" spans="1:13">
      <c r="A144" s="11" t="s">
        <v>599</v>
      </c>
      <c r="B144" s="260"/>
      <c r="C144" s="90">
        <f t="shared" si="35"/>
        <v>4000</v>
      </c>
      <c r="D144" s="90"/>
      <c r="E144" s="123"/>
      <c r="F144" s="90"/>
      <c r="G144" s="123"/>
      <c r="H144" s="90"/>
      <c r="I144" s="123"/>
      <c r="J144" s="90">
        <v>4000</v>
      </c>
      <c r="K144" s="123"/>
      <c r="L144" s="90"/>
      <c r="M144" s="352">
        <f t="shared" si="4"/>
        <v>4000</v>
      </c>
    </row>
    <row r="145" spans="1:13">
      <c r="A145" s="11" t="s">
        <v>588</v>
      </c>
      <c r="B145" s="260"/>
      <c r="C145" s="90">
        <f t="shared" si="35"/>
        <v>2000</v>
      </c>
      <c r="D145" s="90"/>
      <c r="E145" s="123"/>
      <c r="F145" s="90"/>
      <c r="G145" s="123"/>
      <c r="H145" s="90"/>
      <c r="I145" s="123"/>
      <c r="J145" s="243">
        <v>2000</v>
      </c>
      <c r="K145" s="123"/>
      <c r="L145" s="90"/>
      <c r="M145" s="352">
        <f t="shared" si="4"/>
        <v>2000</v>
      </c>
    </row>
    <row r="146" spans="1:13">
      <c r="A146" s="420" t="s">
        <v>617</v>
      </c>
      <c r="B146" s="260"/>
      <c r="C146" s="90">
        <f t="shared" si="35"/>
        <v>3000</v>
      </c>
      <c r="D146" s="90"/>
      <c r="E146" s="123"/>
      <c r="F146" s="90"/>
      <c r="G146" s="123"/>
      <c r="H146" s="90"/>
      <c r="I146" s="123"/>
      <c r="J146" s="90">
        <v>3000</v>
      </c>
      <c r="K146" s="123"/>
      <c r="L146" s="90"/>
      <c r="M146" s="352">
        <f t="shared" si="4"/>
        <v>3000</v>
      </c>
    </row>
    <row r="147" spans="1:13">
      <c r="A147" s="11" t="s">
        <v>615</v>
      </c>
      <c r="B147" s="260"/>
      <c r="C147" s="90">
        <f t="shared" ref="C147:L147" si="36">SUM(C137:C146)</f>
        <v>66760</v>
      </c>
      <c r="D147" s="90">
        <f t="shared" si="36"/>
        <v>300</v>
      </c>
      <c r="E147" s="90">
        <f t="shared" si="36"/>
        <v>150</v>
      </c>
      <c r="F147" s="90">
        <f t="shared" si="36"/>
        <v>8110</v>
      </c>
      <c r="G147" s="90">
        <f t="shared" si="36"/>
        <v>0</v>
      </c>
      <c r="H147" s="90">
        <f t="shared" si="36"/>
        <v>3000</v>
      </c>
      <c r="I147" s="90">
        <f t="shared" si="36"/>
        <v>11500</v>
      </c>
      <c r="J147" s="90">
        <f t="shared" si="36"/>
        <v>43700</v>
      </c>
      <c r="K147" s="90">
        <f t="shared" si="36"/>
        <v>0</v>
      </c>
      <c r="L147" s="90">
        <f t="shared" si="36"/>
        <v>0</v>
      </c>
      <c r="M147" s="352">
        <f t="shared" si="4"/>
        <v>66760</v>
      </c>
    </row>
    <row r="148" spans="1:13">
      <c r="A148" s="15" t="s">
        <v>500</v>
      </c>
      <c r="B148" s="260"/>
      <c r="C148" s="90">
        <f t="shared" ref="C148:L148" si="37">SUM(C136,C147)</f>
        <v>662100</v>
      </c>
      <c r="D148" s="90">
        <f t="shared" si="37"/>
        <v>300</v>
      </c>
      <c r="E148" s="90">
        <f t="shared" si="37"/>
        <v>150</v>
      </c>
      <c r="F148" s="90">
        <f t="shared" si="37"/>
        <v>9350</v>
      </c>
      <c r="G148" s="90">
        <f t="shared" si="37"/>
        <v>0</v>
      </c>
      <c r="H148" s="90">
        <f t="shared" si="37"/>
        <v>3000</v>
      </c>
      <c r="I148" s="90">
        <f t="shared" si="37"/>
        <v>443200</v>
      </c>
      <c r="J148" s="90">
        <f t="shared" si="37"/>
        <v>206100</v>
      </c>
      <c r="K148" s="90">
        <f t="shared" si="37"/>
        <v>0</v>
      </c>
      <c r="L148" s="90">
        <f t="shared" si="37"/>
        <v>0</v>
      </c>
      <c r="M148" s="352">
        <f t="shared" si="4"/>
        <v>662100</v>
      </c>
    </row>
    <row r="149" spans="1:13">
      <c r="A149" s="13" t="s">
        <v>389</v>
      </c>
      <c r="B149" s="282"/>
      <c r="C149" s="10"/>
      <c r="D149" s="120"/>
      <c r="E149" s="116"/>
      <c r="F149" s="120"/>
      <c r="G149" s="116"/>
      <c r="H149" s="120"/>
      <c r="I149" s="116"/>
      <c r="J149" s="119"/>
      <c r="K149" s="116"/>
      <c r="L149" s="118"/>
      <c r="M149" s="352">
        <f t="shared" si="4"/>
        <v>0</v>
      </c>
    </row>
    <row r="150" spans="1:13">
      <c r="A150" s="11" t="s">
        <v>47</v>
      </c>
      <c r="B150" s="260" t="s">
        <v>170</v>
      </c>
      <c r="C150" s="90">
        <f>SUM(D150:L150)</f>
        <v>0</v>
      </c>
      <c r="D150" s="123"/>
      <c r="E150" s="90"/>
      <c r="F150" s="123">
        <v>0</v>
      </c>
      <c r="G150" s="90"/>
      <c r="H150" s="123">
        <v>0</v>
      </c>
      <c r="I150" s="90">
        <v>0</v>
      </c>
      <c r="J150" s="133">
        <v>0</v>
      </c>
      <c r="K150" s="90"/>
      <c r="L150" s="113"/>
      <c r="M150" s="352">
        <f t="shared" si="4"/>
        <v>0</v>
      </c>
    </row>
    <row r="151" spans="1:13">
      <c r="A151" s="15" t="s">
        <v>500</v>
      </c>
      <c r="B151" s="259"/>
      <c r="C151" s="115">
        <f>SUM(D151:L151)</f>
        <v>0</v>
      </c>
      <c r="D151" s="123"/>
      <c r="E151" s="115"/>
      <c r="F151" s="123"/>
      <c r="G151" s="115"/>
      <c r="H151" s="123"/>
      <c r="I151" s="115"/>
      <c r="J151" s="133"/>
      <c r="K151" s="115"/>
      <c r="L151" s="113"/>
      <c r="M151" s="352">
        <f t="shared" si="4"/>
        <v>0</v>
      </c>
    </row>
    <row r="152" spans="1:13">
      <c r="A152" s="13" t="s">
        <v>406</v>
      </c>
      <c r="B152" s="19"/>
      <c r="C152" s="22"/>
      <c r="D152" s="120"/>
      <c r="E152" s="116"/>
      <c r="F152" s="120"/>
      <c r="G152" s="116"/>
      <c r="H152" s="120"/>
      <c r="I152" s="116"/>
      <c r="J152" s="119"/>
      <c r="K152" s="116"/>
      <c r="L152" s="118"/>
      <c r="M152" s="352">
        <f t="shared" si="4"/>
        <v>0</v>
      </c>
    </row>
    <row r="153" spans="1:13">
      <c r="A153" s="11" t="s">
        <v>47</v>
      </c>
      <c r="B153" s="260" t="s">
        <v>169</v>
      </c>
      <c r="C153" s="90">
        <f>SUM(D153:L153)</f>
        <v>2928</v>
      </c>
      <c r="D153" s="113"/>
      <c r="E153" s="90">
        <v>0</v>
      </c>
      <c r="F153" s="123">
        <v>2928</v>
      </c>
      <c r="G153" s="90">
        <v>0</v>
      </c>
      <c r="H153" s="123">
        <v>0</v>
      </c>
      <c r="I153" s="90">
        <v>0</v>
      </c>
      <c r="J153" s="133">
        <v>0</v>
      </c>
      <c r="K153" s="90">
        <v>0</v>
      </c>
      <c r="L153" s="113">
        <v>0</v>
      </c>
      <c r="M153" s="352">
        <f t="shared" si="4"/>
        <v>2928</v>
      </c>
    </row>
    <row r="154" spans="1:13">
      <c r="A154" s="15" t="s">
        <v>500</v>
      </c>
      <c r="B154" s="260"/>
      <c r="C154" s="90">
        <f>SUM(D154:L154)</f>
        <v>2928</v>
      </c>
      <c r="D154" s="123"/>
      <c r="E154" s="90"/>
      <c r="F154" s="123">
        <v>2928</v>
      </c>
      <c r="G154" s="90"/>
      <c r="H154" s="123"/>
      <c r="I154" s="90"/>
      <c r="J154" s="133"/>
      <c r="K154" s="90"/>
      <c r="L154" s="113"/>
      <c r="M154" s="352">
        <f t="shared" si="4"/>
        <v>2928</v>
      </c>
    </row>
    <row r="155" spans="1:13">
      <c r="A155" s="13" t="s">
        <v>391</v>
      </c>
      <c r="B155" s="7"/>
      <c r="C155" s="13"/>
      <c r="D155" s="120"/>
      <c r="E155" s="116"/>
      <c r="F155" s="120"/>
      <c r="G155" s="116"/>
      <c r="H155" s="120"/>
      <c r="I155" s="116"/>
      <c r="J155" s="119"/>
      <c r="K155" s="116"/>
      <c r="L155" s="118"/>
      <c r="M155" s="352">
        <f t="shared" si="4"/>
        <v>0</v>
      </c>
    </row>
    <row r="156" spans="1:13">
      <c r="A156" s="11" t="s">
        <v>47</v>
      </c>
      <c r="B156" s="260" t="s">
        <v>170</v>
      </c>
      <c r="C156" s="90">
        <f>SUM(D156:L156)</f>
        <v>0</v>
      </c>
      <c r="D156" s="113"/>
      <c r="E156" s="90">
        <v>0</v>
      </c>
      <c r="F156" s="123">
        <v>0</v>
      </c>
      <c r="G156" s="90">
        <v>0</v>
      </c>
      <c r="H156" s="123">
        <v>0</v>
      </c>
      <c r="I156" s="90">
        <v>0</v>
      </c>
      <c r="J156" s="133">
        <v>0</v>
      </c>
      <c r="K156" s="90">
        <v>0</v>
      </c>
      <c r="L156" s="113">
        <v>0</v>
      </c>
      <c r="M156" s="352">
        <f t="shared" si="4"/>
        <v>0</v>
      </c>
    </row>
    <row r="157" spans="1:13">
      <c r="A157" s="15" t="s">
        <v>500</v>
      </c>
      <c r="B157" s="259"/>
      <c r="C157" s="90">
        <f>SUM(D157:L157)</f>
        <v>0</v>
      </c>
      <c r="D157" s="112"/>
      <c r="E157" s="115"/>
      <c r="F157" s="122"/>
      <c r="G157" s="115"/>
      <c r="H157" s="122"/>
      <c r="I157" s="115"/>
      <c r="J157" s="121"/>
      <c r="K157" s="115"/>
      <c r="L157" s="112"/>
      <c r="M157" s="352">
        <f t="shared" si="4"/>
        <v>0</v>
      </c>
    </row>
    <row r="158" spans="1:13">
      <c r="A158" s="54" t="s">
        <v>392</v>
      </c>
      <c r="B158" s="47"/>
      <c r="C158" s="13"/>
      <c r="D158" s="118"/>
      <c r="E158" s="113"/>
      <c r="F158" s="116"/>
      <c r="G158" s="113"/>
      <c r="H158" s="117"/>
      <c r="I158" s="90"/>
      <c r="J158" s="116"/>
      <c r="K158" s="113"/>
      <c r="L158" s="113">
        <v>0</v>
      </c>
      <c r="M158" s="352">
        <f t="shared" si="4"/>
        <v>0</v>
      </c>
    </row>
    <row r="159" spans="1:13">
      <c r="A159" s="11" t="s">
        <v>47</v>
      </c>
      <c r="B159" s="260" t="s">
        <v>169</v>
      </c>
      <c r="C159" s="90">
        <f>SUM(D159:L159)</f>
        <v>29057</v>
      </c>
      <c r="D159" s="113">
        <v>0</v>
      </c>
      <c r="E159" s="113">
        <v>0</v>
      </c>
      <c r="F159" s="90">
        <v>16057</v>
      </c>
      <c r="G159" s="113"/>
      <c r="H159" s="123">
        <v>0</v>
      </c>
      <c r="I159" s="90">
        <v>0</v>
      </c>
      <c r="J159" s="90">
        <v>13000</v>
      </c>
      <c r="K159" s="113">
        <v>0</v>
      </c>
      <c r="L159" s="113">
        <v>0</v>
      </c>
      <c r="M159" s="352">
        <f t="shared" si="4"/>
        <v>29057</v>
      </c>
    </row>
    <row r="160" spans="1:13">
      <c r="A160" s="11" t="s">
        <v>558</v>
      </c>
      <c r="B160" s="260"/>
      <c r="C160" s="90">
        <f t="shared" ref="C160:C162" si="38">SUM(D160:L160)</f>
        <v>102</v>
      </c>
      <c r="D160" s="113"/>
      <c r="E160" s="113"/>
      <c r="F160" s="90">
        <v>102</v>
      </c>
      <c r="G160" s="113"/>
      <c r="H160" s="123"/>
      <c r="I160" s="90"/>
      <c r="J160" s="90"/>
      <c r="K160" s="113"/>
      <c r="L160" s="113"/>
      <c r="M160" s="352">
        <f t="shared" si="4"/>
        <v>102</v>
      </c>
    </row>
    <row r="161" spans="1:13">
      <c r="A161" s="11" t="s">
        <v>549</v>
      </c>
      <c r="B161" s="260"/>
      <c r="C161" s="90">
        <f t="shared" si="38"/>
        <v>100</v>
      </c>
      <c r="D161" s="113"/>
      <c r="E161" s="113"/>
      <c r="F161" s="90">
        <v>100</v>
      </c>
      <c r="G161" s="113"/>
      <c r="H161" s="123"/>
      <c r="I161" s="90"/>
      <c r="J161" s="90"/>
      <c r="K161" s="113"/>
      <c r="L161" s="113"/>
      <c r="M161" s="352">
        <f t="shared" si="4"/>
        <v>100</v>
      </c>
    </row>
    <row r="162" spans="1:13">
      <c r="A162" s="11" t="s">
        <v>643</v>
      </c>
      <c r="B162" s="260"/>
      <c r="C162" s="90">
        <f t="shared" si="38"/>
        <v>1000</v>
      </c>
      <c r="D162" s="113"/>
      <c r="E162" s="113"/>
      <c r="F162" s="90">
        <v>1000</v>
      </c>
      <c r="G162" s="113"/>
      <c r="H162" s="123"/>
      <c r="I162" s="90"/>
      <c r="J162" s="90"/>
      <c r="K162" s="113"/>
      <c r="L162" s="113"/>
      <c r="M162" s="352">
        <f t="shared" si="4"/>
        <v>1000</v>
      </c>
    </row>
    <row r="163" spans="1:13">
      <c r="A163" s="11" t="s">
        <v>538</v>
      </c>
      <c r="B163" s="260"/>
      <c r="C163" s="90">
        <f>SUM(C160:C162)</f>
        <v>1202</v>
      </c>
      <c r="D163" s="90">
        <f t="shared" ref="D163:L163" si="39">SUM(D160:D162)</f>
        <v>0</v>
      </c>
      <c r="E163" s="90">
        <f t="shared" si="39"/>
        <v>0</v>
      </c>
      <c r="F163" s="90">
        <f t="shared" si="39"/>
        <v>1202</v>
      </c>
      <c r="G163" s="90">
        <f t="shared" si="39"/>
        <v>0</v>
      </c>
      <c r="H163" s="90">
        <f t="shared" si="39"/>
        <v>0</v>
      </c>
      <c r="I163" s="90">
        <f t="shared" si="39"/>
        <v>0</v>
      </c>
      <c r="J163" s="90">
        <f t="shared" si="39"/>
        <v>0</v>
      </c>
      <c r="K163" s="113">
        <f t="shared" si="39"/>
        <v>0</v>
      </c>
      <c r="L163" s="90">
        <f t="shared" si="39"/>
        <v>0</v>
      </c>
      <c r="M163" s="352">
        <f t="shared" si="4"/>
        <v>1202</v>
      </c>
    </row>
    <row r="164" spans="1:13">
      <c r="A164" s="15" t="s">
        <v>500</v>
      </c>
      <c r="B164" s="259"/>
      <c r="C164" s="115">
        <f>SUM(C159,C163)</f>
        <v>30259</v>
      </c>
      <c r="D164" s="115">
        <f t="shared" ref="D164:L164" si="40">SUM(D159,D163)</f>
        <v>0</v>
      </c>
      <c r="E164" s="115">
        <f t="shared" si="40"/>
        <v>0</v>
      </c>
      <c r="F164" s="115">
        <f t="shared" si="40"/>
        <v>17259</v>
      </c>
      <c r="G164" s="115">
        <f t="shared" si="40"/>
        <v>0</v>
      </c>
      <c r="H164" s="115">
        <f t="shared" si="40"/>
        <v>0</v>
      </c>
      <c r="I164" s="115">
        <f t="shared" si="40"/>
        <v>0</v>
      </c>
      <c r="J164" s="115">
        <f t="shared" si="40"/>
        <v>13000</v>
      </c>
      <c r="K164" s="112">
        <f t="shared" si="40"/>
        <v>0</v>
      </c>
      <c r="L164" s="115">
        <f t="shared" si="40"/>
        <v>0</v>
      </c>
      <c r="M164" s="352">
        <f t="shared" si="4"/>
        <v>30259</v>
      </c>
    </row>
    <row r="165" spans="1:13">
      <c r="A165" s="57" t="s">
        <v>393</v>
      </c>
      <c r="B165" s="48"/>
      <c r="C165" s="57"/>
      <c r="D165" s="123"/>
      <c r="E165" s="116"/>
      <c r="F165" s="120"/>
      <c r="G165" s="116"/>
      <c r="H165" s="120"/>
      <c r="I165" s="116"/>
      <c r="J165" s="120"/>
      <c r="K165" s="116"/>
      <c r="L165" s="118"/>
      <c r="M165" s="352">
        <f t="shared" si="4"/>
        <v>0</v>
      </c>
    </row>
    <row r="166" spans="1:13">
      <c r="A166" s="11" t="s">
        <v>47</v>
      </c>
      <c r="B166" s="260" t="s">
        <v>170</v>
      </c>
      <c r="C166" s="90">
        <f>SUM(D166:L166)</f>
        <v>3908</v>
      </c>
      <c r="D166" s="113"/>
      <c r="E166" s="90">
        <v>0</v>
      </c>
      <c r="F166" s="123">
        <v>0</v>
      </c>
      <c r="G166" s="90"/>
      <c r="H166" s="123">
        <v>3908</v>
      </c>
      <c r="I166" s="90">
        <v>0</v>
      </c>
      <c r="J166" s="123">
        <v>0</v>
      </c>
      <c r="K166" s="90">
        <v>0</v>
      </c>
      <c r="L166" s="113">
        <v>0</v>
      </c>
      <c r="M166" s="352">
        <f t="shared" si="4"/>
        <v>3908</v>
      </c>
    </row>
    <row r="167" spans="1:13">
      <c r="A167" s="11" t="s">
        <v>530</v>
      </c>
      <c r="B167" s="381"/>
      <c r="C167" s="90">
        <f t="shared" ref="C167:C168" si="41">SUM(D167:L167)</f>
        <v>1700</v>
      </c>
      <c r="D167" s="113"/>
      <c r="E167" s="90"/>
      <c r="F167" s="123"/>
      <c r="G167" s="90"/>
      <c r="H167" s="123">
        <v>1700</v>
      </c>
      <c r="I167" s="90"/>
      <c r="J167" s="123"/>
      <c r="K167" s="90"/>
      <c r="L167" s="113"/>
      <c r="M167" s="352">
        <f t="shared" si="4"/>
        <v>1700</v>
      </c>
    </row>
    <row r="168" spans="1:13">
      <c r="A168" s="11" t="s">
        <v>533</v>
      </c>
      <c r="B168" s="381"/>
      <c r="C168" s="90">
        <f t="shared" si="41"/>
        <v>300</v>
      </c>
      <c r="D168" s="113"/>
      <c r="E168" s="90"/>
      <c r="F168" s="123"/>
      <c r="G168" s="90"/>
      <c r="H168" s="123">
        <v>300</v>
      </c>
      <c r="I168" s="90"/>
      <c r="J168" s="123"/>
      <c r="K168" s="90"/>
      <c r="L168" s="113"/>
      <c r="M168" s="352">
        <f t="shared" si="4"/>
        <v>300</v>
      </c>
    </row>
    <row r="169" spans="1:13">
      <c r="A169" s="11" t="s">
        <v>512</v>
      </c>
      <c r="B169" s="381"/>
      <c r="C169" s="90">
        <f>SUM(C167:C168)</f>
        <v>2000</v>
      </c>
      <c r="D169" s="90">
        <f t="shared" ref="D169:L169" si="42">SUM(D167:D168)</f>
        <v>0</v>
      </c>
      <c r="E169" s="90">
        <f t="shared" si="42"/>
        <v>0</v>
      </c>
      <c r="F169" s="90">
        <f t="shared" si="42"/>
        <v>0</v>
      </c>
      <c r="G169" s="90">
        <f t="shared" si="42"/>
        <v>0</v>
      </c>
      <c r="H169" s="90">
        <f t="shared" si="42"/>
        <v>2000</v>
      </c>
      <c r="I169" s="90">
        <f t="shared" si="42"/>
        <v>0</v>
      </c>
      <c r="J169" s="90">
        <f t="shared" si="42"/>
        <v>0</v>
      </c>
      <c r="K169" s="90">
        <f t="shared" si="42"/>
        <v>0</v>
      </c>
      <c r="L169" s="90">
        <f t="shared" si="42"/>
        <v>0</v>
      </c>
      <c r="M169" s="352">
        <f t="shared" si="4"/>
        <v>2000</v>
      </c>
    </row>
    <row r="170" spans="1:13">
      <c r="A170" s="15" t="s">
        <v>500</v>
      </c>
      <c r="B170" s="381"/>
      <c r="C170" s="90">
        <f>SUM(C166,C169)</f>
        <v>5908</v>
      </c>
      <c r="D170" s="90">
        <f t="shared" ref="D170:L170" si="43">SUM(D166,D169)</f>
        <v>0</v>
      </c>
      <c r="E170" s="90">
        <f t="shared" si="43"/>
        <v>0</v>
      </c>
      <c r="F170" s="90">
        <f t="shared" si="43"/>
        <v>0</v>
      </c>
      <c r="G170" s="90">
        <f t="shared" si="43"/>
        <v>0</v>
      </c>
      <c r="H170" s="90">
        <f t="shared" si="43"/>
        <v>5908</v>
      </c>
      <c r="I170" s="90">
        <f t="shared" si="43"/>
        <v>0</v>
      </c>
      <c r="J170" s="90">
        <f t="shared" si="43"/>
        <v>0</v>
      </c>
      <c r="K170" s="90">
        <f t="shared" si="43"/>
        <v>0</v>
      </c>
      <c r="L170" s="90">
        <f t="shared" si="43"/>
        <v>0</v>
      </c>
      <c r="M170" s="352">
        <f t="shared" si="4"/>
        <v>5908</v>
      </c>
    </row>
    <row r="171" spans="1:13">
      <c r="A171" s="54" t="s">
        <v>394</v>
      </c>
      <c r="B171" s="225"/>
      <c r="C171" s="54"/>
      <c r="D171" s="118"/>
      <c r="E171" s="116"/>
      <c r="F171" s="120"/>
      <c r="G171" s="116"/>
      <c r="H171" s="120"/>
      <c r="I171" s="116"/>
      <c r="J171" s="119"/>
      <c r="K171" s="116"/>
      <c r="L171" s="118"/>
      <c r="M171" s="352">
        <f t="shared" si="4"/>
        <v>0</v>
      </c>
    </row>
    <row r="172" spans="1:13">
      <c r="A172" s="11" t="s">
        <v>47</v>
      </c>
      <c r="B172" s="381" t="s">
        <v>169</v>
      </c>
      <c r="C172" s="90">
        <f>SUM(D172:L172)</f>
        <v>9369</v>
      </c>
      <c r="D172" s="113"/>
      <c r="E172" s="90">
        <v>0</v>
      </c>
      <c r="F172" s="123">
        <v>5869</v>
      </c>
      <c r="G172" s="90"/>
      <c r="H172" s="123">
        <v>0</v>
      </c>
      <c r="I172" s="90">
        <v>3500</v>
      </c>
      <c r="J172" s="133">
        <v>0</v>
      </c>
      <c r="K172" s="90">
        <v>0</v>
      </c>
      <c r="L172" s="113">
        <v>0</v>
      </c>
      <c r="M172" s="352">
        <f t="shared" si="4"/>
        <v>9369</v>
      </c>
    </row>
    <row r="173" spans="1:13">
      <c r="A173" s="11" t="s">
        <v>640</v>
      </c>
      <c r="B173" s="381"/>
      <c r="C173" s="90">
        <f>SUM(D173:L173)</f>
        <v>-1000</v>
      </c>
      <c r="D173" s="113"/>
      <c r="E173" s="90"/>
      <c r="F173" s="123">
        <v>-1000</v>
      </c>
      <c r="G173" s="90"/>
      <c r="H173" s="123"/>
      <c r="I173" s="90"/>
      <c r="J173" s="133"/>
      <c r="K173" s="90"/>
      <c r="L173" s="113"/>
      <c r="M173" s="352">
        <f t="shared" si="4"/>
        <v>-1000</v>
      </c>
    </row>
    <row r="174" spans="1:13">
      <c r="A174" s="11" t="s">
        <v>512</v>
      </c>
      <c r="B174" s="381"/>
      <c r="C174" s="90">
        <f>SUM(C173)</f>
        <v>-1000</v>
      </c>
      <c r="D174" s="90">
        <f t="shared" ref="D174:L174" si="44">SUM(D173)</f>
        <v>0</v>
      </c>
      <c r="E174" s="90">
        <f t="shared" si="44"/>
        <v>0</v>
      </c>
      <c r="F174" s="90">
        <f t="shared" si="44"/>
        <v>-1000</v>
      </c>
      <c r="G174" s="90">
        <f t="shared" si="44"/>
        <v>0</v>
      </c>
      <c r="H174" s="90">
        <f t="shared" si="44"/>
        <v>0</v>
      </c>
      <c r="I174" s="90">
        <f t="shared" si="44"/>
        <v>0</v>
      </c>
      <c r="J174" s="90">
        <f t="shared" si="44"/>
        <v>0</v>
      </c>
      <c r="K174" s="90">
        <f t="shared" si="44"/>
        <v>0</v>
      </c>
      <c r="L174" s="90">
        <f t="shared" si="44"/>
        <v>0</v>
      </c>
      <c r="M174" s="352">
        <f t="shared" si="4"/>
        <v>-1000</v>
      </c>
    </row>
    <row r="175" spans="1:13">
      <c r="A175" s="15" t="s">
        <v>500</v>
      </c>
      <c r="B175" s="381"/>
      <c r="C175" s="90">
        <f>SUM(C172,C174)</f>
        <v>8369</v>
      </c>
      <c r="D175" s="90">
        <f t="shared" ref="D175:L175" si="45">SUM(D172,D174)</f>
        <v>0</v>
      </c>
      <c r="E175" s="90">
        <f t="shared" si="45"/>
        <v>0</v>
      </c>
      <c r="F175" s="90">
        <f t="shared" si="45"/>
        <v>4869</v>
      </c>
      <c r="G175" s="90">
        <f t="shared" si="45"/>
        <v>0</v>
      </c>
      <c r="H175" s="90">
        <f t="shared" si="45"/>
        <v>0</v>
      </c>
      <c r="I175" s="90">
        <f t="shared" si="45"/>
        <v>3500</v>
      </c>
      <c r="J175" s="90">
        <f t="shared" si="45"/>
        <v>0</v>
      </c>
      <c r="K175" s="90">
        <f t="shared" si="45"/>
        <v>0</v>
      </c>
      <c r="L175" s="90">
        <f t="shared" si="45"/>
        <v>0</v>
      </c>
      <c r="M175" s="352">
        <f t="shared" si="4"/>
        <v>8369</v>
      </c>
    </row>
    <row r="176" spans="1:13">
      <c r="A176" s="54" t="s">
        <v>407</v>
      </c>
      <c r="B176" s="225"/>
      <c r="C176" s="419">
        <f>+D173</f>
        <v>0</v>
      </c>
      <c r="D176" s="118"/>
      <c r="E176" s="116"/>
      <c r="F176" s="120"/>
      <c r="G176" s="116"/>
      <c r="H176" s="120"/>
      <c r="I176" s="116"/>
      <c r="J176" s="119"/>
      <c r="K176" s="116"/>
      <c r="L176" s="118"/>
      <c r="M176" s="352">
        <f t="shared" si="4"/>
        <v>0</v>
      </c>
    </row>
    <row r="177" spans="1:13">
      <c r="A177" s="11" t="s">
        <v>47</v>
      </c>
      <c r="B177" s="260" t="s">
        <v>169</v>
      </c>
      <c r="C177" s="90">
        <f>SUM(D177:L177)</f>
        <v>201357</v>
      </c>
      <c r="D177" s="113"/>
      <c r="E177" s="90">
        <v>0</v>
      </c>
      <c r="F177" s="123">
        <v>597</v>
      </c>
      <c r="G177" s="90"/>
      <c r="H177" s="123">
        <v>0</v>
      </c>
      <c r="I177" s="90">
        <v>0</v>
      </c>
      <c r="J177" s="133">
        <v>200760</v>
      </c>
      <c r="K177" s="90">
        <v>0</v>
      </c>
      <c r="L177" s="113">
        <v>0</v>
      </c>
      <c r="M177" s="352">
        <f t="shared" si="4"/>
        <v>201357</v>
      </c>
    </row>
    <row r="178" spans="1:13">
      <c r="A178" s="11" t="s">
        <v>582</v>
      </c>
      <c r="B178" s="381"/>
      <c r="C178" s="90">
        <f t="shared" ref="C178:C181" si="46">SUM(D178:L178)</f>
        <v>6220</v>
      </c>
      <c r="D178" s="113"/>
      <c r="E178" s="90"/>
      <c r="F178" s="123"/>
      <c r="G178" s="90"/>
      <c r="H178" s="123"/>
      <c r="I178" s="90">
        <v>6220</v>
      </c>
      <c r="J178" s="133"/>
      <c r="K178" s="90"/>
      <c r="L178" s="113"/>
      <c r="M178" s="352">
        <f t="shared" si="4"/>
        <v>6220</v>
      </c>
    </row>
    <row r="179" spans="1:13">
      <c r="A179" s="11" t="s">
        <v>635</v>
      </c>
      <c r="B179" s="381"/>
      <c r="C179" s="90">
        <f t="shared" si="46"/>
        <v>66850</v>
      </c>
      <c r="D179" s="113"/>
      <c r="E179" s="90"/>
      <c r="F179" s="123"/>
      <c r="G179" s="90"/>
      <c r="H179" s="123"/>
      <c r="I179" s="90"/>
      <c r="J179" s="133">
        <v>66850</v>
      </c>
      <c r="K179" s="90"/>
      <c r="L179" s="113"/>
      <c r="M179" s="352">
        <f t="shared" si="4"/>
        <v>66850</v>
      </c>
    </row>
    <row r="180" spans="1:13">
      <c r="A180" s="11" t="s">
        <v>600</v>
      </c>
      <c r="B180" s="381"/>
      <c r="C180" s="90">
        <f t="shared" si="46"/>
        <v>0</v>
      </c>
      <c r="D180" s="113"/>
      <c r="E180" s="90"/>
      <c r="F180" s="123">
        <v>165</v>
      </c>
      <c r="G180" s="90"/>
      <c r="H180" s="123"/>
      <c r="I180" s="90"/>
      <c r="J180" s="133">
        <v>-165</v>
      </c>
      <c r="K180" s="90"/>
      <c r="L180" s="113"/>
      <c r="M180" s="352">
        <f t="shared" si="4"/>
        <v>0</v>
      </c>
    </row>
    <row r="181" spans="1:13">
      <c r="A181" s="11" t="s">
        <v>601</v>
      </c>
      <c r="B181" s="381"/>
      <c r="C181" s="90">
        <f t="shared" si="46"/>
        <v>0</v>
      </c>
      <c r="D181" s="113"/>
      <c r="E181" s="90"/>
      <c r="F181" s="123">
        <v>233</v>
      </c>
      <c r="G181" s="90"/>
      <c r="H181" s="123"/>
      <c r="I181" s="90"/>
      <c r="J181" s="133">
        <v>-233</v>
      </c>
      <c r="K181" s="90"/>
      <c r="L181" s="113"/>
      <c r="M181" s="352">
        <f t="shared" si="4"/>
        <v>0</v>
      </c>
    </row>
    <row r="182" spans="1:13">
      <c r="A182" s="11" t="s">
        <v>512</v>
      </c>
      <c r="B182" s="381"/>
      <c r="C182" s="90">
        <f>SUM(C178:C181)</f>
        <v>73070</v>
      </c>
      <c r="D182" s="90">
        <f t="shared" ref="D182:L182" si="47">SUM(D178:D181)</f>
        <v>0</v>
      </c>
      <c r="E182" s="90">
        <f t="shared" si="47"/>
        <v>0</v>
      </c>
      <c r="F182" s="90">
        <f t="shared" si="47"/>
        <v>398</v>
      </c>
      <c r="G182" s="90">
        <f t="shared" si="47"/>
        <v>0</v>
      </c>
      <c r="H182" s="90">
        <f t="shared" si="47"/>
        <v>0</v>
      </c>
      <c r="I182" s="90">
        <f t="shared" si="47"/>
        <v>6220</v>
      </c>
      <c r="J182" s="90">
        <f t="shared" si="47"/>
        <v>66452</v>
      </c>
      <c r="K182" s="90">
        <f t="shared" si="47"/>
        <v>0</v>
      </c>
      <c r="L182" s="90">
        <f t="shared" si="47"/>
        <v>0</v>
      </c>
      <c r="M182" s="352">
        <f t="shared" si="4"/>
        <v>73070</v>
      </c>
    </row>
    <row r="183" spans="1:13">
      <c r="A183" s="15" t="s">
        <v>500</v>
      </c>
      <c r="B183" s="381"/>
      <c r="C183" s="90">
        <f>SUM(C177,C182)</f>
        <v>274427</v>
      </c>
      <c r="D183" s="90">
        <f t="shared" ref="D183:L183" si="48">SUM(D177,D182)</f>
        <v>0</v>
      </c>
      <c r="E183" s="90">
        <f t="shared" si="48"/>
        <v>0</v>
      </c>
      <c r="F183" s="90">
        <f t="shared" si="48"/>
        <v>995</v>
      </c>
      <c r="G183" s="90">
        <f t="shared" si="48"/>
        <v>0</v>
      </c>
      <c r="H183" s="90">
        <f t="shared" si="48"/>
        <v>0</v>
      </c>
      <c r="I183" s="90">
        <f t="shared" si="48"/>
        <v>6220</v>
      </c>
      <c r="J183" s="90">
        <f t="shared" si="48"/>
        <v>267212</v>
      </c>
      <c r="K183" s="90">
        <f t="shared" si="48"/>
        <v>0</v>
      </c>
      <c r="L183" s="90">
        <f t="shared" si="48"/>
        <v>0</v>
      </c>
      <c r="M183" s="352">
        <f t="shared" si="4"/>
        <v>274427</v>
      </c>
    </row>
    <row r="184" spans="1:13">
      <c r="A184" s="54" t="s">
        <v>408</v>
      </c>
      <c r="B184" s="225"/>
      <c r="C184" s="54"/>
      <c r="D184" s="118"/>
      <c r="E184" s="116"/>
      <c r="F184" s="120"/>
      <c r="G184" s="116"/>
      <c r="H184" s="120"/>
      <c r="I184" s="116"/>
      <c r="J184" s="119"/>
      <c r="K184" s="116"/>
      <c r="L184" s="118"/>
      <c r="M184" s="352">
        <f t="shared" si="4"/>
        <v>0</v>
      </c>
    </row>
    <row r="185" spans="1:13">
      <c r="A185" s="11" t="s">
        <v>47</v>
      </c>
      <c r="B185" s="381" t="s">
        <v>169</v>
      </c>
      <c r="C185" s="90">
        <f>SUM(D185:L185)</f>
        <v>0</v>
      </c>
      <c r="D185" s="113"/>
      <c r="E185" s="90">
        <v>0</v>
      </c>
      <c r="F185" s="123">
        <v>0</v>
      </c>
      <c r="G185" s="90"/>
      <c r="H185" s="123">
        <v>0</v>
      </c>
      <c r="I185" s="90">
        <v>0</v>
      </c>
      <c r="J185" s="133">
        <v>0</v>
      </c>
      <c r="K185" s="90">
        <v>0</v>
      </c>
      <c r="L185" s="113">
        <v>0</v>
      </c>
      <c r="M185" s="352">
        <f t="shared" si="4"/>
        <v>0</v>
      </c>
    </row>
    <row r="186" spans="1:13">
      <c r="A186" s="15" t="s">
        <v>500</v>
      </c>
      <c r="B186" s="381"/>
      <c r="C186" s="90">
        <f>SUM(D186:L186)</f>
        <v>0</v>
      </c>
      <c r="D186" s="113"/>
      <c r="E186" s="90"/>
      <c r="F186" s="123"/>
      <c r="G186" s="90"/>
      <c r="H186" s="123"/>
      <c r="I186" s="90"/>
      <c r="J186" s="133"/>
      <c r="K186" s="90"/>
      <c r="L186" s="113"/>
      <c r="M186" s="352">
        <f t="shared" si="4"/>
        <v>0</v>
      </c>
    </row>
    <row r="187" spans="1:13">
      <c r="A187" s="54" t="s">
        <v>409</v>
      </c>
      <c r="B187" s="225"/>
      <c r="C187" s="54"/>
      <c r="D187" s="118"/>
      <c r="E187" s="116"/>
      <c r="F187" s="120"/>
      <c r="G187" s="116"/>
      <c r="H187" s="120"/>
      <c r="I187" s="116"/>
      <c r="J187" s="119"/>
      <c r="K187" s="116"/>
      <c r="L187" s="118"/>
      <c r="M187" s="352">
        <f t="shared" si="4"/>
        <v>0</v>
      </c>
    </row>
    <row r="188" spans="1:13">
      <c r="A188" s="11" t="s">
        <v>47</v>
      </c>
      <c r="B188" s="381" t="s">
        <v>169</v>
      </c>
      <c r="C188" s="90">
        <f>SUM(D188:L188)</f>
        <v>3165</v>
      </c>
      <c r="D188" s="113"/>
      <c r="E188" s="90">
        <v>0</v>
      </c>
      <c r="F188" s="123">
        <v>0</v>
      </c>
      <c r="G188" s="90"/>
      <c r="H188" s="123">
        <v>0</v>
      </c>
      <c r="I188" s="90">
        <v>3165</v>
      </c>
      <c r="J188" s="133">
        <v>0</v>
      </c>
      <c r="K188" s="90">
        <v>0</v>
      </c>
      <c r="L188" s="113">
        <v>0</v>
      </c>
      <c r="M188" s="352">
        <f t="shared" si="4"/>
        <v>3165</v>
      </c>
    </row>
    <row r="189" spans="1:13">
      <c r="A189" s="11" t="s">
        <v>562</v>
      </c>
      <c r="B189" s="381"/>
      <c r="C189" s="90">
        <f>SUM(D189:L189)</f>
        <v>480</v>
      </c>
      <c r="D189" s="113"/>
      <c r="E189" s="90"/>
      <c r="F189" s="123"/>
      <c r="G189" s="90"/>
      <c r="H189" s="123"/>
      <c r="I189" s="90">
        <v>480</v>
      </c>
      <c r="J189" s="133"/>
      <c r="K189" s="90"/>
      <c r="L189" s="113"/>
      <c r="M189" s="352">
        <f t="shared" si="4"/>
        <v>480</v>
      </c>
    </row>
    <row r="190" spans="1:13">
      <c r="A190" s="11" t="s">
        <v>538</v>
      </c>
      <c r="B190" s="381"/>
      <c r="C190" s="90">
        <f>SUM(C189)</f>
        <v>480</v>
      </c>
      <c r="D190" s="90">
        <f t="shared" ref="D190:L190" si="49">SUM(D189)</f>
        <v>0</v>
      </c>
      <c r="E190" s="90">
        <f t="shared" si="49"/>
        <v>0</v>
      </c>
      <c r="F190" s="90">
        <f t="shared" si="49"/>
        <v>0</v>
      </c>
      <c r="G190" s="90">
        <f t="shared" si="49"/>
        <v>0</v>
      </c>
      <c r="H190" s="90">
        <f t="shared" si="49"/>
        <v>0</v>
      </c>
      <c r="I190" s="90">
        <f t="shared" si="49"/>
        <v>480</v>
      </c>
      <c r="J190" s="90">
        <f t="shared" si="49"/>
        <v>0</v>
      </c>
      <c r="K190" s="90">
        <f t="shared" si="49"/>
        <v>0</v>
      </c>
      <c r="L190" s="90">
        <f t="shared" si="49"/>
        <v>0</v>
      </c>
      <c r="M190" s="352">
        <f t="shared" si="4"/>
        <v>480</v>
      </c>
    </row>
    <row r="191" spans="1:13">
      <c r="A191" s="15" t="s">
        <v>500</v>
      </c>
      <c r="B191" s="381"/>
      <c r="C191" s="90">
        <f>SUM(C188,C190)</f>
        <v>3645</v>
      </c>
      <c r="D191" s="90">
        <f t="shared" ref="D191:L191" si="50">SUM(D188,D190)</f>
        <v>0</v>
      </c>
      <c r="E191" s="90">
        <f t="shared" si="50"/>
        <v>0</v>
      </c>
      <c r="F191" s="90">
        <f t="shared" si="50"/>
        <v>0</v>
      </c>
      <c r="G191" s="90">
        <f t="shared" si="50"/>
        <v>0</v>
      </c>
      <c r="H191" s="90">
        <f t="shared" si="50"/>
        <v>0</v>
      </c>
      <c r="I191" s="90">
        <f t="shared" si="50"/>
        <v>3645</v>
      </c>
      <c r="J191" s="90">
        <f t="shared" si="50"/>
        <v>0</v>
      </c>
      <c r="K191" s="90">
        <f t="shared" si="50"/>
        <v>0</v>
      </c>
      <c r="L191" s="90">
        <f t="shared" si="50"/>
        <v>0</v>
      </c>
      <c r="M191" s="352">
        <f t="shared" si="4"/>
        <v>3645</v>
      </c>
    </row>
    <row r="192" spans="1:13">
      <c r="A192" s="54" t="s">
        <v>410</v>
      </c>
      <c r="B192" s="225"/>
      <c r="C192" s="54"/>
      <c r="D192" s="118"/>
      <c r="E192" s="116"/>
      <c r="F192" s="120"/>
      <c r="G192" s="116"/>
      <c r="H192" s="120"/>
      <c r="I192" s="116"/>
      <c r="J192" s="119"/>
      <c r="K192" s="116"/>
      <c r="L192" s="118"/>
      <c r="M192" s="352">
        <f t="shared" si="4"/>
        <v>0</v>
      </c>
    </row>
    <row r="193" spans="1:13">
      <c r="A193" s="11" t="s">
        <v>47</v>
      </c>
      <c r="B193" s="381" t="s">
        <v>169</v>
      </c>
      <c r="C193" s="90">
        <f>SUM(D193:L193)</f>
        <v>68</v>
      </c>
      <c r="D193" s="113"/>
      <c r="E193" s="90">
        <v>0</v>
      </c>
      <c r="F193" s="123">
        <v>68</v>
      </c>
      <c r="G193" s="90"/>
      <c r="H193" s="123">
        <v>0</v>
      </c>
      <c r="I193" s="90">
        <v>0</v>
      </c>
      <c r="J193" s="133"/>
      <c r="K193" s="90">
        <v>0</v>
      </c>
      <c r="L193" s="113">
        <v>0</v>
      </c>
      <c r="M193" s="352">
        <f t="shared" si="4"/>
        <v>68</v>
      </c>
    </row>
    <row r="194" spans="1:13">
      <c r="A194" s="15" t="s">
        <v>500</v>
      </c>
      <c r="B194" s="35"/>
      <c r="C194" s="90">
        <f>SUM(D194:L194)</f>
        <v>68</v>
      </c>
      <c r="D194" s="123"/>
      <c r="E194" s="90"/>
      <c r="F194" s="123">
        <v>68</v>
      </c>
      <c r="G194" s="90"/>
      <c r="H194" s="123"/>
      <c r="I194" s="90"/>
      <c r="J194" s="123"/>
      <c r="K194" s="90"/>
      <c r="L194" s="113"/>
      <c r="M194" s="352">
        <f t="shared" si="4"/>
        <v>68</v>
      </c>
    </row>
    <row r="195" spans="1:13">
      <c r="A195" s="218" t="s">
        <v>399</v>
      </c>
      <c r="B195" s="60"/>
      <c r="C195" s="181"/>
      <c r="D195" s="120"/>
      <c r="E195" s="116"/>
      <c r="F195" s="120"/>
      <c r="G195" s="116"/>
      <c r="H195" s="120"/>
      <c r="I195" s="183"/>
      <c r="J195" s="120"/>
      <c r="K195" s="116"/>
      <c r="L195" s="116"/>
      <c r="M195" s="352">
        <f t="shared" si="4"/>
        <v>0</v>
      </c>
    </row>
    <row r="196" spans="1:13">
      <c r="A196" s="11" t="s">
        <v>47</v>
      </c>
      <c r="B196" s="71" t="s">
        <v>170</v>
      </c>
      <c r="C196" s="90">
        <f>SUM(D196:L196)</f>
        <v>1825</v>
      </c>
      <c r="D196" s="123"/>
      <c r="E196" s="90">
        <v>0</v>
      </c>
      <c r="F196" s="123">
        <v>1825</v>
      </c>
      <c r="G196" s="90">
        <v>0</v>
      </c>
      <c r="H196" s="123">
        <v>0</v>
      </c>
      <c r="I196" s="175"/>
      <c r="J196" s="123"/>
      <c r="K196" s="90">
        <v>0</v>
      </c>
      <c r="L196" s="90">
        <v>0</v>
      </c>
      <c r="M196" s="352">
        <f t="shared" si="4"/>
        <v>1825</v>
      </c>
    </row>
    <row r="197" spans="1:13">
      <c r="A197" s="11" t="s">
        <v>642</v>
      </c>
      <c r="B197" s="71"/>
      <c r="C197" s="90">
        <f>SUM(D197:L197)</f>
        <v>2000</v>
      </c>
      <c r="D197" s="123"/>
      <c r="E197" s="90"/>
      <c r="F197" s="123"/>
      <c r="G197" s="90"/>
      <c r="H197" s="123"/>
      <c r="I197" s="175"/>
      <c r="J197" s="123">
        <v>2000</v>
      </c>
      <c r="K197" s="90"/>
      <c r="L197" s="123"/>
      <c r="M197" s="352">
        <f t="shared" si="4"/>
        <v>2000</v>
      </c>
    </row>
    <row r="198" spans="1:13">
      <c r="A198" s="11" t="s">
        <v>641</v>
      </c>
      <c r="B198" s="71"/>
      <c r="C198" s="90">
        <f>SUM(D198:L198)</f>
        <v>3000</v>
      </c>
      <c r="D198" s="123"/>
      <c r="E198" s="90"/>
      <c r="F198" s="123">
        <v>3000</v>
      </c>
      <c r="G198" s="90"/>
      <c r="H198" s="123"/>
      <c r="I198" s="175"/>
      <c r="J198" s="123"/>
      <c r="K198" s="90"/>
      <c r="L198" s="123"/>
      <c r="M198" s="352">
        <f t="shared" si="4"/>
        <v>3000</v>
      </c>
    </row>
    <row r="199" spans="1:13">
      <c r="A199" s="11" t="s">
        <v>538</v>
      </c>
      <c r="B199" s="71"/>
      <c r="C199" s="90">
        <f>SUM(C197:C198)</f>
        <v>5000</v>
      </c>
      <c r="D199" s="90">
        <f t="shared" ref="D199:L199" si="51">SUM(D197:D198)</f>
        <v>0</v>
      </c>
      <c r="E199" s="90">
        <f t="shared" si="51"/>
        <v>0</v>
      </c>
      <c r="F199" s="90">
        <f t="shared" si="51"/>
        <v>3000</v>
      </c>
      <c r="G199" s="90">
        <f t="shared" si="51"/>
        <v>0</v>
      </c>
      <c r="H199" s="90">
        <f t="shared" si="51"/>
        <v>0</v>
      </c>
      <c r="I199" s="90">
        <f t="shared" si="51"/>
        <v>0</v>
      </c>
      <c r="J199" s="90">
        <f t="shared" si="51"/>
        <v>2000</v>
      </c>
      <c r="K199" s="90">
        <f t="shared" si="51"/>
        <v>0</v>
      </c>
      <c r="L199" s="90">
        <f t="shared" si="51"/>
        <v>0</v>
      </c>
      <c r="M199" s="352">
        <f t="shared" si="4"/>
        <v>5000</v>
      </c>
    </row>
    <row r="200" spans="1:13">
      <c r="A200" s="15" t="s">
        <v>500</v>
      </c>
      <c r="B200" s="71"/>
      <c r="C200" s="115">
        <f>SUM(C196,C199)</f>
        <v>6825</v>
      </c>
      <c r="D200" s="115">
        <f t="shared" ref="D200:L200" si="52">SUM(D196,D199)</f>
        <v>0</v>
      </c>
      <c r="E200" s="115">
        <f t="shared" si="52"/>
        <v>0</v>
      </c>
      <c r="F200" s="115">
        <f t="shared" si="52"/>
        <v>4825</v>
      </c>
      <c r="G200" s="115">
        <f t="shared" si="52"/>
        <v>0</v>
      </c>
      <c r="H200" s="115">
        <f t="shared" si="52"/>
        <v>0</v>
      </c>
      <c r="I200" s="115">
        <f t="shared" si="52"/>
        <v>0</v>
      </c>
      <c r="J200" s="115">
        <f t="shared" si="52"/>
        <v>2000</v>
      </c>
      <c r="K200" s="115">
        <f t="shared" si="52"/>
        <v>0</v>
      </c>
      <c r="L200" s="115">
        <f t="shared" si="52"/>
        <v>0</v>
      </c>
      <c r="M200" s="352">
        <f t="shared" si="4"/>
        <v>6825</v>
      </c>
    </row>
    <row r="201" spans="1:13">
      <c r="A201" s="218" t="s">
        <v>400</v>
      </c>
      <c r="B201" s="282"/>
      <c r="C201" s="90"/>
      <c r="D201" s="123"/>
      <c r="E201" s="90"/>
      <c r="F201" s="119"/>
      <c r="G201" s="116"/>
      <c r="H201" s="120"/>
      <c r="I201" s="183"/>
      <c r="J201" s="120"/>
      <c r="K201" s="116"/>
      <c r="L201" s="120"/>
      <c r="M201" s="352">
        <f t="shared" si="4"/>
        <v>0</v>
      </c>
    </row>
    <row r="202" spans="1:13">
      <c r="A202" s="11" t="s">
        <v>47</v>
      </c>
      <c r="B202" s="260" t="s">
        <v>170</v>
      </c>
      <c r="C202" s="90">
        <f>SUM(D202:L202)</f>
        <v>260</v>
      </c>
      <c r="D202" s="123"/>
      <c r="E202" s="90"/>
      <c r="F202" s="133">
        <v>260</v>
      </c>
      <c r="G202" s="90"/>
      <c r="H202" s="123"/>
      <c r="I202" s="175"/>
      <c r="J202" s="123"/>
      <c r="K202" s="90"/>
      <c r="L202" s="123"/>
      <c r="M202" s="352">
        <f t="shared" si="4"/>
        <v>260</v>
      </c>
    </row>
    <row r="203" spans="1:13">
      <c r="A203" s="15" t="s">
        <v>500</v>
      </c>
      <c r="B203" s="259"/>
      <c r="C203" s="90">
        <f>SUM(D203:L203)</f>
        <v>260</v>
      </c>
      <c r="D203" s="123"/>
      <c r="E203" s="90"/>
      <c r="F203" s="123">
        <v>260</v>
      </c>
      <c r="G203" s="90"/>
      <c r="H203" s="123"/>
      <c r="I203" s="175"/>
      <c r="J203" s="123"/>
      <c r="K203" s="90"/>
      <c r="L203" s="123"/>
      <c r="M203" s="352">
        <f t="shared" si="4"/>
        <v>260</v>
      </c>
    </row>
    <row r="204" spans="1:13" s="159" customFormat="1">
      <c r="A204" s="57" t="s">
        <v>401</v>
      </c>
      <c r="B204" s="48"/>
      <c r="C204" s="13"/>
      <c r="D204" s="120"/>
      <c r="E204" s="116"/>
      <c r="F204" s="120"/>
      <c r="G204" s="116"/>
      <c r="H204" s="116"/>
      <c r="I204" s="183"/>
      <c r="J204" s="120"/>
      <c r="K204" s="116"/>
      <c r="L204" s="118"/>
      <c r="M204" s="352">
        <f t="shared" si="4"/>
        <v>0</v>
      </c>
    </row>
    <row r="205" spans="1:13" s="159" customFormat="1">
      <c r="A205" s="11" t="s">
        <v>47</v>
      </c>
      <c r="B205" s="260" t="s">
        <v>170</v>
      </c>
      <c r="C205" s="90">
        <f>SUM(D205:L205)</f>
        <v>0</v>
      </c>
      <c r="D205" s="123"/>
      <c r="E205" s="90">
        <v>0</v>
      </c>
      <c r="F205" s="123">
        <v>0</v>
      </c>
      <c r="G205" s="90">
        <v>0</v>
      </c>
      <c r="H205" s="90">
        <v>0</v>
      </c>
      <c r="I205" s="175">
        <v>0</v>
      </c>
      <c r="J205" s="123">
        <v>0</v>
      </c>
      <c r="K205" s="90">
        <v>0</v>
      </c>
      <c r="L205" s="113">
        <v>0</v>
      </c>
      <c r="M205" s="352">
        <f t="shared" si="4"/>
        <v>0</v>
      </c>
    </row>
    <row r="206" spans="1:13" s="159" customFormat="1">
      <c r="A206" s="15" t="s">
        <v>500</v>
      </c>
      <c r="B206" s="260"/>
      <c r="C206" s="115"/>
      <c r="D206" s="122"/>
      <c r="E206" s="115"/>
      <c r="F206" s="122"/>
      <c r="G206" s="115"/>
      <c r="H206" s="115"/>
      <c r="I206" s="174"/>
      <c r="J206" s="122"/>
      <c r="K206" s="115"/>
      <c r="L206" s="112"/>
      <c r="M206" s="352">
        <f t="shared" si="4"/>
        <v>0</v>
      </c>
    </row>
    <row r="207" spans="1:13" s="159" customFormat="1">
      <c r="A207" s="13" t="s">
        <v>402</v>
      </c>
      <c r="B207" s="282"/>
      <c r="C207" s="90"/>
      <c r="D207" s="123"/>
      <c r="E207" s="90"/>
      <c r="F207" s="123"/>
      <c r="G207" s="90"/>
      <c r="H207" s="90"/>
      <c r="I207" s="175"/>
      <c r="J207" s="123"/>
      <c r="K207" s="90"/>
      <c r="L207" s="113"/>
      <c r="M207" s="352">
        <f t="shared" si="4"/>
        <v>0</v>
      </c>
    </row>
    <row r="208" spans="1:13" s="159" customFormat="1">
      <c r="A208" s="11" t="s">
        <v>47</v>
      </c>
      <c r="B208" s="260" t="s">
        <v>170</v>
      </c>
      <c r="C208" s="90">
        <f>SUM(D208:L208)</f>
        <v>0</v>
      </c>
      <c r="D208" s="123"/>
      <c r="E208" s="90"/>
      <c r="F208" s="123">
        <v>0</v>
      </c>
      <c r="G208" s="90">
        <v>0</v>
      </c>
      <c r="H208" s="90"/>
      <c r="I208" s="175"/>
      <c r="J208" s="123"/>
      <c r="K208" s="90"/>
      <c r="L208" s="113"/>
      <c r="M208" s="352">
        <f t="shared" si="4"/>
        <v>0</v>
      </c>
    </row>
    <row r="209" spans="1:13" s="159" customFormat="1">
      <c r="A209" s="15" t="s">
        <v>500</v>
      </c>
      <c r="B209" s="259"/>
      <c r="C209" s="90"/>
      <c r="D209" s="123"/>
      <c r="E209" s="90"/>
      <c r="F209" s="123"/>
      <c r="G209" s="90"/>
      <c r="H209" s="90"/>
      <c r="I209" s="175"/>
      <c r="J209" s="123"/>
      <c r="K209" s="90"/>
      <c r="L209" s="113"/>
      <c r="M209" s="352">
        <f t="shared" si="4"/>
        <v>0</v>
      </c>
    </row>
    <row r="210" spans="1:13">
      <c r="A210" s="22" t="s">
        <v>411</v>
      </c>
      <c r="B210" s="19"/>
      <c r="C210" s="13"/>
      <c r="D210" s="120"/>
      <c r="E210" s="116"/>
      <c r="F210" s="120"/>
      <c r="G210" s="116"/>
      <c r="H210" s="116"/>
      <c r="I210" s="183"/>
      <c r="J210" s="120"/>
      <c r="K210" s="116"/>
      <c r="L210" s="118"/>
      <c r="M210" s="352">
        <f t="shared" si="4"/>
        <v>0</v>
      </c>
    </row>
    <row r="211" spans="1:13">
      <c r="A211" s="11" t="s">
        <v>47</v>
      </c>
      <c r="B211" s="260" t="s">
        <v>169</v>
      </c>
      <c r="C211" s="90">
        <f>SUM(D211:L211)</f>
        <v>396</v>
      </c>
      <c r="D211" s="123"/>
      <c r="E211" s="90">
        <v>0</v>
      </c>
      <c r="F211" s="123">
        <v>396</v>
      </c>
      <c r="G211" s="90">
        <v>0</v>
      </c>
      <c r="H211" s="90">
        <v>0</v>
      </c>
      <c r="I211" s="175">
        <v>0</v>
      </c>
      <c r="J211" s="123">
        <v>0</v>
      </c>
      <c r="K211" s="90">
        <v>0</v>
      </c>
      <c r="L211" s="113">
        <v>0</v>
      </c>
      <c r="M211" s="352">
        <f t="shared" si="4"/>
        <v>396</v>
      </c>
    </row>
    <row r="212" spans="1:13">
      <c r="A212" s="15" t="s">
        <v>500</v>
      </c>
      <c r="B212" s="260"/>
      <c r="C212" s="90">
        <f>SUM(D212:L212)</f>
        <v>396</v>
      </c>
      <c r="D212" s="123"/>
      <c r="E212" s="90"/>
      <c r="F212" s="123">
        <v>396</v>
      </c>
      <c r="G212" s="90"/>
      <c r="H212" s="90"/>
      <c r="I212" s="175"/>
      <c r="J212" s="123"/>
      <c r="K212" s="90"/>
      <c r="L212" s="113"/>
      <c r="M212" s="352">
        <f t="shared" si="4"/>
        <v>396</v>
      </c>
    </row>
    <row r="213" spans="1:13">
      <c r="A213" s="13" t="s">
        <v>412</v>
      </c>
      <c r="B213" s="7"/>
      <c r="C213" s="13"/>
      <c r="D213" s="120"/>
      <c r="E213" s="116"/>
      <c r="F213" s="120"/>
      <c r="G213" s="116"/>
      <c r="H213" s="116"/>
      <c r="I213" s="116"/>
      <c r="J213" s="120"/>
      <c r="K213" s="116"/>
      <c r="L213" s="118"/>
      <c r="M213" s="352">
        <f t="shared" si="4"/>
        <v>0</v>
      </c>
    </row>
    <row r="214" spans="1:13">
      <c r="A214" s="11" t="s">
        <v>47</v>
      </c>
      <c r="B214" s="260" t="s">
        <v>169</v>
      </c>
      <c r="C214" s="90">
        <f>SUM(D214:L214)</f>
        <v>1518</v>
      </c>
      <c r="D214" s="123"/>
      <c r="E214" s="90">
        <v>0</v>
      </c>
      <c r="F214" s="123">
        <v>1518</v>
      </c>
      <c r="G214" s="90">
        <v>0</v>
      </c>
      <c r="H214" s="90">
        <v>0</v>
      </c>
      <c r="I214" s="90">
        <v>0</v>
      </c>
      <c r="J214" s="123">
        <v>0</v>
      </c>
      <c r="K214" s="90">
        <v>0</v>
      </c>
      <c r="L214" s="113">
        <v>0</v>
      </c>
      <c r="M214" s="352">
        <f t="shared" si="4"/>
        <v>1518</v>
      </c>
    </row>
    <row r="215" spans="1:13">
      <c r="A215" s="15" t="s">
        <v>500</v>
      </c>
      <c r="B215" s="259"/>
      <c r="C215" s="115">
        <f>SUM(D215:L215)</f>
        <v>1518</v>
      </c>
      <c r="D215" s="122"/>
      <c r="E215" s="115"/>
      <c r="F215" s="122">
        <v>1518</v>
      </c>
      <c r="G215" s="115"/>
      <c r="H215" s="115"/>
      <c r="I215" s="115"/>
      <c r="J215" s="122"/>
      <c r="K215" s="115"/>
      <c r="L215" s="112"/>
      <c r="M215" s="352">
        <f t="shared" si="4"/>
        <v>1518</v>
      </c>
    </row>
    <row r="216" spans="1:13">
      <c r="A216" s="22" t="s">
        <v>413</v>
      </c>
      <c r="B216" s="19"/>
      <c r="C216" s="57"/>
      <c r="D216" s="123"/>
      <c r="E216" s="90"/>
      <c r="F216" s="123"/>
      <c r="G216" s="90"/>
      <c r="H216" s="90"/>
      <c r="I216" s="90"/>
      <c r="J216" s="123"/>
      <c r="K216" s="90"/>
      <c r="L216" s="113"/>
      <c r="M216" s="352">
        <f t="shared" si="4"/>
        <v>0</v>
      </c>
    </row>
    <row r="217" spans="1:13">
      <c r="A217" s="11" t="s">
        <v>47</v>
      </c>
      <c r="B217" s="260" t="s">
        <v>169</v>
      </c>
      <c r="C217" s="90">
        <f>SUM(D217:L217)</f>
        <v>3786</v>
      </c>
      <c r="D217" s="113"/>
      <c r="E217" s="90">
        <v>0</v>
      </c>
      <c r="F217" s="123">
        <v>0</v>
      </c>
      <c r="G217" s="90">
        <v>0</v>
      </c>
      <c r="H217" s="90">
        <v>3786</v>
      </c>
      <c r="I217" s="90">
        <v>0</v>
      </c>
      <c r="J217" s="123">
        <v>0</v>
      </c>
      <c r="K217" s="90">
        <v>0</v>
      </c>
      <c r="L217" s="113">
        <v>0</v>
      </c>
      <c r="M217" s="352">
        <f t="shared" si="4"/>
        <v>3786</v>
      </c>
    </row>
    <row r="218" spans="1:13">
      <c r="A218" s="15" t="s">
        <v>500</v>
      </c>
      <c r="B218" s="260"/>
      <c r="C218" s="90">
        <f>SUM(D218:L218)</f>
        <v>3786</v>
      </c>
      <c r="D218" s="123"/>
      <c r="E218" s="90"/>
      <c r="F218" s="123"/>
      <c r="G218" s="90"/>
      <c r="H218" s="90">
        <v>3786</v>
      </c>
      <c r="I218" s="90"/>
      <c r="J218" s="123"/>
      <c r="K218" s="90"/>
      <c r="L218" s="113"/>
      <c r="M218" s="352">
        <f t="shared" si="4"/>
        <v>3786</v>
      </c>
    </row>
    <row r="219" spans="1:13">
      <c r="A219" s="335" t="s">
        <v>414</v>
      </c>
      <c r="B219" s="7"/>
      <c r="C219" s="54"/>
      <c r="D219" s="120"/>
      <c r="E219" s="116"/>
      <c r="F219" s="120"/>
      <c r="G219" s="116"/>
      <c r="H219" s="116"/>
      <c r="I219" s="116"/>
      <c r="J219" s="120"/>
      <c r="K219" s="116"/>
      <c r="L219" s="118"/>
      <c r="M219" s="352">
        <f t="shared" si="4"/>
        <v>0</v>
      </c>
    </row>
    <row r="220" spans="1:13">
      <c r="A220" s="11" t="s">
        <v>47</v>
      </c>
      <c r="B220" s="260" t="s">
        <v>169</v>
      </c>
      <c r="C220" s="90">
        <f>SUM(D220:L220)</f>
        <v>2216</v>
      </c>
      <c r="D220" s="123"/>
      <c r="E220" s="90">
        <v>0</v>
      </c>
      <c r="F220" s="123">
        <v>0</v>
      </c>
      <c r="G220" s="243">
        <v>2216</v>
      </c>
      <c r="H220" s="90"/>
      <c r="I220" s="90">
        <v>0</v>
      </c>
      <c r="J220" s="123">
        <v>0</v>
      </c>
      <c r="K220" s="90">
        <v>0</v>
      </c>
      <c r="L220" s="113">
        <v>0</v>
      </c>
      <c r="M220" s="352">
        <f t="shared" si="4"/>
        <v>2216</v>
      </c>
    </row>
    <row r="221" spans="1:13">
      <c r="A221" s="15" t="s">
        <v>500</v>
      </c>
      <c r="B221" s="259"/>
      <c r="C221" s="115">
        <f>SUM(D221:L221)</f>
        <v>2216</v>
      </c>
      <c r="D221" s="122"/>
      <c r="E221" s="115"/>
      <c r="F221" s="122"/>
      <c r="G221" s="310">
        <v>2216</v>
      </c>
      <c r="H221" s="115"/>
      <c r="I221" s="115"/>
      <c r="J221" s="122"/>
      <c r="K221" s="115"/>
      <c r="L221" s="112"/>
      <c r="M221" s="352">
        <f t="shared" ref="M221:M247" si="53">SUM(D221:L221)</f>
        <v>2216</v>
      </c>
    </row>
    <row r="222" spans="1:13">
      <c r="A222" s="57" t="s">
        <v>415</v>
      </c>
      <c r="B222" s="48"/>
      <c r="C222" s="224"/>
      <c r="D222" s="123"/>
      <c r="E222" s="90"/>
      <c r="F222" s="123"/>
      <c r="G222" s="90"/>
      <c r="H222" s="90"/>
      <c r="I222" s="90"/>
      <c r="J222" s="123"/>
      <c r="K222" s="90"/>
      <c r="L222" s="113"/>
      <c r="M222" s="352">
        <f t="shared" si="53"/>
        <v>0</v>
      </c>
    </row>
    <row r="223" spans="1:13">
      <c r="A223" s="11" t="s">
        <v>47</v>
      </c>
      <c r="B223" s="260" t="s">
        <v>169</v>
      </c>
      <c r="C223" s="90">
        <f>SUM(D223:L223)</f>
        <v>866</v>
      </c>
      <c r="D223" s="123"/>
      <c r="E223" s="90"/>
      <c r="F223" s="123">
        <v>866</v>
      </c>
      <c r="G223" s="90">
        <v>0</v>
      </c>
      <c r="H223" s="90">
        <v>0</v>
      </c>
      <c r="I223" s="90">
        <v>0</v>
      </c>
      <c r="J223" s="123">
        <v>0</v>
      </c>
      <c r="K223" s="90">
        <v>0</v>
      </c>
      <c r="L223" s="113">
        <v>0</v>
      </c>
      <c r="M223" s="352">
        <f t="shared" si="53"/>
        <v>866</v>
      </c>
    </row>
    <row r="224" spans="1:13">
      <c r="A224" s="15" t="s">
        <v>500</v>
      </c>
      <c r="B224" s="260"/>
      <c r="C224" s="90">
        <f>SUM(D224:L224)</f>
        <v>866</v>
      </c>
      <c r="D224" s="123"/>
      <c r="E224" s="90"/>
      <c r="F224" s="123">
        <v>866</v>
      </c>
      <c r="G224" s="90"/>
      <c r="H224" s="90"/>
      <c r="I224" s="90"/>
      <c r="J224" s="123"/>
      <c r="K224" s="90"/>
      <c r="L224" s="113"/>
      <c r="M224" s="352">
        <f t="shared" si="53"/>
        <v>866</v>
      </c>
    </row>
    <row r="225" spans="1:13" s="159" customFormat="1">
      <c r="A225" s="13" t="s">
        <v>416</v>
      </c>
      <c r="B225" s="7"/>
      <c r="C225" s="13"/>
      <c r="D225" s="120"/>
      <c r="E225" s="116"/>
      <c r="F225" s="120"/>
      <c r="G225" s="116"/>
      <c r="H225" s="116"/>
      <c r="I225" s="116"/>
      <c r="J225" s="120"/>
      <c r="K225" s="116"/>
      <c r="L225" s="118"/>
      <c r="M225" s="352">
        <f t="shared" si="53"/>
        <v>0</v>
      </c>
    </row>
    <row r="226" spans="1:13">
      <c r="A226" s="11" t="s">
        <v>47</v>
      </c>
      <c r="B226" s="260" t="s">
        <v>169</v>
      </c>
      <c r="C226" s="90">
        <f>SUM(D226:L226)</f>
        <v>12554</v>
      </c>
      <c r="D226" s="123"/>
      <c r="E226" s="90">
        <v>0</v>
      </c>
      <c r="F226" s="123">
        <v>0</v>
      </c>
      <c r="G226" s="90"/>
      <c r="H226" s="90">
        <v>12554</v>
      </c>
      <c r="I226" s="90">
        <v>0</v>
      </c>
      <c r="J226" s="123"/>
      <c r="K226" s="90">
        <v>0</v>
      </c>
      <c r="L226" s="113">
        <v>0</v>
      </c>
      <c r="M226" s="352">
        <f t="shared" si="53"/>
        <v>12554</v>
      </c>
    </row>
    <row r="227" spans="1:13">
      <c r="A227" s="15" t="s">
        <v>500</v>
      </c>
      <c r="B227" s="260"/>
      <c r="C227" s="90">
        <f>SUM(D227:L227)</f>
        <v>12554</v>
      </c>
      <c r="D227" s="123"/>
      <c r="E227" s="90"/>
      <c r="F227" s="123"/>
      <c r="G227" s="90"/>
      <c r="H227" s="90">
        <v>12554</v>
      </c>
      <c r="I227" s="90"/>
      <c r="J227" s="123"/>
      <c r="K227" s="90"/>
      <c r="L227" s="113"/>
      <c r="M227" s="352">
        <f t="shared" si="53"/>
        <v>12554</v>
      </c>
    </row>
    <row r="228" spans="1:13">
      <c r="A228" s="13" t="s">
        <v>417</v>
      </c>
      <c r="B228" s="7"/>
      <c r="C228" s="54"/>
      <c r="D228" s="120"/>
      <c r="E228" s="116"/>
      <c r="F228" s="120"/>
      <c r="G228" s="116"/>
      <c r="H228" s="116"/>
      <c r="I228" s="116"/>
      <c r="J228" s="120"/>
      <c r="K228" s="116"/>
      <c r="L228" s="118"/>
      <c r="M228" s="352">
        <f t="shared" si="53"/>
        <v>0</v>
      </c>
    </row>
    <row r="229" spans="1:13">
      <c r="A229" s="11" t="s">
        <v>47</v>
      </c>
      <c r="B229" s="260" t="s">
        <v>169</v>
      </c>
      <c r="C229" s="90">
        <f>SUM(D229:L229)</f>
        <v>0</v>
      </c>
      <c r="D229" s="123"/>
      <c r="E229" s="90">
        <v>0</v>
      </c>
      <c r="F229" s="123">
        <v>0</v>
      </c>
      <c r="G229" s="90"/>
      <c r="H229" s="90"/>
      <c r="I229" s="90">
        <v>0</v>
      </c>
      <c r="J229" s="123"/>
      <c r="K229" s="90">
        <v>0</v>
      </c>
      <c r="L229" s="113">
        <v>0</v>
      </c>
      <c r="M229" s="352">
        <f t="shared" si="53"/>
        <v>0</v>
      </c>
    </row>
    <row r="230" spans="1:13">
      <c r="A230" s="15" t="s">
        <v>500</v>
      </c>
      <c r="B230" s="259"/>
      <c r="C230" s="115">
        <f>SUM(D230:L230)</f>
        <v>0</v>
      </c>
      <c r="D230" s="122"/>
      <c r="E230" s="115"/>
      <c r="F230" s="122"/>
      <c r="G230" s="115"/>
      <c r="H230" s="115"/>
      <c r="I230" s="115"/>
      <c r="J230" s="122"/>
      <c r="K230" s="115"/>
      <c r="L230" s="112"/>
      <c r="M230" s="352">
        <f t="shared" si="53"/>
        <v>0</v>
      </c>
    </row>
    <row r="231" spans="1:13">
      <c r="A231" s="22" t="s">
        <v>418</v>
      </c>
      <c r="B231" s="260"/>
      <c r="C231" s="90"/>
      <c r="D231" s="123"/>
      <c r="E231" s="90"/>
      <c r="F231" s="123"/>
      <c r="G231" s="90"/>
      <c r="H231" s="90"/>
      <c r="I231" s="90"/>
      <c r="J231" s="123"/>
      <c r="K231" s="90"/>
      <c r="L231" s="113"/>
      <c r="M231" s="352">
        <f t="shared" si="53"/>
        <v>0</v>
      </c>
    </row>
    <row r="232" spans="1:13">
      <c r="A232" s="11" t="s">
        <v>47</v>
      </c>
      <c r="B232" s="260" t="s">
        <v>169</v>
      </c>
      <c r="C232" s="90">
        <f>SUM(D232:L232)</f>
        <v>9276</v>
      </c>
      <c r="D232" s="123"/>
      <c r="E232" s="90"/>
      <c r="F232" s="123"/>
      <c r="G232" s="90">
        <v>9276</v>
      </c>
      <c r="H232" s="90">
        <v>0</v>
      </c>
      <c r="I232" s="90"/>
      <c r="J232" s="123"/>
      <c r="K232" s="90"/>
      <c r="L232" s="113"/>
      <c r="M232" s="352">
        <f t="shared" si="53"/>
        <v>9276</v>
      </c>
    </row>
    <row r="233" spans="1:13">
      <c r="A233" s="15" t="s">
        <v>500</v>
      </c>
      <c r="B233" s="260"/>
      <c r="C233" s="90">
        <f>SUM(D233:L233)</f>
        <v>9276</v>
      </c>
      <c r="D233" s="123"/>
      <c r="E233" s="90"/>
      <c r="F233" s="123"/>
      <c r="G233" s="90">
        <v>9276</v>
      </c>
      <c r="H233" s="90"/>
      <c r="I233" s="90"/>
      <c r="J233" s="123"/>
      <c r="K233" s="90"/>
      <c r="L233" s="113"/>
      <c r="M233" s="352">
        <f t="shared" si="53"/>
        <v>9276</v>
      </c>
    </row>
    <row r="234" spans="1:13">
      <c r="A234" s="54" t="s">
        <v>419</v>
      </c>
      <c r="B234" s="47"/>
      <c r="C234" s="54"/>
      <c r="D234" s="120"/>
      <c r="E234" s="116"/>
      <c r="F234" s="120"/>
      <c r="G234" s="116"/>
      <c r="H234" s="116"/>
      <c r="I234" s="116"/>
      <c r="J234" s="120"/>
      <c r="K234" s="116"/>
      <c r="L234" s="118"/>
      <c r="M234" s="352">
        <f t="shared" si="53"/>
        <v>0</v>
      </c>
    </row>
    <row r="235" spans="1:13">
      <c r="A235" s="11" t="s">
        <v>47</v>
      </c>
      <c r="B235" s="260" t="s">
        <v>169</v>
      </c>
      <c r="C235" s="90">
        <f>SUM(D235:L235)</f>
        <v>0</v>
      </c>
      <c r="D235" s="113"/>
      <c r="E235" s="90">
        <v>0</v>
      </c>
      <c r="F235" s="123">
        <v>0</v>
      </c>
      <c r="G235" s="90">
        <v>0</v>
      </c>
      <c r="H235" s="90">
        <v>0</v>
      </c>
      <c r="I235" s="90">
        <v>0</v>
      </c>
      <c r="J235" s="123">
        <v>0</v>
      </c>
      <c r="K235" s="90">
        <v>0</v>
      </c>
      <c r="L235" s="113">
        <v>0</v>
      </c>
      <c r="M235" s="352">
        <f t="shared" si="53"/>
        <v>0</v>
      </c>
    </row>
    <row r="236" spans="1:13">
      <c r="A236" s="15" t="s">
        <v>500</v>
      </c>
      <c r="B236" s="260"/>
      <c r="C236" s="90">
        <f>SUM(D236:L236)</f>
        <v>0</v>
      </c>
      <c r="D236" s="113"/>
      <c r="E236" s="90"/>
      <c r="F236" s="123"/>
      <c r="G236" s="90"/>
      <c r="H236" s="90"/>
      <c r="I236" s="90"/>
      <c r="J236" s="123"/>
      <c r="K236" s="90"/>
      <c r="L236" s="113"/>
      <c r="M236" s="352">
        <f t="shared" si="53"/>
        <v>0</v>
      </c>
    </row>
    <row r="237" spans="1:13">
      <c r="A237" s="89" t="s">
        <v>420</v>
      </c>
      <c r="B237" s="282"/>
      <c r="C237" s="116"/>
      <c r="D237" s="118"/>
      <c r="E237" s="116"/>
      <c r="F237" s="120"/>
      <c r="G237" s="116"/>
      <c r="H237" s="116"/>
      <c r="I237" s="116"/>
      <c r="J237" s="120"/>
      <c r="K237" s="116"/>
      <c r="L237" s="118"/>
      <c r="M237" s="352">
        <f t="shared" si="53"/>
        <v>0</v>
      </c>
    </row>
    <row r="238" spans="1:13">
      <c r="A238" s="11" t="s">
        <v>47</v>
      </c>
      <c r="B238" s="260" t="s">
        <v>169</v>
      </c>
      <c r="C238" s="90">
        <f>SUM(D238:L238)</f>
        <v>0</v>
      </c>
      <c r="D238" s="113"/>
      <c r="E238" s="90"/>
      <c r="F238" s="123"/>
      <c r="G238" s="90"/>
      <c r="H238" s="90"/>
      <c r="I238" s="90"/>
      <c r="J238" s="123"/>
      <c r="K238" s="90"/>
      <c r="L238" s="113"/>
      <c r="M238" s="352">
        <f t="shared" si="53"/>
        <v>0</v>
      </c>
    </row>
    <row r="239" spans="1:13">
      <c r="A239" s="15" t="s">
        <v>500</v>
      </c>
      <c r="B239" s="260"/>
      <c r="C239" s="115">
        <f>SUM(D239:L239)</f>
        <v>0</v>
      </c>
      <c r="D239" s="112"/>
      <c r="E239" s="115"/>
      <c r="F239" s="122"/>
      <c r="G239" s="115"/>
      <c r="H239" s="115"/>
      <c r="I239" s="115"/>
      <c r="J239" s="122"/>
      <c r="K239" s="115"/>
      <c r="L239" s="112"/>
      <c r="M239" s="352">
        <f t="shared" si="53"/>
        <v>0</v>
      </c>
    </row>
    <row r="240" spans="1:13">
      <c r="A240" s="54" t="s">
        <v>421</v>
      </c>
      <c r="B240" s="54"/>
      <c r="C240" s="90"/>
      <c r="D240" s="113"/>
      <c r="E240" s="90"/>
      <c r="F240" s="123"/>
      <c r="G240" s="90"/>
      <c r="H240" s="90"/>
      <c r="I240" s="90"/>
      <c r="J240" s="123"/>
      <c r="K240" s="90"/>
      <c r="L240" s="113"/>
      <c r="M240" s="352">
        <f t="shared" si="53"/>
        <v>0</v>
      </c>
    </row>
    <row r="241" spans="1:13">
      <c r="A241" s="11" t="s">
        <v>47</v>
      </c>
      <c r="B241" s="260" t="s">
        <v>169</v>
      </c>
      <c r="C241" s="90">
        <f>SUM(D241:L241)</f>
        <v>0</v>
      </c>
      <c r="D241" s="113"/>
      <c r="E241" s="90"/>
      <c r="F241" s="123"/>
      <c r="G241" s="90"/>
      <c r="H241" s="90"/>
      <c r="I241" s="90"/>
      <c r="J241" s="123"/>
      <c r="K241" s="90"/>
      <c r="L241" s="113"/>
      <c r="M241" s="352">
        <f t="shared" si="53"/>
        <v>0</v>
      </c>
    </row>
    <row r="242" spans="1:13">
      <c r="A242" s="15" t="s">
        <v>500</v>
      </c>
      <c r="B242" s="260"/>
      <c r="C242" s="90">
        <f>SUM(D242:L242)</f>
        <v>0</v>
      </c>
      <c r="D242" s="113"/>
      <c r="E242" s="90"/>
      <c r="F242" s="123"/>
      <c r="G242" s="90"/>
      <c r="H242" s="90"/>
      <c r="I242" s="90"/>
      <c r="J242" s="123"/>
      <c r="K242" s="90"/>
      <c r="L242" s="113"/>
      <c r="M242" s="352">
        <f t="shared" si="53"/>
        <v>0</v>
      </c>
    </row>
    <row r="243" spans="1:13">
      <c r="A243" s="89" t="s">
        <v>422</v>
      </c>
      <c r="B243" s="282"/>
      <c r="C243" s="116"/>
      <c r="D243" s="118"/>
      <c r="E243" s="116"/>
      <c r="F243" s="120"/>
      <c r="G243" s="116"/>
      <c r="H243" s="116"/>
      <c r="I243" s="116"/>
      <c r="J243" s="120"/>
      <c r="K243" s="116"/>
      <c r="L243" s="118"/>
      <c r="M243" s="352">
        <f t="shared" si="53"/>
        <v>0</v>
      </c>
    </row>
    <row r="244" spans="1:13">
      <c r="A244" s="11" t="s">
        <v>47</v>
      </c>
      <c r="B244" s="260" t="s">
        <v>170</v>
      </c>
      <c r="C244" s="90">
        <f>SUM(D244:L244)</f>
        <v>555666</v>
      </c>
      <c r="D244" s="113"/>
      <c r="E244" s="90"/>
      <c r="F244" s="123"/>
      <c r="G244" s="90"/>
      <c r="H244" s="90"/>
      <c r="I244" s="90"/>
      <c r="J244" s="123"/>
      <c r="K244" s="90"/>
      <c r="L244" s="113">
        <v>555666</v>
      </c>
      <c r="M244" s="352">
        <f t="shared" si="53"/>
        <v>555666</v>
      </c>
    </row>
    <row r="245" spans="1:13">
      <c r="A245" s="11" t="s">
        <v>668</v>
      </c>
      <c r="B245" s="260"/>
      <c r="C245" s="90">
        <f t="shared" ref="C245:C246" si="54">SUM(D245:L245)</f>
        <v>-350000</v>
      </c>
      <c r="D245" s="113"/>
      <c r="E245" s="90"/>
      <c r="F245" s="123"/>
      <c r="G245" s="90"/>
      <c r="H245" s="90"/>
      <c r="I245" s="90"/>
      <c r="J245" s="123"/>
      <c r="K245" s="90"/>
      <c r="L245" s="113">
        <v>-350000</v>
      </c>
      <c r="M245" s="352"/>
    </row>
    <row r="246" spans="1:13">
      <c r="A246" s="11" t="s">
        <v>512</v>
      </c>
      <c r="B246" s="260"/>
      <c r="C246" s="90">
        <f t="shared" si="54"/>
        <v>-350000</v>
      </c>
      <c r="D246" s="113"/>
      <c r="E246" s="90"/>
      <c r="F246" s="123"/>
      <c r="G246" s="90"/>
      <c r="H246" s="90"/>
      <c r="I246" s="90"/>
      <c r="J246" s="123"/>
      <c r="K246" s="90"/>
      <c r="L246" s="113">
        <f>SUM(L245)</f>
        <v>-350000</v>
      </c>
      <c r="M246" s="352"/>
    </row>
    <row r="247" spans="1:13">
      <c r="A247" s="15" t="s">
        <v>500</v>
      </c>
      <c r="B247" s="259"/>
      <c r="C247" s="115">
        <f>SUM(D247:L247)</f>
        <v>205666</v>
      </c>
      <c r="D247" s="112"/>
      <c r="E247" s="115"/>
      <c r="F247" s="122"/>
      <c r="G247" s="115"/>
      <c r="H247" s="115"/>
      <c r="I247" s="115"/>
      <c r="J247" s="122"/>
      <c r="K247" s="115"/>
      <c r="L247" s="112">
        <f>SUM(L244,L246)</f>
        <v>205666</v>
      </c>
      <c r="M247" s="352">
        <f t="shared" si="53"/>
        <v>205666</v>
      </c>
    </row>
    <row r="248" spans="1:13">
      <c r="A248" s="22" t="s">
        <v>48</v>
      </c>
      <c r="B248" s="22"/>
      <c r="C248" s="22"/>
      <c r="D248" s="129"/>
      <c r="E248" s="126"/>
      <c r="F248" s="127"/>
      <c r="G248" s="126"/>
      <c r="H248" s="126"/>
      <c r="I248" s="126"/>
      <c r="J248" s="128"/>
      <c r="K248" s="126"/>
      <c r="L248" s="129"/>
    </row>
    <row r="249" spans="1:13">
      <c r="A249" s="22" t="s">
        <v>35</v>
      </c>
      <c r="B249" s="22"/>
      <c r="C249" s="126">
        <f>SUM(C172,C177,C185,C188,C193,C196,C202,C205,C208,C211,C214,C217,C220,C223,C226,C229,C232,C235,C238,C241,C244,C260)</f>
        <v>2581321</v>
      </c>
      <c r="D249" s="126">
        <f t="shared" ref="D249:L249" si="55">SUM(D172,D177,D185,D188,D193,D196,D202,D205,D208,D211,D214,D217,D220,D223,D226,D229,D232,D235,D238,D241,D244,D260)</f>
        <v>111700</v>
      </c>
      <c r="E249" s="126">
        <f t="shared" si="55"/>
        <v>18007</v>
      </c>
      <c r="F249" s="126">
        <f t="shared" si="55"/>
        <v>366172</v>
      </c>
      <c r="G249" s="126">
        <f t="shared" si="55"/>
        <v>11492</v>
      </c>
      <c r="H249" s="126">
        <f t="shared" si="55"/>
        <v>237056</v>
      </c>
      <c r="I249" s="126">
        <f t="shared" si="55"/>
        <v>755373</v>
      </c>
      <c r="J249" s="126">
        <f t="shared" si="55"/>
        <v>504660</v>
      </c>
      <c r="K249" s="126">
        <f t="shared" si="55"/>
        <v>3300</v>
      </c>
      <c r="L249" s="126">
        <f t="shared" si="55"/>
        <v>573561</v>
      </c>
      <c r="M249" s="130">
        <f>SUM(D249:L249)</f>
        <v>2581321</v>
      </c>
    </row>
    <row r="250" spans="1:13">
      <c r="A250" s="22" t="s">
        <v>559</v>
      </c>
      <c r="B250" s="22"/>
      <c r="C250" s="126">
        <f t="shared" ref="C250:L250" si="56">SUM(C17,C25,C39,C45,C51,C60,C81,C68,C76,C87,C95,C107,C127,C133,C147,C163,C169,C174,C182,C190,C199,C246,)</f>
        <v>1029060</v>
      </c>
      <c r="D250" s="126">
        <f t="shared" si="56"/>
        <v>4418</v>
      </c>
      <c r="E250" s="126">
        <f t="shared" si="56"/>
        <v>848</v>
      </c>
      <c r="F250" s="126">
        <f t="shared" si="56"/>
        <v>32680</v>
      </c>
      <c r="G250" s="126">
        <f t="shared" si="56"/>
        <v>0</v>
      </c>
      <c r="H250" s="126">
        <f t="shared" si="56"/>
        <v>1092533</v>
      </c>
      <c r="I250" s="126">
        <f t="shared" si="56"/>
        <v>22102</v>
      </c>
      <c r="J250" s="126">
        <f t="shared" si="56"/>
        <v>188955</v>
      </c>
      <c r="K250" s="126">
        <f t="shared" si="56"/>
        <v>0</v>
      </c>
      <c r="L250" s="126">
        <f t="shared" si="56"/>
        <v>-312476</v>
      </c>
      <c r="M250" s="130">
        <f t="shared" ref="M250:M251" si="57">SUM(D250:L250)</f>
        <v>1029060</v>
      </c>
    </row>
    <row r="251" spans="1:13">
      <c r="A251" s="14" t="s">
        <v>513</v>
      </c>
      <c r="B251" s="14"/>
      <c r="C251" s="131">
        <f>SUM(C249:C250)</f>
        <v>3610381</v>
      </c>
      <c r="D251" s="131">
        <f t="shared" ref="D251:L251" si="58">SUM(D249:D250)</f>
        <v>116118</v>
      </c>
      <c r="E251" s="131">
        <f t="shared" si="58"/>
        <v>18855</v>
      </c>
      <c r="F251" s="131">
        <f t="shared" si="58"/>
        <v>398852</v>
      </c>
      <c r="G251" s="131">
        <f t="shared" si="58"/>
        <v>11492</v>
      </c>
      <c r="H251" s="131">
        <f t="shared" si="58"/>
        <v>1329589</v>
      </c>
      <c r="I251" s="131">
        <f t="shared" si="58"/>
        <v>777475</v>
      </c>
      <c r="J251" s="131">
        <f t="shared" si="58"/>
        <v>693615</v>
      </c>
      <c r="K251" s="131">
        <f t="shared" si="58"/>
        <v>3300</v>
      </c>
      <c r="L251" s="131">
        <f t="shared" si="58"/>
        <v>261085</v>
      </c>
      <c r="M251" s="130">
        <f t="shared" si="57"/>
        <v>3610381</v>
      </c>
    </row>
    <row r="252" spans="1:13" ht="18" customHeight="1">
      <c r="A252" s="54" t="s">
        <v>503</v>
      </c>
      <c r="B252" s="407"/>
      <c r="C252" s="408">
        <f>C249-(C254+C256)</f>
        <v>1798403</v>
      </c>
      <c r="D252" s="408">
        <f t="shared" ref="D252:L252" si="59">D249-(D254+D256)</f>
        <v>76061</v>
      </c>
      <c r="E252" s="408">
        <f t="shared" si="59"/>
        <v>11169</v>
      </c>
      <c r="F252" s="408">
        <f t="shared" si="59"/>
        <v>342246</v>
      </c>
      <c r="G252" s="408">
        <f t="shared" si="59"/>
        <v>11492</v>
      </c>
      <c r="H252" s="408">
        <f t="shared" si="59"/>
        <v>228148</v>
      </c>
      <c r="I252" s="408">
        <f t="shared" si="59"/>
        <v>603432</v>
      </c>
      <c r="J252" s="408">
        <f t="shared" si="59"/>
        <v>504660</v>
      </c>
      <c r="K252" s="408">
        <f t="shared" si="59"/>
        <v>3300</v>
      </c>
      <c r="L252" s="408">
        <f t="shared" si="59"/>
        <v>17895</v>
      </c>
      <c r="M252" s="130">
        <f>SUM(M261,M210,M213,M216,M219,M222,M225,M228,M231,M237,M234,M240,M243,M248,M207)</f>
        <v>0</v>
      </c>
    </row>
    <row r="253" spans="1:13" ht="18" customHeight="1">
      <c r="A253" s="46" t="s">
        <v>504</v>
      </c>
      <c r="B253" s="405"/>
      <c r="C253" s="406">
        <f>SUM(D253:L253)</f>
        <v>3331981</v>
      </c>
      <c r="D253" s="494">
        <f>D251-(D255+D257)</f>
        <v>78979</v>
      </c>
      <c r="E253" s="494">
        <f t="shared" ref="E253:L253" si="60">E251-(E255+E257)</f>
        <v>11724</v>
      </c>
      <c r="F253" s="494">
        <f t="shared" si="60"/>
        <v>368266</v>
      </c>
      <c r="G253" s="494">
        <f t="shared" si="60"/>
        <v>11492</v>
      </c>
      <c r="H253" s="494">
        <f t="shared" si="60"/>
        <v>1327589</v>
      </c>
      <c r="I253" s="494">
        <f t="shared" si="60"/>
        <v>783597</v>
      </c>
      <c r="J253" s="494">
        <f t="shared" si="60"/>
        <v>691615</v>
      </c>
      <c r="K253" s="494">
        <f t="shared" si="60"/>
        <v>3300</v>
      </c>
      <c r="L253" s="494">
        <f t="shared" si="60"/>
        <v>55419</v>
      </c>
      <c r="M253" s="130"/>
    </row>
    <row r="254" spans="1:13" s="213" customFormat="1" ht="17.25" customHeight="1">
      <c r="A254" s="54" t="s">
        <v>505</v>
      </c>
      <c r="B254" s="407"/>
      <c r="C254" s="408">
        <f t="shared" ref="C254:L254" si="61">SUM(C28,C84,C150,C156,C166,C196,C202,C205,C208,C244,)</f>
        <v>734497</v>
      </c>
      <c r="D254" s="408">
        <f t="shared" si="61"/>
        <v>0</v>
      </c>
      <c r="E254" s="408">
        <f t="shared" si="61"/>
        <v>0</v>
      </c>
      <c r="F254" s="408">
        <f t="shared" si="61"/>
        <v>19923</v>
      </c>
      <c r="G254" s="408">
        <f t="shared" si="61"/>
        <v>0</v>
      </c>
      <c r="H254" s="408">
        <f t="shared" si="61"/>
        <v>8908</v>
      </c>
      <c r="I254" s="408">
        <f t="shared" si="61"/>
        <v>150000</v>
      </c>
      <c r="J254" s="408">
        <f t="shared" si="61"/>
        <v>0</v>
      </c>
      <c r="K254" s="408">
        <f t="shared" si="61"/>
        <v>0</v>
      </c>
      <c r="L254" s="408">
        <f t="shared" si="61"/>
        <v>555666</v>
      </c>
      <c r="M254" s="130">
        <f>SUM(M262,M211,M214,M217,M220,M223,M226,M229,M232,M238,M235,M241,M244,M249,M208)</f>
        <v>3167599</v>
      </c>
    </row>
    <row r="255" spans="1:13" s="213" customFormat="1" ht="17.25" customHeight="1">
      <c r="A255" s="46" t="s">
        <v>506</v>
      </c>
      <c r="B255" s="405"/>
      <c r="C255" s="406">
        <f>SUM(D255:L255)</f>
        <v>227926</v>
      </c>
      <c r="D255" s="406">
        <f t="shared" ref="D255:L255" si="62">SUM(D87,D169,D199,D203,D29,D247)</f>
        <v>0</v>
      </c>
      <c r="E255" s="406">
        <f t="shared" si="62"/>
        <v>0</v>
      </c>
      <c r="F255" s="406">
        <f t="shared" si="62"/>
        <v>26323</v>
      </c>
      <c r="G255" s="406">
        <f t="shared" si="62"/>
        <v>0</v>
      </c>
      <c r="H255" s="406">
        <f t="shared" si="62"/>
        <v>2000</v>
      </c>
      <c r="I255" s="406">
        <f t="shared" si="62"/>
        <v>-8063</v>
      </c>
      <c r="J255" s="406">
        <f t="shared" si="62"/>
        <v>2000</v>
      </c>
      <c r="K255" s="406">
        <f t="shared" si="62"/>
        <v>0</v>
      </c>
      <c r="L255" s="406">
        <f t="shared" si="62"/>
        <v>205666</v>
      </c>
      <c r="M255" s="130"/>
    </row>
    <row r="256" spans="1:13" s="213" customFormat="1" ht="18" customHeight="1">
      <c r="A256" s="54" t="s">
        <v>507</v>
      </c>
      <c r="B256" s="407"/>
      <c r="C256" s="409">
        <f>SUM(C13,)</f>
        <v>48421</v>
      </c>
      <c r="D256" s="408">
        <f t="shared" ref="D256:L256" si="63">SUM(D13,)</f>
        <v>35639</v>
      </c>
      <c r="E256" s="409">
        <f t="shared" si="63"/>
        <v>6838</v>
      </c>
      <c r="F256" s="408">
        <f t="shared" si="63"/>
        <v>4003</v>
      </c>
      <c r="G256" s="409">
        <f t="shared" si="63"/>
        <v>0</v>
      </c>
      <c r="H256" s="408">
        <f t="shared" si="63"/>
        <v>0</v>
      </c>
      <c r="I256" s="409">
        <f t="shared" si="63"/>
        <v>1941</v>
      </c>
      <c r="J256" s="408">
        <f t="shared" si="63"/>
        <v>0</v>
      </c>
      <c r="K256" s="409">
        <f t="shared" si="63"/>
        <v>0</v>
      </c>
      <c r="L256" s="408">
        <f t="shared" si="63"/>
        <v>0</v>
      </c>
      <c r="M256" s="130">
        <f t="shared" ref="M256" si="64">SUM(M263,M213,M216,M219,M222,M225,M228,M231,M234,M240,M237,M243,M248,M252,M210)</f>
        <v>0</v>
      </c>
    </row>
    <row r="257" spans="1:13" s="213" customFormat="1" ht="17.25" customHeight="1">
      <c r="A257" s="46" t="s">
        <v>508</v>
      </c>
      <c r="B257" s="405"/>
      <c r="C257" s="493">
        <f>SUM(D257:L257)</f>
        <v>50474</v>
      </c>
      <c r="D257" s="494">
        <f>SUM(D18,)</f>
        <v>37139</v>
      </c>
      <c r="E257" s="494">
        <f t="shared" ref="E257:L257" si="65">SUM(E18,)</f>
        <v>7131</v>
      </c>
      <c r="F257" s="494">
        <f t="shared" si="65"/>
        <v>4263</v>
      </c>
      <c r="G257" s="494">
        <f t="shared" si="65"/>
        <v>0</v>
      </c>
      <c r="H257" s="494">
        <f t="shared" si="65"/>
        <v>0</v>
      </c>
      <c r="I257" s="494">
        <f t="shared" si="65"/>
        <v>1941</v>
      </c>
      <c r="J257" s="494">
        <f t="shared" si="65"/>
        <v>0</v>
      </c>
      <c r="K257" s="494">
        <f t="shared" si="65"/>
        <v>0</v>
      </c>
      <c r="L257" s="494">
        <f t="shared" si="65"/>
        <v>0</v>
      </c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3">
      <c r="A259" s="1" t="s">
        <v>120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3">
      <c r="A260" s="219" t="s">
        <v>241</v>
      </c>
      <c r="B260" s="219"/>
      <c r="C260" s="346">
        <f t="shared" ref="C260:L260" si="66">SUM(C13,C20,C23,C28,C31,C42,C48,C54,C57,C63,C66,C71,C79,C84,C90,C93,C98,C101,C104,C110,C130,C136,C150,C153,C156,C159,C166)</f>
        <v>1778999</v>
      </c>
      <c r="D260" s="346">
        <f t="shared" si="66"/>
        <v>111700</v>
      </c>
      <c r="E260" s="346">
        <f t="shared" si="66"/>
        <v>18007</v>
      </c>
      <c r="F260" s="346">
        <f t="shared" si="66"/>
        <v>354773</v>
      </c>
      <c r="G260" s="346">
        <f t="shared" si="66"/>
        <v>0</v>
      </c>
      <c r="H260" s="346">
        <f t="shared" si="66"/>
        <v>220716</v>
      </c>
      <c r="I260" s="346">
        <f t="shared" si="66"/>
        <v>748708</v>
      </c>
      <c r="J260" s="346">
        <f t="shared" si="66"/>
        <v>303900</v>
      </c>
      <c r="K260" s="346">
        <f t="shared" si="66"/>
        <v>3300</v>
      </c>
      <c r="L260" s="346">
        <f t="shared" si="66"/>
        <v>17895</v>
      </c>
      <c r="M260" s="156"/>
    </row>
    <row r="261" spans="1:13">
      <c r="A261" s="1"/>
      <c r="B261" s="1"/>
      <c r="C261" s="156">
        <f>SUM(D260:L260)</f>
        <v>1778999</v>
      </c>
      <c r="D261" s="156"/>
      <c r="E261" s="156"/>
      <c r="F261" s="156"/>
      <c r="G261" s="156"/>
      <c r="H261" s="156"/>
      <c r="I261" s="156"/>
      <c r="J261" s="156"/>
      <c r="K261" s="156"/>
      <c r="L261" s="156"/>
    </row>
    <row r="262" spans="1:13">
      <c r="A262" s="1"/>
      <c r="B262" s="1"/>
      <c r="C262" s="1"/>
      <c r="D262" s="156"/>
      <c r="E262" s="156"/>
      <c r="F262" s="156"/>
      <c r="G262" s="156"/>
      <c r="H262" s="156"/>
      <c r="I262" s="156"/>
      <c r="J262" s="156"/>
      <c r="K262" s="156"/>
      <c r="L262" s="156"/>
    </row>
    <row r="263" spans="1:13">
      <c r="A263" s="1"/>
      <c r="B263" s="1"/>
      <c r="C263" s="1"/>
      <c r="D263" s="156"/>
      <c r="E263" s="156"/>
      <c r="F263" s="156"/>
      <c r="G263" s="156"/>
      <c r="H263" s="156"/>
      <c r="I263" s="156"/>
      <c r="J263" s="156"/>
      <c r="K263" s="156"/>
      <c r="L263" s="156"/>
    </row>
    <row r="264" spans="1:13">
      <c r="A264" s="1"/>
      <c r="B264" s="1"/>
      <c r="C264" s="1"/>
      <c r="D264" s="156"/>
      <c r="E264" s="1"/>
      <c r="F264" s="1"/>
      <c r="G264" s="1"/>
      <c r="H264" s="1"/>
      <c r="I264" s="1"/>
      <c r="J264" s="1"/>
      <c r="K264" s="1"/>
      <c r="L264" s="1"/>
    </row>
    <row r="265" spans="1:13">
      <c r="A265" s="1"/>
      <c r="B265" s="1"/>
      <c r="C265" s="1"/>
      <c r="D265" s="156"/>
      <c r="E265" s="1"/>
      <c r="F265" s="1"/>
      <c r="G265" s="1"/>
      <c r="H265" s="1"/>
      <c r="I265" s="1"/>
      <c r="J265" s="1"/>
      <c r="K265" s="1"/>
      <c r="L265" s="1"/>
    </row>
    <row r="266" spans="1:13">
      <c r="A266" s="1"/>
      <c r="B266" s="1"/>
      <c r="C266" s="1"/>
      <c r="D266" s="156"/>
      <c r="E266" s="1"/>
      <c r="F266" s="1"/>
      <c r="G266" s="1"/>
      <c r="H266" s="1"/>
      <c r="I266" s="1"/>
      <c r="J266" s="1"/>
      <c r="K266" s="1"/>
      <c r="L266" s="1"/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57" firstPageNumber="10" orientation="landscape" horizontalDpi="300" verticalDpi="300" r:id="rId1"/>
  <headerFooter alignWithMargins="0">
    <oddFooter>&amp;P. oldal</oddFooter>
  </headerFooter>
  <rowBreaks count="4" manualBreakCount="4">
    <brk id="64" max="11" man="1"/>
    <brk id="108" max="11" man="1"/>
    <brk id="164" max="11" man="1"/>
    <brk id="209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201"/>
  <sheetViews>
    <sheetView tabSelected="1" view="pageBreakPreview" zoomScaleNormal="100" workbookViewId="0">
      <selection activeCell="A31" sqref="A31"/>
    </sheetView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692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16" t="s">
        <v>36</v>
      </c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12" ht="15.75">
      <c r="A4" s="516" t="s">
        <v>498</v>
      </c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</row>
    <row r="5" spans="1:12" ht="15.75">
      <c r="A5" s="516" t="s">
        <v>20</v>
      </c>
      <c r="B5" s="515"/>
      <c r="C5" s="515"/>
      <c r="D5" s="515"/>
      <c r="E5" s="515"/>
      <c r="F5" s="515"/>
      <c r="G5" s="515"/>
      <c r="H5" s="515"/>
      <c r="I5" s="515"/>
      <c r="J5" s="515"/>
      <c r="K5" s="515"/>
      <c r="L5" s="51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18" t="s">
        <v>333</v>
      </c>
      <c r="D7" s="521" t="s">
        <v>40</v>
      </c>
      <c r="E7" s="541"/>
      <c r="F7" s="541"/>
      <c r="G7" s="541"/>
      <c r="H7" s="541"/>
      <c r="I7" s="521" t="s">
        <v>41</v>
      </c>
      <c r="J7" s="542"/>
      <c r="K7" s="543"/>
      <c r="L7" s="518" t="s">
        <v>196</v>
      </c>
    </row>
    <row r="8" spans="1:12" ht="12.75" customHeight="1">
      <c r="A8" s="19" t="s">
        <v>39</v>
      </c>
      <c r="B8" s="19"/>
      <c r="C8" s="519"/>
      <c r="D8" s="518" t="s">
        <v>75</v>
      </c>
      <c r="E8" s="518" t="s">
        <v>76</v>
      </c>
      <c r="F8" s="518" t="s">
        <v>98</v>
      </c>
      <c r="G8" s="544" t="s">
        <v>215</v>
      </c>
      <c r="H8" s="523" t="s">
        <v>191</v>
      </c>
      <c r="I8" s="518" t="s">
        <v>44</v>
      </c>
      <c r="J8" s="518" t="s">
        <v>43</v>
      </c>
      <c r="K8" s="547" t="s">
        <v>224</v>
      </c>
      <c r="L8" s="519"/>
    </row>
    <row r="9" spans="1:12">
      <c r="A9" s="19" t="s">
        <v>42</v>
      </c>
      <c r="B9" s="19"/>
      <c r="C9" s="519"/>
      <c r="D9" s="519"/>
      <c r="E9" s="519"/>
      <c r="F9" s="519"/>
      <c r="G9" s="545"/>
      <c r="H9" s="550"/>
      <c r="I9" s="519"/>
      <c r="J9" s="519"/>
      <c r="K9" s="548"/>
      <c r="L9" s="519"/>
    </row>
    <row r="10" spans="1:12">
      <c r="A10" s="8"/>
      <c r="B10" s="8"/>
      <c r="C10" s="520"/>
      <c r="D10" s="520"/>
      <c r="E10" s="520"/>
      <c r="F10" s="520"/>
      <c r="G10" s="546"/>
      <c r="H10" s="551"/>
      <c r="I10" s="520"/>
      <c r="J10" s="520"/>
      <c r="K10" s="549"/>
      <c r="L10" s="520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225</v>
      </c>
      <c r="B12" s="13"/>
      <c r="C12" s="242"/>
      <c r="D12" s="116"/>
      <c r="E12" s="116"/>
      <c r="F12" s="120"/>
      <c r="G12" s="116"/>
      <c r="H12" s="120"/>
      <c r="I12" s="116"/>
      <c r="J12" s="119"/>
      <c r="K12" s="116"/>
      <c r="L12" s="120"/>
    </row>
    <row r="13" spans="1:12">
      <c r="A13" s="11" t="s">
        <v>47</v>
      </c>
      <c r="B13" s="260" t="s">
        <v>171</v>
      </c>
      <c r="C13" s="283">
        <f>SUM(D13:L13)</f>
        <v>256480</v>
      </c>
      <c r="D13" s="90">
        <v>169793</v>
      </c>
      <c r="E13" s="90">
        <v>36921</v>
      </c>
      <c r="F13" s="123">
        <v>43215</v>
      </c>
      <c r="G13" s="90"/>
      <c r="H13" s="123"/>
      <c r="I13" s="243">
        <v>6551</v>
      </c>
      <c r="J13" s="133">
        <v>0</v>
      </c>
      <c r="K13" s="90">
        <v>0</v>
      </c>
      <c r="L13" s="123">
        <v>0</v>
      </c>
    </row>
    <row r="14" spans="1:12">
      <c r="A14" s="11" t="s">
        <v>516</v>
      </c>
      <c r="B14" s="260"/>
      <c r="C14" s="283">
        <f t="shared" ref="C14:C18" si="0">SUM(D14:L14)</f>
        <v>20</v>
      </c>
      <c r="D14" s="123"/>
      <c r="E14" s="90"/>
      <c r="F14" s="123">
        <v>20</v>
      </c>
      <c r="G14" s="90"/>
      <c r="H14" s="123"/>
      <c r="I14" s="243"/>
      <c r="J14" s="133"/>
      <c r="K14" s="90"/>
      <c r="L14" s="123"/>
    </row>
    <row r="15" spans="1:12">
      <c r="A15" s="11" t="s">
        <v>517</v>
      </c>
      <c r="B15" s="260"/>
      <c r="C15" s="283">
        <f t="shared" si="0"/>
        <v>1183</v>
      </c>
      <c r="D15" s="123">
        <v>990</v>
      </c>
      <c r="E15" s="90">
        <v>193</v>
      </c>
      <c r="F15" s="123"/>
      <c r="G15" s="90"/>
      <c r="H15" s="123"/>
      <c r="I15" s="243"/>
      <c r="J15" s="133"/>
      <c r="K15" s="90"/>
      <c r="L15" s="123"/>
    </row>
    <row r="16" spans="1:12">
      <c r="A16" s="11" t="s">
        <v>520</v>
      </c>
      <c r="B16" s="260"/>
      <c r="C16" s="283">
        <f t="shared" si="0"/>
        <v>260</v>
      </c>
      <c r="D16" s="123"/>
      <c r="E16" s="90"/>
      <c r="F16" s="123">
        <v>260</v>
      </c>
      <c r="G16" s="90"/>
      <c r="H16" s="123"/>
      <c r="I16" s="243"/>
      <c r="J16" s="133"/>
      <c r="K16" s="90"/>
      <c r="L16" s="123"/>
    </row>
    <row r="17" spans="1:13">
      <c r="A17" s="11" t="s">
        <v>603</v>
      </c>
      <c r="B17" s="260"/>
      <c r="C17" s="283">
        <f t="shared" si="0"/>
        <v>118</v>
      </c>
      <c r="D17" s="123"/>
      <c r="E17" s="90"/>
      <c r="F17" s="123">
        <v>118</v>
      </c>
      <c r="G17" s="90"/>
      <c r="H17" s="123"/>
      <c r="I17" s="243"/>
      <c r="J17" s="133"/>
      <c r="K17" s="90"/>
      <c r="L17" s="123"/>
    </row>
    <row r="18" spans="1:13">
      <c r="A18" s="11" t="s">
        <v>580</v>
      </c>
      <c r="B18" s="260"/>
      <c r="C18" s="283">
        <f t="shared" si="0"/>
        <v>198</v>
      </c>
      <c r="D18" s="123"/>
      <c r="E18" s="90"/>
      <c r="F18" s="123">
        <v>198</v>
      </c>
      <c r="G18" s="90"/>
      <c r="H18" s="123"/>
      <c r="I18" s="243"/>
      <c r="J18" s="133"/>
      <c r="K18" s="90"/>
      <c r="L18" s="123"/>
    </row>
    <row r="19" spans="1:13">
      <c r="A19" s="11" t="s">
        <v>512</v>
      </c>
      <c r="B19" s="260"/>
      <c r="C19" s="283">
        <f>SUM(C14:C18)</f>
        <v>1779</v>
      </c>
      <c r="D19" s="189">
        <f t="shared" ref="D19:L19" si="1">SUM(D14:D18)</f>
        <v>990</v>
      </c>
      <c r="E19" s="189">
        <f t="shared" si="1"/>
        <v>193</v>
      </c>
      <c r="F19" s="189">
        <f t="shared" si="1"/>
        <v>596</v>
      </c>
      <c r="G19" s="189">
        <f t="shared" si="1"/>
        <v>0</v>
      </c>
      <c r="H19" s="189">
        <f t="shared" si="1"/>
        <v>0</v>
      </c>
      <c r="I19" s="189">
        <f t="shared" si="1"/>
        <v>0</v>
      </c>
      <c r="J19" s="189">
        <f t="shared" si="1"/>
        <v>0</v>
      </c>
      <c r="K19" s="189">
        <f t="shared" si="1"/>
        <v>0</v>
      </c>
      <c r="L19" s="189">
        <f t="shared" si="1"/>
        <v>0</v>
      </c>
    </row>
    <row r="20" spans="1:13">
      <c r="A20" s="11" t="s">
        <v>500</v>
      </c>
      <c r="B20" s="260"/>
      <c r="C20" s="283">
        <f>SUM(C13,C19)</f>
        <v>258259</v>
      </c>
      <c r="D20" s="189">
        <f t="shared" ref="D20:L20" si="2">SUM(D13,D19)</f>
        <v>170783</v>
      </c>
      <c r="E20" s="189">
        <f t="shared" si="2"/>
        <v>37114</v>
      </c>
      <c r="F20" s="189">
        <f t="shared" si="2"/>
        <v>43811</v>
      </c>
      <c r="G20" s="189">
        <f t="shared" si="2"/>
        <v>0</v>
      </c>
      <c r="H20" s="189">
        <f t="shared" si="2"/>
        <v>0</v>
      </c>
      <c r="I20" s="189">
        <f t="shared" si="2"/>
        <v>6551</v>
      </c>
      <c r="J20" s="189">
        <f t="shared" si="2"/>
        <v>0</v>
      </c>
      <c r="K20" s="189">
        <f t="shared" si="2"/>
        <v>0</v>
      </c>
      <c r="L20" s="189">
        <f t="shared" si="2"/>
        <v>0</v>
      </c>
      <c r="M20" s="151">
        <f>SUM(D20:L20)</f>
        <v>258259</v>
      </c>
    </row>
    <row r="21" spans="1:13">
      <c r="A21" s="13" t="s">
        <v>226</v>
      </c>
      <c r="B21" s="7"/>
      <c r="C21" s="242"/>
      <c r="D21" s="124"/>
      <c r="E21" s="116"/>
      <c r="F21" s="120"/>
      <c r="G21" s="116"/>
      <c r="H21" s="120"/>
      <c r="I21" s="125"/>
      <c r="J21" s="119"/>
      <c r="K21" s="116"/>
      <c r="L21" s="118"/>
    </row>
    <row r="22" spans="1:13">
      <c r="A22" s="11" t="s">
        <v>47</v>
      </c>
      <c r="B22" s="260" t="s">
        <v>171</v>
      </c>
      <c r="C22" s="283">
        <f>SUM(D22:L22)</f>
        <v>0</v>
      </c>
      <c r="D22" s="113">
        <v>0</v>
      </c>
      <c r="E22" s="90">
        <v>0</v>
      </c>
      <c r="F22" s="123">
        <v>0</v>
      </c>
      <c r="G22" s="90">
        <v>0</v>
      </c>
      <c r="H22" s="123">
        <v>0</v>
      </c>
      <c r="I22" s="105">
        <v>0</v>
      </c>
      <c r="J22" s="133">
        <v>0</v>
      </c>
      <c r="K22" s="90">
        <v>0</v>
      </c>
      <c r="L22" s="113">
        <v>0</v>
      </c>
    </row>
    <row r="23" spans="1:13">
      <c r="A23" s="11" t="s">
        <v>514</v>
      </c>
      <c r="B23" s="260"/>
      <c r="C23" s="283">
        <f t="shared" ref="C23:C29" si="3">SUM(D23:L23)</f>
        <v>2548</v>
      </c>
      <c r="D23" s="113">
        <v>2104</v>
      </c>
      <c r="E23" s="90">
        <v>444</v>
      </c>
      <c r="F23" s="123"/>
      <c r="G23" s="90"/>
      <c r="H23" s="123"/>
      <c r="I23" s="105"/>
      <c r="J23" s="133"/>
      <c r="K23" s="90"/>
      <c r="L23" s="113"/>
    </row>
    <row r="24" spans="1:13">
      <c r="A24" s="11" t="s">
        <v>604</v>
      </c>
      <c r="B24" s="260"/>
      <c r="C24" s="283">
        <f t="shared" si="3"/>
        <v>124</v>
      </c>
      <c r="D24" s="113">
        <v>105</v>
      </c>
      <c r="E24" s="90">
        <v>19</v>
      </c>
      <c r="F24" s="123"/>
      <c r="G24" s="90"/>
      <c r="H24" s="123"/>
      <c r="I24" s="105"/>
      <c r="J24" s="133"/>
      <c r="K24" s="90"/>
      <c r="L24" s="113"/>
    </row>
    <row r="25" spans="1:13">
      <c r="A25" s="11" t="s">
        <v>605</v>
      </c>
      <c r="B25" s="260"/>
      <c r="C25" s="283">
        <f t="shared" si="3"/>
        <v>1469</v>
      </c>
      <c r="D25" s="113">
        <v>1229</v>
      </c>
      <c r="E25" s="90">
        <v>240</v>
      </c>
      <c r="F25" s="123"/>
      <c r="G25" s="90"/>
      <c r="H25" s="123"/>
      <c r="I25" s="105"/>
      <c r="J25" s="133"/>
      <c r="K25" s="90"/>
      <c r="L25" s="113"/>
    </row>
    <row r="26" spans="1:13">
      <c r="A26" s="11" t="s">
        <v>607</v>
      </c>
      <c r="B26" s="260"/>
      <c r="C26" s="283">
        <f t="shared" si="3"/>
        <v>61</v>
      </c>
      <c r="D26" s="113"/>
      <c r="E26" s="90"/>
      <c r="F26" s="123">
        <v>61</v>
      </c>
      <c r="G26" s="90"/>
      <c r="H26" s="123"/>
      <c r="I26" s="105"/>
      <c r="J26" s="133"/>
      <c r="K26" s="90"/>
      <c r="L26" s="113"/>
    </row>
    <row r="27" spans="1:13">
      <c r="A27" s="11" t="s">
        <v>515</v>
      </c>
      <c r="B27" s="260"/>
      <c r="C27" s="283">
        <f t="shared" si="3"/>
        <v>130</v>
      </c>
      <c r="D27" s="113"/>
      <c r="E27" s="90"/>
      <c r="F27" s="123">
        <v>130</v>
      </c>
      <c r="G27" s="90"/>
      <c r="H27" s="123"/>
      <c r="I27" s="105"/>
      <c r="J27" s="133"/>
      <c r="K27" s="90"/>
      <c r="L27" s="113"/>
    </row>
    <row r="28" spans="1:13">
      <c r="A28" s="11" t="s">
        <v>512</v>
      </c>
      <c r="B28" s="260"/>
      <c r="C28" s="283">
        <f t="shared" si="3"/>
        <v>4332</v>
      </c>
      <c r="D28" s="113">
        <f t="shared" ref="D28:L28" si="4">SUM(D23:D27)</f>
        <v>3438</v>
      </c>
      <c r="E28" s="113">
        <f t="shared" si="4"/>
        <v>703</v>
      </c>
      <c r="F28" s="113">
        <f t="shared" si="4"/>
        <v>191</v>
      </c>
      <c r="G28" s="113">
        <f t="shared" si="4"/>
        <v>0</v>
      </c>
      <c r="H28" s="113">
        <f t="shared" si="4"/>
        <v>0</v>
      </c>
      <c r="I28" s="113">
        <f t="shared" si="4"/>
        <v>0</v>
      </c>
      <c r="J28" s="113">
        <f t="shared" si="4"/>
        <v>0</v>
      </c>
      <c r="K28" s="113">
        <f t="shared" si="4"/>
        <v>0</v>
      </c>
      <c r="L28" s="113">
        <f t="shared" si="4"/>
        <v>0</v>
      </c>
    </row>
    <row r="29" spans="1:13">
      <c r="A29" s="15" t="s">
        <v>500</v>
      </c>
      <c r="B29" s="259"/>
      <c r="C29" s="241">
        <f t="shared" si="3"/>
        <v>4332</v>
      </c>
      <c r="D29" s="112">
        <f t="shared" ref="D29:L29" si="5">SUM(D22,D28)</f>
        <v>3438</v>
      </c>
      <c r="E29" s="112">
        <f t="shared" si="5"/>
        <v>703</v>
      </c>
      <c r="F29" s="112">
        <f t="shared" si="5"/>
        <v>191</v>
      </c>
      <c r="G29" s="112">
        <f t="shared" si="5"/>
        <v>0</v>
      </c>
      <c r="H29" s="112">
        <f t="shared" si="5"/>
        <v>0</v>
      </c>
      <c r="I29" s="112">
        <f t="shared" si="5"/>
        <v>0</v>
      </c>
      <c r="J29" s="112">
        <f t="shared" si="5"/>
        <v>0</v>
      </c>
      <c r="K29" s="112">
        <f t="shared" si="5"/>
        <v>0</v>
      </c>
      <c r="L29" s="112">
        <f t="shared" si="5"/>
        <v>0</v>
      </c>
      <c r="M29" s="151">
        <f>SUM(D29:L29)</f>
        <v>4332</v>
      </c>
    </row>
    <row r="30" spans="1:13">
      <c r="A30" s="57" t="s">
        <v>305</v>
      </c>
      <c r="B30" s="260"/>
      <c r="C30" s="283"/>
      <c r="D30" s="113"/>
      <c r="E30" s="90"/>
      <c r="F30" s="123"/>
      <c r="G30" s="90"/>
      <c r="H30" s="123"/>
      <c r="I30" s="105"/>
      <c r="J30" s="133"/>
      <c r="K30" s="90"/>
      <c r="L30" s="123"/>
    </row>
    <row r="31" spans="1:13">
      <c r="A31" s="11" t="s">
        <v>47</v>
      </c>
      <c r="B31" s="260" t="s">
        <v>171</v>
      </c>
      <c r="C31" s="283">
        <f>SUM(D31:L31)</f>
        <v>0</v>
      </c>
      <c r="D31" s="113">
        <v>0</v>
      </c>
      <c r="E31" s="90">
        <v>0</v>
      </c>
      <c r="F31" s="123">
        <v>0</v>
      </c>
      <c r="G31" s="90">
        <v>0</v>
      </c>
      <c r="H31" s="123">
        <v>0</v>
      </c>
      <c r="I31" s="105">
        <v>0</v>
      </c>
      <c r="J31" s="133">
        <v>0</v>
      </c>
      <c r="K31" s="90">
        <v>0</v>
      </c>
      <c r="L31" s="123">
        <v>0</v>
      </c>
    </row>
    <row r="32" spans="1:13">
      <c r="A32" s="11" t="s">
        <v>500</v>
      </c>
      <c r="B32" s="260"/>
      <c r="C32" s="283">
        <f>SUM(D32:L32)</f>
        <v>0</v>
      </c>
      <c r="D32" s="113"/>
      <c r="E32" s="90"/>
      <c r="F32" s="123"/>
      <c r="G32" s="90"/>
      <c r="H32" s="123"/>
      <c r="I32" s="105"/>
      <c r="J32" s="133"/>
      <c r="K32" s="90"/>
      <c r="L32" s="123"/>
    </row>
    <row r="33" spans="1:15">
      <c r="A33" s="13" t="s">
        <v>306</v>
      </c>
      <c r="B33" s="7"/>
      <c r="C33" s="242"/>
      <c r="D33" s="116"/>
      <c r="E33" s="116"/>
      <c r="F33" s="120"/>
      <c r="G33" s="116"/>
      <c r="H33" s="120"/>
      <c r="I33" s="116"/>
      <c r="J33" s="119"/>
      <c r="K33" s="116"/>
      <c r="L33" s="120"/>
    </row>
    <row r="34" spans="1:15" ht="14.25" customHeight="1">
      <c r="A34" s="11" t="s">
        <v>47</v>
      </c>
      <c r="B34" s="260" t="s">
        <v>169</v>
      </c>
      <c r="C34" s="283">
        <f>SUM(D34:L34)</f>
        <v>0</v>
      </c>
      <c r="D34" s="90">
        <f>SUM(E34:L34)</f>
        <v>0</v>
      </c>
      <c r="E34" s="90">
        <v>0</v>
      </c>
      <c r="F34" s="123">
        <v>0</v>
      </c>
      <c r="G34" s="90">
        <v>0</v>
      </c>
      <c r="H34" s="123">
        <v>0</v>
      </c>
      <c r="I34" s="90"/>
      <c r="J34" s="133">
        <v>0</v>
      </c>
      <c r="K34" s="90">
        <v>0</v>
      </c>
      <c r="L34" s="123">
        <v>0</v>
      </c>
    </row>
    <row r="35" spans="1:15" ht="15.75" customHeight="1">
      <c r="A35" s="11" t="s">
        <v>500</v>
      </c>
      <c r="B35" s="260"/>
      <c r="C35" s="283">
        <f>SUM(D35:L35)</f>
        <v>0</v>
      </c>
      <c r="D35" s="90"/>
      <c r="E35" s="90"/>
      <c r="F35" s="123"/>
      <c r="G35" s="90"/>
      <c r="H35" s="123"/>
      <c r="I35" s="90"/>
      <c r="J35" s="133"/>
      <c r="K35" s="90"/>
      <c r="L35" s="123"/>
    </row>
    <row r="36" spans="1:15" ht="15.75" customHeight="1">
      <c r="A36" s="13" t="s">
        <v>432</v>
      </c>
      <c r="B36" s="7"/>
      <c r="C36" s="242"/>
      <c r="D36" s="116"/>
      <c r="E36" s="116"/>
      <c r="F36" s="120"/>
      <c r="G36" s="116"/>
      <c r="H36" s="120"/>
      <c r="I36" s="116"/>
      <c r="J36" s="119"/>
      <c r="K36" s="116"/>
      <c r="L36" s="120"/>
    </row>
    <row r="37" spans="1:15" ht="12.75" customHeight="1">
      <c r="A37" s="11" t="s">
        <v>47</v>
      </c>
      <c r="B37" s="260" t="s">
        <v>169</v>
      </c>
      <c r="C37" s="283">
        <f>SUM(D37:L37)</f>
        <v>126</v>
      </c>
      <c r="D37" s="90">
        <v>0</v>
      </c>
      <c r="E37" s="90">
        <v>0</v>
      </c>
      <c r="F37" s="123">
        <v>126</v>
      </c>
      <c r="G37" s="90">
        <v>0</v>
      </c>
      <c r="H37" s="123">
        <v>0</v>
      </c>
      <c r="I37" s="90"/>
      <c r="J37" s="133">
        <v>0</v>
      </c>
      <c r="K37" s="90">
        <v>0</v>
      </c>
      <c r="L37" s="123">
        <v>0</v>
      </c>
    </row>
    <row r="38" spans="1:15" ht="15.75" customHeight="1">
      <c r="A38" s="11" t="s">
        <v>500</v>
      </c>
      <c r="B38" s="260"/>
      <c r="C38" s="283">
        <f>SUM(D38:L38)</f>
        <v>126</v>
      </c>
      <c r="D38" s="123"/>
      <c r="E38" s="90"/>
      <c r="F38" s="123">
        <v>126</v>
      </c>
      <c r="G38" s="90"/>
      <c r="H38" s="123"/>
      <c r="I38" s="90"/>
      <c r="J38" s="133"/>
      <c r="K38" s="90"/>
      <c r="L38" s="123"/>
    </row>
    <row r="39" spans="1:15">
      <c r="A39" s="13" t="s">
        <v>51</v>
      </c>
      <c r="B39" s="13"/>
      <c r="C39" s="242"/>
      <c r="D39" s="120"/>
      <c r="E39" s="116"/>
      <c r="F39" s="120"/>
      <c r="G39" s="116"/>
      <c r="H39" s="120"/>
      <c r="I39" s="116"/>
      <c r="J39" s="119"/>
      <c r="K39" s="116"/>
      <c r="L39" s="120"/>
    </row>
    <row r="40" spans="1:15" s="157" customFormat="1">
      <c r="A40" s="22" t="s">
        <v>35</v>
      </c>
      <c r="B40" s="22"/>
      <c r="C40" s="283">
        <f>SUM(D40:L40)</f>
        <v>256606</v>
      </c>
      <c r="D40" s="129">
        <f t="shared" ref="D40:L40" si="6">SUM(D13,D22,D34,D37)</f>
        <v>169793</v>
      </c>
      <c r="E40" s="129">
        <f t="shared" si="6"/>
        <v>36921</v>
      </c>
      <c r="F40" s="129">
        <f t="shared" si="6"/>
        <v>43341</v>
      </c>
      <c r="G40" s="129">
        <f t="shared" si="6"/>
        <v>0</v>
      </c>
      <c r="H40" s="129">
        <f t="shared" si="6"/>
        <v>0</v>
      </c>
      <c r="I40" s="129">
        <f t="shared" si="6"/>
        <v>6551</v>
      </c>
      <c r="J40" s="129">
        <f t="shared" si="6"/>
        <v>0</v>
      </c>
      <c r="K40" s="129">
        <f t="shared" si="6"/>
        <v>0</v>
      </c>
      <c r="L40" s="129">
        <f t="shared" si="6"/>
        <v>0</v>
      </c>
      <c r="M40" s="362"/>
    </row>
    <row r="41" spans="1:15" s="157" customFormat="1">
      <c r="A41" s="22" t="s">
        <v>559</v>
      </c>
      <c r="B41" s="22"/>
      <c r="C41" s="283">
        <f>SUM(C19,C28,)</f>
        <v>6111</v>
      </c>
      <c r="D41" s="283">
        <f t="shared" ref="D41:L41" si="7">SUM(D19,D28,)</f>
        <v>4428</v>
      </c>
      <c r="E41" s="283">
        <f t="shared" si="7"/>
        <v>896</v>
      </c>
      <c r="F41" s="283">
        <f t="shared" si="7"/>
        <v>787</v>
      </c>
      <c r="G41" s="283">
        <f t="shared" si="7"/>
        <v>0</v>
      </c>
      <c r="H41" s="283">
        <f t="shared" si="7"/>
        <v>0</v>
      </c>
      <c r="I41" s="283">
        <f t="shared" si="7"/>
        <v>0</v>
      </c>
      <c r="J41" s="283">
        <f t="shared" si="7"/>
        <v>0</v>
      </c>
      <c r="K41" s="283">
        <f t="shared" si="7"/>
        <v>0</v>
      </c>
      <c r="L41" s="283">
        <f t="shared" si="7"/>
        <v>0</v>
      </c>
      <c r="M41" s="362"/>
    </row>
    <row r="42" spans="1:15" s="157" customFormat="1">
      <c r="A42" s="14" t="s">
        <v>513</v>
      </c>
      <c r="B42" s="22"/>
      <c r="C42" s="283">
        <f>SUM(C40:C41)</f>
        <v>262717</v>
      </c>
      <c r="D42" s="283">
        <f t="shared" ref="D42:L42" si="8">SUM(D40:D41)</f>
        <v>174221</v>
      </c>
      <c r="E42" s="283">
        <f t="shared" si="8"/>
        <v>37817</v>
      </c>
      <c r="F42" s="283">
        <f t="shared" si="8"/>
        <v>44128</v>
      </c>
      <c r="G42" s="283">
        <f t="shared" si="8"/>
        <v>0</v>
      </c>
      <c r="H42" s="283">
        <f t="shared" si="8"/>
        <v>0</v>
      </c>
      <c r="I42" s="283">
        <f t="shared" si="8"/>
        <v>6551</v>
      </c>
      <c r="J42" s="283">
        <f t="shared" si="8"/>
        <v>0</v>
      </c>
      <c r="K42" s="283">
        <f t="shared" si="8"/>
        <v>0</v>
      </c>
      <c r="L42" s="283">
        <f t="shared" si="8"/>
        <v>0</v>
      </c>
      <c r="M42" s="362"/>
    </row>
    <row r="43" spans="1:15" ht="16.5" customHeight="1">
      <c r="A43" s="64" t="s">
        <v>503</v>
      </c>
      <c r="B43" s="390"/>
      <c r="C43" s="311">
        <f>SUM(D43:L43)</f>
        <v>126</v>
      </c>
      <c r="D43" s="391">
        <v>0</v>
      </c>
      <c r="E43" s="391">
        <v>0</v>
      </c>
      <c r="F43" s="391">
        <v>126</v>
      </c>
      <c r="G43" s="391">
        <v>0</v>
      </c>
      <c r="H43" s="391"/>
      <c r="I43" s="391">
        <v>0</v>
      </c>
      <c r="J43" s="391">
        <v>0</v>
      </c>
      <c r="K43" s="391">
        <v>0</v>
      </c>
      <c r="L43" s="391">
        <v>0</v>
      </c>
    </row>
    <row r="44" spans="1:15" ht="16.5" customHeight="1">
      <c r="A44" s="46" t="s">
        <v>504</v>
      </c>
      <c r="B44" s="388"/>
      <c r="C44" s="241">
        <f>SUM(D44:L44)</f>
        <v>126</v>
      </c>
      <c r="D44" s="389"/>
      <c r="E44" s="389"/>
      <c r="F44" s="389">
        <v>126</v>
      </c>
      <c r="G44" s="389"/>
      <c r="H44" s="389"/>
      <c r="I44" s="389"/>
      <c r="J44" s="389"/>
      <c r="K44" s="389"/>
      <c r="L44" s="389"/>
      <c r="O44" s="65"/>
    </row>
    <row r="45" spans="1:15" ht="18.75" customHeight="1">
      <c r="A45" s="54" t="s">
        <v>505</v>
      </c>
      <c r="B45" s="390"/>
      <c r="C45" s="311">
        <f>SUM(D45:L45)</f>
        <v>0</v>
      </c>
      <c r="D45" s="393">
        <v>0</v>
      </c>
      <c r="E45" s="393">
        <v>0</v>
      </c>
      <c r="F45" s="393">
        <v>0</v>
      </c>
      <c r="G45" s="393">
        <v>0</v>
      </c>
      <c r="H45" s="393">
        <v>0</v>
      </c>
      <c r="I45" s="393">
        <v>0</v>
      </c>
      <c r="J45" s="393">
        <v>0</v>
      </c>
      <c r="K45" s="393">
        <v>0</v>
      </c>
      <c r="L45" s="393">
        <v>0</v>
      </c>
    </row>
    <row r="46" spans="1:15" ht="18.75" customHeight="1">
      <c r="A46" s="46" t="s">
        <v>506</v>
      </c>
      <c r="B46" s="388"/>
      <c r="C46" s="241"/>
      <c r="D46" s="392"/>
      <c r="E46" s="392"/>
      <c r="F46" s="392"/>
      <c r="G46" s="392"/>
      <c r="H46" s="392"/>
      <c r="I46" s="392"/>
      <c r="J46" s="392"/>
      <c r="K46" s="392"/>
      <c r="L46" s="392"/>
    </row>
    <row r="47" spans="1:15" ht="18.75" customHeight="1">
      <c r="A47" s="54" t="s">
        <v>507</v>
      </c>
      <c r="B47" s="398"/>
      <c r="C47" s="311">
        <f>SUM(D47:L47)</f>
        <v>256480</v>
      </c>
      <c r="D47" s="400">
        <f>SUM(D13,D22)</f>
        <v>169793</v>
      </c>
      <c r="E47" s="391">
        <f t="shared" ref="E47:L47" si="9">SUM(E13,E22)</f>
        <v>36921</v>
      </c>
      <c r="F47" s="400">
        <f t="shared" si="9"/>
        <v>43215</v>
      </c>
      <c r="G47" s="391">
        <f t="shared" si="9"/>
        <v>0</v>
      </c>
      <c r="H47" s="400">
        <f t="shared" si="9"/>
        <v>0</v>
      </c>
      <c r="I47" s="391">
        <f t="shared" si="9"/>
        <v>6551</v>
      </c>
      <c r="J47" s="400">
        <f t="shared" si="9"/>
        <v>0</v>
      </c>
      <c r="K47" s="391">
        <f t="shared" si="9"/>
        <v>0</v>
      </c>
      <c r="L47" s="399">
        <f t="shared" si="9"/>
        <v>0</v>
      </c>
    </row>
    <row r="48" spans="1:15" ht="15.75" customHeight="1">
      <c r="A48" s="46" t="s">
        <v>508</v>
      </c>
      <c r="B48" s="395"/>
      <c r="C48" s="241">
        <f>SUM(D48:L48)</f>
        <v>262591</v>
      </c>
      <c r="D48" s="396">
        <v>174221</v>
      </c>
      <c r="E48" s="389">
        <v>37817</v>
      </c>
      <c r="F48" s="396">
        <v>44002</v>
      </c>
      <c r="G48" s="389"/>
      <c r="H48" s="396"/>
      <c r="I48" s="389">
        <v>6551</v>
      </c>
      <c r="J48" s="396"/>
      <c r="K48" s="389"/>
      <c r="L48" s="397"/>
    </row>
    <row r="49" spans="1:12">
      <c r="A49" s="1"/>
      <c r="B49" s="1"/>
      <c r="C49" s="1"/>
      <c r="D49" s="156"/>
      <c r="E49" s="156"/>
      <c r="F49" s="156"/>
      <c r="G49" s="156"/>
      <c r="H49" s="156"/>
      <c r="I49" s="156"/>
      <c r="J49" s="156"/>
      <c r="K49" s="156"/>
      <c r="L49" s="156"/>
    </row>
    <row r="50" spans="1:12">
      <c r="A50" s="1"/>
      <c r="B50" s="1"/>
      <c r="C50" s="1"/>
      <c r="D50" s="156"/>
      <c r="E50" s="156"/>
      <c r="F50" s="156"/>
      <c r="G50" s="156"/>
      <c r="H50" s="156"/>
      <c r="I50" s="156"/>
      <c r="J50" s="156"/>
      <c r="K50" s="156"/>
      <c r="L50" s="156"/>
    </row>
    <row r="51" spans="1:12">
      <c r="A51" s="1"/>
      <c r="B51" s="394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39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223"/>
  <sheetViews>
    <sheetView tabSelected="1" view="pageBreakPreview" topLeftCell="A193" zoomScaleNormal="100" zoomScaleSheetLayoutView="100" workbookViewId="0">
      <selection activeCell="A31" sqref="A31"/>
    </sheetView>
  </sheetViews>
  <sheetFormatPr defaultRowHeight="15"/>
  <cols>
    <col min="1" max="1" width="36.7109375" style="432" customWidth="1"/>
    <col min="2" max="2" width="8.5703125" style="432" customWidth="1"/>
    <col min="3" max="3" width="10.140625" style="432" customWidth="1"/>
    <col min="4" max="4" width="11" style="432" customWidth="1"/>
    <col min="5" max="5" width="10.5703125" style="432" customWidth="1"/>
    <col min="6" max="6" width="11.5703125" style="432" bestFit="1" customWidth="1"/>
    <col min="7" max="7" width="14" style="432" bestFit="1" customWidth="1"/>
    <col min="8" max="8" width="12" style="432" customWidth="1"/>
    <col min="9" max="9" width="10.28515625" style="432" customWidth="1"/>
    <col min="10" max="10" width="11.140625" style="432" customWidth="1"/>
    <col min="11" max="11" width="13.5703125" style="432" customWidth="1"/>
    <col min="12" max="12" width="10.140625" style="432" customWidth="1"/>
    <col min="13" max="16384" width="9.140625" style="432"/>
  </cols>
  <sheetData>
    <row r="1" spans="1:18" ht="15.75">
      <c r="A1" s="429" t="s">
        <v>693</v>
      </c>
      <c r="B1" s="430"/>
      <c r="C1" s="429"/>
      <c r="D1" s="429"/>
      <c r="E1" s="429"/>
      <c r="F1" s="429"/>
      <c r="G1" s="429"/>
      <c r="H1" s="476"/>
      <c r="I1" s="476"/>
      <c r="J1" s="476"/>
      <c r="K1" s="212"/>
      <c r="L1" s="212"/>
      <c r="M1" s="212"/>
      <c r="N1" s="212"/>
      <c r="O1" s="433"/>
    </row>
    <row r="2" spans="1:18" ht="15.75">
      <c r="A2" s="429"/>
      <c r="B2" s="430"/>
      <c r="C2" s="429"/>
      <c r="D2" s="429"/>
      <c r="E2" s="429"/>
      <c r="F2" s="429"/>
      <c r="G2" s="429"/>
      <c r="H2" s="476"/>
      <c r="I2" s="476"/>
      <c r="J2" s="476"/>
      <c r="K2" s="212"/>
      <c r="L2" s="212"/>
      <c r="M2" s="212"/>
      <c r="N2" s="212"/>
      <c r="O2" s="433"/>
    </row>
    <row r="3" spans="1:18" ht="15.75">
      <c r="A3" s="531" t="s">
        <v>46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</row>
    <row r="4" spans="1:18" ht="15.75">
      <c r="A4" s="531" t="s">
        <v>664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</row>
    <row r="5" spans="1:18" ht="15.75">
      <c r="A5" s="531" t="s">
        <v>20</v>
      </c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</row>
    <row r="6" spans="1:18">
      <c r="A6" s="214"/>
      <c r="B6" s="214"/>
      <c r="C6" s="214"/>
      <c r="D6" s="216"/>
      <c r="E6" s="214"/>
      <c r="F6" s="214"/>
      <c r="G6" s="214"/>
      <c r="H6" s="214"/>
      <c r="I6" s="555" t="s">
        <v>28</v>
      </c>
      <c r="J6" s="555"/>
      <c r="K6" s="555"/>
      <c r="L6" s="555"/>
    </row>
    <row r="7" spans="1:18" ht="15" customHeight="1">
      <c r="A7" s="434" t="s">
        <v>39</v>
      </c>
      <c r="B7" s="527" t="s">
        <v>242</v>
      </c>
      <c r="C7" s="552" t="s">
        <v>254</v>
      </c>
      <c r="D7" s="558" t="s">
        <v>40</v>
      </c>
      <c r="E7" s="559"/>
      <c r="F7" s="559"/>
      <c r="G7" s="559"/>
      <c r="H7" s="560"/>
      <c r="I7" s="561" t="s">
        <v>41</v>
      </c>
      <c r="J7" s="562"/>
      <c r="K7" s="562"/>
      <c r="L7" s="527" t="s">
        <v>337</v>
      </c>
      <c r="Q7" s="441"/>
    </row>
    <row r="8" spans="1:18" ht="12.75" customHeight="1">
      <c r="A8" s="435" t="s">
        <v>42</v>
      </c>
      <c r="B8" s="533"/>
      <c r="C8" s="556"/>
      <c r="D8" s="527" t="s">
        <v>75</v>
      </c>
      <c r="E8" s="527" t="s">
        <v>76</v>
      </c>
      <c r="F8" s="527" t="s">
        <v>98</v>
      </c>
      <c r="G8" s="527" t="s">
        <v>215</v>
      </c>
      <c r="H8" s="527" t="s">
        <v>191</v>
      </c>
      <c r="I8" s="552" t="s">
        <v>44</v>
      </c>
      <c r="J8" s="527" t="s">
        <v>43</v>
      </c>
      <c r="K8" s="563" t="s">
        <v>223</v>
      </c>
      <c r="L8" s="528"/>
    </row>
    <row r="9" spans="1:18">
      <c r="A9" s="435"/>
      <c r="B9" s="533"/>
      <c r="C9" s="556"/>
      <c r="D9" s="528"/>
      <c r="E9" s="528"/>
      <c r="F9" s="528"/>
      <c r="G9" s="528"/>
      <c r="H9" s="528"/>
      <c r="I9" s="553"/>
      <c r="J9" s="528"/>
      <c r="K9" s="564"/>
      <c r="L9" s="528"/>
    </row>
    <row r="10" spans="1:18" ht="29.25" customHeight="1">
      <c r="A10" s="436"/>
      <c r="B10" s="534"/>
      <c r="C10" s="557"/>
      <c r="D10" s="529"/>
      <c r="E10" s="529"/>
      <c r="F10" s="529"/>
      <c r="G10" s="529"/>
      <c r="H10" s="529"/>
      <c r="I10" s="554"/>
      <c r="J10" s="529"/>
      <c r="K10" s="565"/>
      <c r="L10" s="529"/>
    </row>
    <row r="11" spans="1:18">
      <c r="A11" s="438" t="s">
        <v>8</v>
      </c>
      <c r="B11" s="438" t="s">
        <v>9</v>
      </c>
      <c r="C11" s="438" t="s">
        <v>10</v>
      </c>
      <c r="D11" s="438" t="s">
        <v>11</v>
      </c>
      <c r="E11" s="438" t="s">
        <v>12</v>
      </c>
      <c r="F11" s="438" t="s">
        <v>13</v>
      </c>
      <c r="G11" s="438" t="s">
        <v>14</v>
      </c>
      <c r="H11" s="438" t="s">
        <v>15</v>
      </c>
      <c r="I11" s="438" t="s">
        <v>16</v>
      </c>
      <c r="J11" s="438" t="s">
        <v>17</v>
      </c>
      <c r="K11" s="438" t="s">
        <v>18</v>
      </c>
      <c r="L11" s="438" t="s">
        <v>326</v>
      </c>
    </row>
    <row r="12" spans="1:18">
      <c r="A12" s="192" t="s">
        <v>235</v>
      </c>
      <c r="B12" s="299" t="s">
        <v>335</v>
      </c>
      <c r="C12" s="208"/>
      <c r="D12" s="200"/>
      <c r="E12" s="201"/>
      <c r="F12" s="200"/>
      <c r="G12" s="201"/>
      <c r="H12" s="201"/>
      <c r="I12" s="200"/>
      <c r="J12" s="201"/>
      <c r="K12" s="200"/>
      <c r="L12" s="201"/>
      <c r="M12" s="439">
        <f>SUM(D12:L12)</f>
        <v>0</v>
      </c>
      <c r="N12" s="439">
        <f>C12-M12</f>
        <v>0</v>
      </c>
    </row>
    <row r="13" spans="1:18">
      <c r="A13" s="217" t="s">
        <v>49</v>
      </c>
      <c r="B13" s="217"/>
      <c r="C13" s="206">
        <f>SUM(D13:L13)</f>
        <v>150750</v>
      </c>
      <c r="D13" s="205">
        <v>103135</v>
      </c>
      <c r="E13" s="206">
        <v>22476</v>
      </c>
      <c r="F13" s="205">
        <v>23458</v>
      </c>
      <c r="G13" s="206"/>
      <c r="H13" s="206"/>
      <c r="I13" s="205">
        <v>1681</v>
      </c>
      <c r="J13" s="206"/>
      <c r="K13" s="205"/>
      <c r="L13" s="206"/>
      <c r="M13" s="439">
        <f>SUM(D13:L13)</f>
        <v>150750</v>
      </c>
      <c r="N13" s="439">
        <f>M13-C13</f>
        <v>0</v>
      </c>
      <c r="O13" s="439"/>
    </row>
    <row r="14" spans="1:18">
      <c r="A14" s="217" t="s">
        <v>661</v>
      </c>
      <c r="B14" s="217"/>
      <c r="C14" s="206">
        <v>1635</v>
      </c>
      <c r="D14" s="205"/>
      <c r="E14" s="206"/>
      <c r="F14" s="205">
        <v>1635</v>
      </c>
      <c r="G14" s="206"/>
      <c r="H14" s="206"/>
      <c r="I14" s="205"/>
      <c r="J14" s="206"/>
      <c r="K14" s="205"/>
      <c r="L14" s="206"/>
      <c r="M14" s="439">
        <f t="shared" ref="M14:M78" si="0">SUM(D14:L14)</f>
        <v>1635</v>
      </c>
      <c r="N14" s="439">
        <f t="shared" ref="N14:N78" si="1">M14-C14</f>
        <v>0</v>
      </c>
      <c r="O14" s="439"/>
    </row>
    <row r="15" spans="1:18">
      <c r="A15" s="217" t="s">
        <v>662</v>
      </c>
      <c r="B15" s="217"/>
      <c r="C15" s="195">
        <f>SUM(C14)</f>
        <v>1635</v>
      </c>
      <c r="D15" s="195"/>
      <c r="E15" s="195"/>
      <c r="F15" s="195">
        <f t="shared" ref="F15" si="2">SUM(F14)</f>
        <v>1635</v>
      </c>
      <c r="G15" s="195"/>
      <c r="H15" s="195"/>
      <c r="I15" s="195"/>
      <c r="J15" s="195"/>
      <c r="K15" s="195"/>
      <c r="L15" s="195"/>
      <c r="M15" s="439">
        <f t="shared" si="0"/>
        <v>1635</v>
      </c>
      <c r="N15" s="439">
        <f t="shared" si="1"/>
        <v>0</v>
      </c>
      <c r="O15" s="195">
        <f t="shared" ref="O15" si="3">SUM(O14)</f>
        <v>0</v>
      </c>
      <c r="P15" s="439"/>
      <c r="Q15" s="439"/>
      <c r="R15" s="439"/>
    </row>
    <row r="16" spans="1:18" s="443" customFormat="1">
      <c r="A16" s="202" t="s">
        <v>501</v>
      </c>
      <c r="B16" s="202"/>
      <c r="C16" s="197">
        <f>C13+C15</f>
        <v>152385</v>
      </c>
      <c r="D16" s="197">
        <f t="shared" ref="D16:I16" si="4">D13+D15</f>
        <v>103135</v>
      </c>
      <c r="E16" s="197">
        <f t="shared" si="4"/>
        <v>22476</v>
      </c>
      <c r="F16" s="197">
        <f t="shared" si="4"/>
        <v>25093</v>
      </c>
      <c r="G16" s="197"/>
      <c r="H16" s="197"/>
      <c r="I16" s="197">
        <f t="shared" si="4"/>
        <v>1681</v>
      </c>
      <c r="J16" s="197"/>
      <c r="K16" s="197"/>
      <c r="L16" s="197"/>
      <c r="M16" s="439">
        <f t="shared" si="0"/>
        <v>152385</v>
      </c>
      <c r="N16" s="439">
        <f t="shared" si="1"/>
        <v>0</v>
      </c>
      <c r="O16" s="197">
        <f t="shared" ref="O16" si="5">O13+O15</f>
        <v>0</v>
      </c>
      <c r="P16" s="442"/>
      <c r="Q16" s="442"/>
      <c r="R16" s="442"/>
    </row>
    <row r="17" spans="1:15">
      <c r="A17" s="192" t="s">
        <v>236</v>
      </c>
      <c r="B17" s="299" t="s">
        <v>335</v>
      </c>
      <c r="C17" s="206"/>
      <c r="D17" s="200"/>
      <c r="E17" s="201"/>
      <c r="F17" s="200"/>
      <c r="G17" s="201"/>
      <c r="H17" s="201"/>
      <c r="I17" s="200"/>
      <c r="J17" s="201"/>
      <c r="K17" s="200"/>
      <c r="L17" s="201"/>
      <c r="M17" s="439">
        <f t="shared" si="0"/>
        <v>0</v>
      </c>
      <c r="N17" s="439">
        <f t="shared" si="1"/>
        <v>0</v>
      </c>
      <c r="O17" s="439"/>
    </row>
    <row r="18" spans="1:15" s="441" customFormat="1">
      <c r="A18" s="217" t="s">
        <v>49</v>
      </c>
      <c r="B18" s="217"/>
      <c r="C18" s="206">
        <f>SUM(D18:L18)</f>
        <v>126000</v>
      </c>
      <c r="D18" s="205">
        <v>81972</v>
      </c>
      <c r="E18" s="206">
        <v>16575</v>
      </c>
      <c r="F18" s="205">
        <v>24189</v>
      </c>
      <c r="G18" s="206"/>
      <c r="H18" s="206"/>
      <c r="I18" s="205">
        <v>3264</v>
      </c>
      <c r="J18" s="206"/>
      <c r="K18" s="205"/>
      <c r="L18" s="206"/>
      <c r="M18" s="439">
        <f t="shared" si="0"/>
        <v>126000</v>
      </c>
      <c r="N18" s="439">
        <f t="shared" si="1"/>
        <v>0</v>
      </c>
      <c r="O18" s="440"/>
    </row>
    <row r="19" spans="1:15">
      <c r="A19" s="217" t="s">
        <v>662</v>
      </c>
      <c r="B19" s="217"/>
      <c r="C19" s="206">
        <v>0</v>
      </c>
      <c r="D19" s="206">
        <v>0</v>
      </c>
      <c r="E19" s="206">
        <v>0</v>
      </c>
      <c r="F19" s="206">
        <v>0</v>
      </c>
      <c r="G19" s="206"/>
      <c r="H19" s="206"/>
      <c r="I19" s="206">
        <v>0</v>
      </c>
      <c r="J19" s="206"/>
      <c r="K19" s="206"/>
      <c r="L19" s="206"/>
      <c r="M19" s="439">
        <f t="shared" si="0"/>
        <v>0</v>
      </c>
      <c r="N19" s="439">
        <f t="shared" si="1"/>
        <v>0</v>
      </c>
      <c r="O19" s="439"/>
    </row>
    <row r="20" spans="1:15" s="443" customFormat="1">
      <c r="A20" s="202" t="s">
        <v>501</v>
      </c>
      <c r="B20" s="202"/>
      <c r="C20" s="203">
        <f>C18+C19</f>
        <v>126000</v>
      </c>
      <c r="D20" s="203">
        <f t="shared" ref="D20:L20" si="6">D18+D19</f>
        <v>81972</v>
      </c>
      <c r="E20" s="203">
        <f t="shared" si="6"/>
        <v>16575</v>
      </c>
      <c r="F20" s="203">
        <f t="shared" si="6"/>
        <v>24189</v>
      </c>
      <c r="G20" s="203">
        <f t="shared" si="6"/>
        <v>0</v>
      </c>
      <c r="H20" s="203">
        <f t="shared" si="6"/>
        <v>0</v>
      </c>
      <c r="I20" s="203">
        <f t="shared" si="6"/>
        <v>3264</v>
      </c>
      <c r="J20" s="203">
        <f t="shared" si="6"/>
        <v>0</v>
      </c>
      <c r="K20" s="203">
        <f t="shared" si="6"/>
        <v>0</v>
      </c>
      <c r="L20" s="203">
        <f t="shared" si="6"/>
        <v>0</v>
      </c>
      <c r="M20" s="439">
        <f t="shared" si="0"/>
        <v>126000</v>
      </c>
      <c r="N20" s="439">
        <f t="shared" si="1"/>
        <v>0</v>
      </c>
      <c r="O20" s="442"/>
    </row>
    <row r="21" spans="1:15">
      <c r="A21" s="304" t="s">
        <v>237</v>
      </c>
      <c r="B21" s="302" t="s">
        <v>335</v>
      </c>
      <c r="C21" s="206"/>
      <c r="D21" s="205"/>
      <c r="E21" s="206"/>
      <c r="F21" s="205"/>
      <c r="G21" s="206"/>
      <c r="H21" s="206"/>
      <c r="I21" s="205"/>
      <c r="J21" s="206"/>
      <c r="K21" s="205"/>
      <c r="L21" s="206"/>
      <c r="M21" s="439">
        <f t="shared" si="0"/>
        <v>0</v>
      </c>
      <c r="N21" s="439">
        <f t="shared" si="1"/>
        <v>0</v>
      </c>
      <c r="O21" s="439"/>
    </row>
    <row r="22" spans="1:15" s="441" customFormat="1">
      <c r="A22" s="217" t="s">
        <v>49</v>
      </c>
      <c r="B22" s="217"/>
      <c r="C22" s="206">
        <v>66186</v>
      </c>
      <c r="D22" s="205">
        <v>43486</v>
      </c>
      <c r="E22" s="206">
        <v>8700</v>
      </c>
      <c r="F22" s="205">
        <v>12449</v>
      </c>
      <c r="G22" s="206"/>
      <c r="H22" s="206"/>
      <c r="I22" s="205">
        <v>1551</v>
      </c>
      <c r="J22" s="206"/>
      <c r="K22" s="205"/>
      <c r="L22" s="206"/>
      <c r="M22" s="439">
        <f t="shared" si="0"/>
        <v>66186</v>
      </c>
      <c r="N22" s="439">
        <f t="shared" si="1"/>
        <v>0</v>
      </c>
      <c r="O22" s="440"/>
    </row>
    <row r="23" spans="1:15">
      <c r="A23" s="217" t="s">
        <v>662</v>
      </c>
      <c r="B23" s="217"/>
      <c r="C23" s="206">
        <v>0</v>
      </c>
      <c r="D23" s="206">
        <v>0</v>
      </c>
      <c r="E23" s="206">
        <v>0</v>
      </c>
      <c r="F23" s="206">
        <v>0</v>
      </c>
      <c r="G23" s="206"/>
      <c r="H23" s="206"/>
      <c r="I23" s="206">
        <v>0</v>
      </c>
      <c r="J23" s="206"/>
      <c r="K23" s="206"/>
      <c r="L23" s="206"/>
      <c r="M23" s="439">
        <f t="shared" si="0"/>
        <v>0</v>
      </c>
      <c r="N23" s="439">
        <f t="shared" si="1"/>
        <v>0</v>
      </c>
      <c r="O23" s="439"/>
    </row>
    <row r="24" spans="1:15">
      <c r="A24" s="202" t="s">
        <v>501</v>
      </c>
      <c r="B24" s="202"/>
      <c r="C24" s="203">
        <f>C22+C23</f>
        <v>66186</v>
      </c>
      <c r="D24" s="203">
        <f t="shared" ref="D24:I24" si="7">D22+D23</f>
        <v>43486</v>
      </c>
      <c r="E24" s="203">
        <f t="shared" si="7"/>
        <v>8700</v>
      </c>
      <c r="F24" s="203">
        <f t="shared" si="7"/>
        <v>12449</v>
      </c>
      <c r="G24" s="203"/>
      <c r="H24" s="203"/>
      <c r="I24" s="203">
        <f t="shared" si="7"/>
        <v>1551</v>
      </c>
      <c r="J24" s="203"/>
      <c r="K24" s="203"/>
      <c r="L24" s="203"/>
      <c r="M24" s="439">
        <f t="shared" si="0"/>
        <v>66186</v>
      </c>
      <c r="N24" s="439">
        <f t="shared" si="1"/>
        <v>0</v>
      </c>
      <c r="O24" s="439"/>
    </row>
    <row r="25" spans="1:15">
      <c r="A25" s="304" t="s">
        <v>255</v>
      </c>
      <c r="B25" s="304"/>
      <c r="C25" s="206"/>
      <c r="D25" s="205"/>
      <c r="E25" s="206"/>
      <c r="F25" s="205"/>
      <c r="G25" s="206"/>
      <c r="H25" s="206"/>
      <c r="I25" s="200"/>
      <c r="J25" s="201"/>
      <c r="K25" s="200"/>
      <c r="L25" s="201"/>
      <c r="M25" s="439">
        <f t="shared" si="0"/>
        <v>0</v>
      </c>
      <c r="N25" s="439">
        <f t="shared" si="1"/>
        <v>0</v>
      </c>
      <c r="O25" s="439"/>
    </row>
    <row r="26" spans="1:15">
      <c r="A26" s="217" t="s">
        <v>49</v>
      </c>
      <c r="B26" s="299" t="s">
        <v>335</v>
      </c>
      <c r="C26" s="206">
        <v>34689</v>
      </c>
      <c r="D26" s="205">
        <v>20278</v>
      </c>
      <c r="E26" s="206">
        <v>4008</v>
      </c>
      <c r="F26" s="205">
        <v>5582</v>
      </c>
      <c r="G26" s="206"/>
      <c r="H26" s="206"/>
      <c r="I26" s="205">
        <v>4821</v>
      </c>
      <c r="J26" s="206"/>
      <c r="K26" s="205"/>
      <c r="L26" s="206"/>
      <c r="M26" s="439">
        <f t="shared" si="0"/>
        <v>34689</v>
      </c>
      <c r="N26" s="439">
        <f t="shared" si="1"/>
        <v>0</v>
      </c>
      <c r="O26" s="439"/>
    </row>
    <row r="27" spans="1:15">
      <c r="A27" s="217" t="s">
        <v>661</v>
      </c>
      <c r="B27" s="302"/>
      <c r="C27" s="206">
        <v>161</v>
      </c>
      <c r="D27" s="205"/>
      <c r="E27" s="206"/>
      <c r="F27" s="205">
        <v>161</v>
      </c>
      <c r="G27" s="206"/>
      <c r="H27" s="206"/>
      <c r="I27" s="205"/>
      <c r="J27" s="206"/>
      <c r="K27" s="205"/>
      <c r="L27" s="206"/>
      <c r="M27" s="439">
        <f t="shared" si="0"/>
        <v>161</v>
      </c>
      <c r="N27" s="439">
        <f t="shared" si="1"/>
        <v>0</v>
      </c>
      <c r="O27" s="439"/>
    </row>
    <row r="28" spans="1:15">
      <c r="A28" s="217" t="s">
        <v>662</v>
      </c>
      <c r="B28" s="302"/>
      <c r="C28" s="206">
        <f>SUM(C27)</f>
        <v>161</v>
      </c>
      <c r="D28" s="206"/>
      <c r="E28" s="206"/>
      <c r="F28" s="206">
        <f t="shared" ref="F28" si="8">SUM(F27)</f>
        <v>161</v>
      </c>
      <c r="G28" s="206"/>
      <c r="H28" s="206"/>
      <c r="I28" s="206"/>
      <c r="J28" s="206"/>
      <c r="K28" s="206"/>
      <c r="L28" s="206"/>
      <c r="M28" s="439">
        <f t="shared" si="0"/>
        <v>161</v>
      </c>
      <c r="N28" s="439">
        <f t="shared" si="1"/>
        <v>0</v>
      </c>
      <c r="O28" s="439"/>
    </row>
    <row r="29" spans="1:15">
      <c r="A29" s="202" t="s">
        <v>501</v>
      </c>
      <c r="B29" s="301"/>
      <c r="C29" s="203">
        <f>C26+C28</f>
        <v>34850</v>
      </c>
      <c r="D29" s="203">
        <f t="shared" ref="D29:I29" si="9">D26+D28</f>
        <v>20278</v>
      </c>
      <c r="E29" s="203">
        <f t="shared" si="9"/>
        <v>4008</v>
      </c>
      <c r="F29" s="203">
        <f t="shared" si="9"/>
        <v>5743</v>
      </c>
      <c r="G29" s="203"/>
      <c r="H29" s="203"/>
      <c r="I29" s="203">
        <f t="shared" si="9"/>
        <v>4821</v>
      </c>
      <c r="J29" s="203"/>
      <c r="K29" s="203"/>
      <c r="L29" s="203"/>
      <c r="M29" s="439">
        <f t="shared" si="0"/>
        <v>34850</v>
      </c>
      <c r="N29" s="439">
        <f t="shared" si="1"/>
        <v>0</v>
      </c>
      <c r="O29" s="439"/>
    </row>
    <row r="30" spans="1:15">
      <c r="A30" s="304" t="s">
        <v>231</v>
      </c>
      <c r="B30" s="302" t="s">
        <v>336</v>
      </c>
      <c r="C30" s="206"/>
      <c r="D30" s="201"/>
      <c r="E30" s="201"/>
      <c r="F30" s="200"/>
      <c r="G30" s="201"/>
      <c r="H30" s="201"/>
      <c r="I30" s="200"/>
      <c r="J30" s="201"/>
      <c r="K30" s="200"/>
      <c r="L30" s="201"/>
      <c r="M30" s="439">
        <f t="shared" si="0"/>
        <v>0</v>
      </c>
      <c r="N30" s="439">
        <f t="shared" si="1"/>
        <v>0</v>
      </c>
      <c r="O30" s="439"/>
    </row>
    <row r="31" spans="1:15">
      <c r="A31" s="217" t="s">
        <v>49</v>
      </c>
      <c r="B31" s="302"/>
      <c r="C31" s="206">
        <v>199859</v>
      </c>
      <c r="D31" s="206">
        <v>103267</v>
      </c>
      <c r="E31" s="206">
        <v>21288</v>
      </c>
      <c r="F31" s="206">
        <v>68516</v>
      </c>
      <c r="G31" s="206">
        <v>120</v>
      </c>
      <c r="H31" s="206"/>
      <c r="I31" s="206">
        <f>I35+I40</f>
        <v>6668</v>
      </c>
      <c r="J31" s="206"/>
      <c r="K31" s="205"/>
      <c r="L31" s="206"/>
      <c r="M31" s="439">
        <f t="shared" si="0"/>
        <v>199859</v>
      </c>
      <c r="N31" s="439">
        <f t="shared" si="1"/>
        <v>0</v>
      </c>
      <c r="O31" s="439"/>
    </row>
    <row r="32" spans="1:15">
      <c r="A32" s="217" t="s">
        <v>662</v>
      </c>
      <c r="B32" s="302"/>
      <c r="C32" s="206">
        <f>C37+C42</f>
        <v>1647</v>
      </c>
      <c r="D32" s="206">
        <f t="shared" ref="D32:I33" si="10">D37+D42</f>
        <v>0</v>
      </c>
      <c r="E32" s="206">
        <f t="shared" si="10"/>
        <v>0</v>
      </c>
      <c r="F32" s="206">
        <f t="shared" si="10"/>
        <v>1647</v>
      </c>
      <c r="G32" s="206">
        <f t="shared" si="10"/>
        <v>0</v>
      </c>
      <c r="H32" s="206">
        <f t="shared" si="10"/>
        <v>0</v>
      </c>
      <c r="I32" s="206">
        <f t="shared" si="10"/>
        <v>0</v>
      </c>
      <c r="J32" s="206"/>
      <c r="K32" s="206"/>
      <c r="L32" s="206"/>
      <c r="M32" s="439">
        <f t="shared" si="0"/>
        <v>1647</v>
      </c>
      <c r="N32" s="439">
        <f t="shared" si="1"/>
        <v>0</v>
      </c>
      <c r="O32" s="439"/>
    </row>
    <row r="33" spans="1:15" s="441" customFormat="1">
      <c r="A33" s="217" t="s">
        <v>501</v>
      </c>
      <c r="B33" s="302"/>
      <c r="C33" s="206">
        <f>C38+C43</f>
        <v>201506</v>
      </c>
      <c r="D33" s="206">
        <f t="shared" si="10"/>
        <v>103267</v>
      </c>
      <c r="E33" s="206">
        <f t="shared" si="10"/>
        <v>21288</v>
      </c>
      <c r="F33" s="206">
        <f t="shared" si="10"/>
        <v>70163</v>
      </c>
      <c r="G33" s="206">
        <f t="shared" si="10"/>
        <v>120</v>
      </c>
      <c r="H33" s="206">
        <f t="shared" si="10"/>
        <v>0</v>
      </c>
      <c r="I33" s="206">
        <f t="shared" si="10"/>
        <v>6668</v>
      </c>
      <c r="J33" s="206"/>
      <c r="K33" s="206"/>
      <c r="L33" s="206"/>
      <c r="M33" s="439">
        <f t="shared" si="0"/>
        <v>201506</v>
      </c>
      <c r="N33" s="439">
        <f t="shared" si="1"/>
        <v>0</v>
      </c>
      <c r="O33" s="440"/>
    </row>
    <row r="34" spans="1:15">
      <c r="A34" s="207" t="s">
        <v>150</v>
      </c>
      <c r="B34" s="207"/>
      <c r="C34" s="206"/>
      <c r="D34" s="205"/>
      <c r="E34" s="206"/>
      <c r="F34" s="205"/>
      <c r="G34" s="206"/>
      <c r="H34" s="206"/>
      <c r="I34" s="205"/>
      <c r="J34" s="206"/>
      <c r="K34" s="205"/>
      <c r="L34" s="206"/>
      <c r="M34" s="439">
        <f t="shared" si="0"/>
        <v>0</v>
      </c>
      <c r="N34" s="439">
        <f t="shared" si="1"/>
        <v>0</v>
      </c>
      <c r="O34" s="439"/>
    </row>
    <row r="35" spans="1:15">
      <c r="A35" s="217" t="s">
        <v>49</v>
      </c>
      <c r="B35" s="217"/>
      <c r="C35" s="206">
        <v>118625</v>
      </c>
      <c r="D35" s="205">
        <v>57447</v>
      </c>
      <c r="E35" s="206">
        <v>12073</v>
      </c>
      <c r="F35" s="205">
        <v>44540</v>
      </c>
      <c r="G35" s="206">
        <v>120</v>
      </c>
      <c r="H35" s="206"/>
      <c r="I35" s="205">
        <v>4445</v>
      </c>
      <c r="J35" s="206"/>
      <c r="K35" s="205"/>
      <c r="L35" s="206"/>
      <c r="M35" s="439">
        <f t="shared" si="0"/>
        <v>118625</v>
      </c>
      <c r="N35" s="439">
        <f t="shared" si="1"/>
        <v>0</v>
      </c>
      <c r="O35" s="439"/>
    </row>
    <row r="36" spans="1:15">
      <c r="A36" s="217" t="s">
        <v>661</v>
      </c>
      <c r="B36" s="217"/>
      <c r="C36" s="206">
        <v>790</v>
      </c>
      <c r="D36" s="205"/>
      <c r="E36" s="206"/>
      <c r="F36" s="205">
        <v>790</v>
      </c>
      <c r="G36" s="206"/>
      <c r="H36" s="206"/>
      <c r="I36" s="205"/>
      <c r="J36" s="206"/>
      <c r="K36" s="205"/>
      <c r="L36" s="206"/>
      <c r="M36" s="439">
        <f t="shared" si="0"/>
        <v>790</v>
      </c>
      <c r="N36" s="439">
        <f t="shared" si="1"/>
        <v>0</v>
      </c>
      <c r="O36" s="439"/>
    </row>
    <row r="37" spans="1:15">
      <c r="A37" s="217" t="s">
        <v>662</v>
      </c>
      <c r="B37" s="217"/>
      <c r="C37" s="206">
        <f>SUM(C36)</f>
        <v>790</v>
      </c>
      <c r="D37" s="206">
        <f t="shared" ref="D37:L37" si="11">SUM(D36)</f>
        <v>0</v>
      </c>
      <c r="E37" s="206">
        <f t="shared" si="11"/>
        <v>0</v>
      </c>
      <c r="F37" s="206">
        <f t="shared" si="11"/>
        <v>790</v>
      </c>
      <c r="G37" s="206">
        <f t="shared" si="11"/>
        <v>0</v>
      </c>
      <c r="H37" s="206">
        <f t="shared" si="11"/>
        <v>0</v>
      </c>
      <c r="I37" s="206">
        <f t="shared" si="11"/>
        <v>0</v>
      </c>
      <c r="J37" s="206">
        <f t="shared" si="11"/>
        <v>0</v>
      </c>
      <c r="K37" s="206">
        <f t="shared" si="11"/>
        <v>0</v>
      </c>
      <c r="L37" s="206">
        <f t="shared" si="11"/>
        <v>0</v>
      </c>
      <c r="M37" s="439">
        <f t="shared" si="0"/>
        <v>790</v>
      </c>
      <c r="N37" s="439">
        <f t="shared" si="1"/>
        <v>0</v>
      </c>
      <c r="O37" s="439"/>
    </row>
    <row r="38" spans="1:15">
      <c r="A38" s="202" t="s">
        <v>501</v>
      </c>
      <c r="B38" s="202"/>
      <c r="C38" s="203">
        <f>C35+C37</f>
        <v>119415</v>
      </c>
      <c r="D38" s="203">
        <f t="shared" ref="D38:L38" si="12">D35+D37</f>
        <v>57447</v>
      </c>
      <c r="E38" s="203">
        <f t="shared" si="12"/>
        <v>12073</v>
      </c>
      <c r="F38" s="203">
        <f t="shared" si="12"/>
        <v>45330</v>
      </c>
      <c r="G38" s="203">
        <f t="shared" si="12"/>
        <v>120</v>
      </c>
      <c r="H38" s="203">
        <f t="shared" si="12"/>
        <v>0</v>
      </c>
      <c r="I38" s="203">
        <f t="shared" si="12"/>
        <v>4445</v>
      </c>
      <c r="J38" s="203">
        <f t="shared" si="12"/>
        <v>0</v>
      </c>
      <c r="K38" s="203">
        <f t="shared" si="12"/>
        <v>0</v>
      </c>
      <c r="L38" s="203">
        <f t="shared" si="12"/>
        <v>0</v>
      </c>
      <c r="M38" s="439">
        <f t="shared" si="0"/>
        <v>119415</v>
      </c>
      <c r="N38" s="439">
        <f t="shared" si="1"/>
        <v>0</v>
      </c>
      <c r="O38" s="439"/>
    </row>
    <row r="39" spans="1:15">
      <c r="A39" s="207" t="s">
        <v>151</v>
      </c>
      <c r="B39" s="207"/>
      <c r="C39" s="206"/>
      <c r="D39" s="205"/>
      <c r="E39" s="206"/>
      <c r="F39" s="205"/>
      <c r="G39" s="206"/>
      <c r="H39" s="206"/>
      <c r="I39" s="205"/>
      <c r="J39" s="206"/>
      <c r="K39" s="205"/>
      <c r="L39" s="206"/>
      <c r="M39" s="439">
        <f t="shared" si="0"/>
        <v>0</v>
      </c>
      <c r="N39" s="439">
        <f t="shared" si="1"/>
        <v>0</v>
      </c>
      <c r="O39" s="439"/>
    </row>
    <row r="40" spans="1:15" s="443" customFormat="1">
      <c r="A40" s="217" t="s">
        <v>49</v>
      </c>
      <c r="B40" s="217"/>
      <c r="C40" s="206">
        <v>81234</v>
      </c>
      <c r="D40" s="205">
        <v>45820</v>
      </c>
      <c r="E40" s="206">
        <v>9215</v>
      </c>
      <c r="F40" s="205">
        <v>23976</v>
      </c>
      <c r="G40" s="206"/>
      <c r="H40" s="206"/>
      <c r="I40" s="205">
        <v>2223</v>
      </c>
      <c r="J40" s="206"/>
      <c r="K40" s="205"/>
      <c r="L40" s="206"/>
      <c r="M40" s="439">
        <f t="shared" si="0"/>
        <v>81234</v>
      </c>
      <c r="N40" s="439">
        <f t="shared" si="1"/>
        <v>0</v>
      </c>
      <c r="O40" s="442"/>
    </row>
    <row r="41" spans="1:15" s="441" customFormat="1">
      <c r="A41" s="217" t="s">
        <v>661</v>
      </c>
      <c r="B41" s="217"/>
      <c r="C41" s="206">
        <v>857</v>
      </c>
      <c r="D41" s="205"/>
      <c r="E41" s="206"/>
      <c r="F41" s="205">
        <v>857</v>
      </c>
      <c r="G41" s="206"/>
      <c r="H41" s="206"/>
      <c r="I41" s="205"/>
      <c r="J41" s="206"/>
      <c r="K41" s="205"/>
      <c r="L41" s="206"/>
      <c r="M41" s="439">
        <f t="shared" si="0"/>
        <v>857</v>
      </c>
      <c r="N41" s="439">
        <f t="shared" si="1"/>
        <v>0</v>
      </c>
      <c r="O41" s="442"/>
    </row>
    <row r="42" spans="1:15" s="441" customFormat="1">
      <c r="A42" s="217" t="s">
        <v>662</v>
      </c>
      <c r="B42" s="217"/>
      <c r="C42" s="206">
        <f>SUM(C41)</f>
        <v>857</v>
      </c>
      <c r="D42" s="206">
        <f t="shared" ref="D42:L42" si="13">SUM(D41)</f>
        <v>0</v>
      </c>
      <c r="E42" s="206">
        <f t="shared" si="13"/>
        <v>0</v>
      </c>
      <c r="F42" s="206">
        <f t="shared" si="13"/>
        <v>857</v>
      </c>
      <c r="G42" s="206">
        <f t="shared" si="13"/>
        <v>0</v>
      </c>
      <c r="H42" s="206">
        <f t="shared" si="13"/>
        <v>0</v>
      </c>
      <c r="I42" s="206">
        <f t="shared" si="13"/>
        <v>0</v>
      </c>
      <c r="J42" s="206">
        <f t="shared" si="13"/>
        <v>0</v>
      </c>
      <c r="K42" s="206">
        <f t="shared" si="13"/>
        <v>0</v>
      </c>
      <c r="L42" s="206">
        <f t="shared" si="13"/>
        <v>0</v>
      </c>
      <c r="M42" s="439">
        <f t="shared" si="0"/>
        <v>857</v>
      </c>
      <c r="N42" s="439">
        <f t="shared" si="1"/>
        <v>0</v>
      </c>
      <c r="O42" s="442"/>
    </row>
    <row r="43" spans="1:15" s="441" customFormat="1">
      <c r="A43" s="202" t="s">
        <v>501</v>
      </c>
      <c r="B43" s="202"/>
      <c r="C43" s="203">
        <f>C40+C42</f>
        <v>82091</v>
      </c>
      <c r="D43" s="203">
        <f t="shared" ref="D43:L43" si="14">D40+D42</f>
        <v>45820</v>
      </c>
      <c r="E43" s="203">
        <f t="shared" si="14"/>
        <v>9215</v>
      </c>
      <c r="F43" s="203">
        <f t="shared" si="14"/>
        <v>24833</v>
      </c>
      <c r="G43" s="203">
        <f t="shared" si="14"/>
        <v>0</v>
      </c>
      <c r="H43" s="203">
        <f t="shared" si="14"/>
        <v>0</v>
      </c>
      <c r="I43" s="203">
        <f t="shared" si="14"/>
        <v>2223</v>
      </c>
      <c r="J43" s="203">
        <f t="shared" si="14"/>
        <v>0</v>
      </c>
      <c r="K43" s="203">
        <f t="shared" si="14"/>
        <v>0</v>
      </c>
      <c r="L43" s="203">
        <f t="shared" si="14"/>
        <v>0</v>
      </c>
      <c r="M43" s="439">
        <f t="shared" si="0"/>
        <v>82091</v>
      </c>
      <c r="N43" s="439">
        <f t="shared" si="1"/>
        <v>0</v>
      </c>
      <c r="O43" s="442"/>
    </row>
    <row r="44" spans="1:15">
      <c r="A44" s="304" t="s">
        <v>238</v>
      </c>
      <c r="B44" s="302" t="s">
        <v>335</v>
      </c>
      <c r="C44" s="206"/>
      <c r="D44" s="205"/>
      <c r="E44" s="206"/>
      <c r="F44" s="205"/>
      <c r="G44" s="206"/>
      <c r="H44" s="206"/>
      <c r="I44" s="206"/>
      <c r="J44" s="206"/>
      <c r="K44" s="205"/>
      <c r="L44" s="206"/>
      <c r="M44" s="439">
        <f t="shared" si="0"/>
        <v>0</v>
      </c>
      <c r="N44" s="439">
        <f t="shared" si="1"/>
        <v>0</v>
      </c>
      <c r="O44" s="442"/>
    </row>
    <row r="45" spans="1:15">
      <c r="A45" s="217" t="s">
        <v>49</v>
      </c>
      <c r="B45" s="444"/>
      <c r="C45" s="206">
        <v>57042</v>
      </c>
      <c r="D45" s="205">
        <v>37536</v>
      </c>
      <c r="E45" s="206">
        <v>7556</v>
      </c>
      <c r="F45" s="205">
        <v>11594</v>
      </c>
      <c r="G45" s="206"/>
      <c r="H45" s="206"/>
      <c r="I45" s="206">
        <v>356</v>
      </c>
      <c r="J45" s="206"/>
      <c r="K45" s="205"/>
      <c r="L45" s="206"/>
      <c r="M45" s="439">
        <f t="shared" si="0"/>
        <v>57042</v>
      </c>
      <c r="N45" s="439">
        <f t="shared" si="1"/>
        <v>0</v>
      </c>
      <c r="O45" s="442"/>
    </row>
    <row r="46" spans="1:15">
      <c r="A46" s="217" t="s">
        <v>665</v>
      </c>
      <c r="B46" s="444"/>
      <c r="C46" s="206">
        <v>0</v>
      </c>
      <c r="D46" s="205"/>
      <c r="E46" s="206"/>
      <c r="F46" s="205">
        <v>-300</v>
      </c>
      <c r="G46" s="206"/>
      <c r="H46" s="206"/>
      <c r="I46" s="477">
        <v>300</v>
      </c>
      <c r="J46" s="206"/>
      <c r="K46" s="205"/>
      <c r="L46" s="206"/>
      <c r="M46" s="439">
        <f t="shared" si="0"/>
        <v>0</v>
      </c>
      <c r="N46" s="439">
        <f t="shared" si="1"/>
        <v>0</v>
      </c>
      <c r="O46" s="442"/>
    </row>
    <row r="47" spans="1:15">
      <c r="A47" s="217" t="s">
        <v>666</v>
      </c>
      <c r="B47" s="444"/>
      <c r="C47" s="206">
        <f>SUM(D47:E47)</f>
        <v>-4419</v>
      </c>
      <c r="D47" s="205">
        <v>-3698</v>
      </c>
      <c r="E47" s="206">
        <v>-721</v>
      </c>
      <c r="F47" s="205"/>
      <c r="G47" s="206"/>
      <c r="H47" s="206"/>
      <c r="I47" s="477"/>
      <c r="J47" s="206"/>
      <c r="K47" s="205"/>
      <c r="L47" s="206"/>
      <c r="M47" s="439"/>
      <c r="N47" s="439"/>
      <c r="O47" s="442"/>
    </row>
    <row r="48" spans="1:15">
      <c r="A48" s="217" t="s">
        <v>662</v>
      </c>
      <c r="B48" s="444"/>
      <c r="C48" s="206">
        <f>SUM(C46:C47)</f>
        <v>-4419</v>
      </c>
      <c r="D48" s="206">
        <f t="shared" ref="D48:L48" si="15">SUM(D46:D47)</f>
        <v>-3698</v>
      </c>
      <c r="E48" s="206">
        <f t="shared" si="15"/>
        <v>-721</v>
      </c>
      <c r="F48" s="206">
        <f t="shared" si="15"/>
        <v>-300</v>
      </c>
      <c r="G48" s="206">
        <f t="shared" si="15"/>
        <v>0</v>
      </c>
      <c r="H48" s="206">
        <f t="shared" si="15"/>
        <v>0</v>
      </c>
      <c r="I48" s="206">
        <f t="shared" si="15"/>
        <v>300</v>
      </c>
      <c r="J48" s="206">
        <f t="shared" si="15"/>
        <v>0</v>
      </c>
      <c r="K48" s="206">
        <f t="shared" si="15"/>
        <v>0</v>
      </c>
      <c r="L48" s="206">
        <f t="shared" si="15"/>
        <v>0</v>
      </c>
      <c r="M48" s="439">
        <f t="shared" si="0"/>
        <v>-4419</v>
      </c>
      <c r="N48" s="439">
        <f t="shared" si="1"/>
        <v>0</v>
      </c>
      <c r="O48" s="442"/>
    </row>
    <row r="49" spans="1:15">
      <c r="A49" s="202" t="s">
        <v>501</v>
      </c>
      <c r="B49" s="303"/>
      <c r="C49" s="203">
        <f>C45+C48</f>
        <v>52623</v>
      </c>
      <c r="D49" s="203">
        <f t="shared" ref="D49:I49" si="16">D45+D48</f>
        <v>33838</v>
      </c>
      <c r="E49" s="203">
        <f t="shared" si="16"/>
        <v>6835</v>
      </c>
      <c r="F49" s="203">
        <f t="shared" si="16"/>
        <v>11294</v>
      </c>
      <c r="G49" s="203"/>
      <c r="H49" s="203"/>
      <c r="I49" s="203">
        <f t="shared" si="16"/>
        <v>656</v>
      </c>
      <c r="J49" s="203"/>
      <c r="K49" s="203"/>
      <c r="L49" s="203"/>
      <c r="M49" s="439">
        <f t="shared" si="0"/>
        <v>52623</v>
      </c>
      <c r="N49" s="439">
        <f t="shared" si="1"/>
        <v>0</v>
      </c>
      <c r="O49" s="442"/>
    </row>
    <row r="50" spans="1:15" s="481" customFormat="1" ht="15" customHeight="1">
      <c r="A50" s="478" t="s">
        <v>233</v>
      </c>
      <c r="B50" s="445"/>
      <c r="C50" s="206"/>
      <c r="D50" s="450"/>
      <c r="E50" s="447"/>
      <c r="F50" s="446"/>
      <c r="G50" s="447"/>
      <c r="H50" s="447"/>
      <c r="I50" s="479"/>
      <c r="J50" s="447"/>
      <c r="K50" s="479"/>
      <c r="L50" s="480"/>
      <c r="M50" s="439">
        <f t="shared" si="0"/>
        <v>0</v>
      </c>
      <c r="N50" s="439">
        <f t="shared" si="1"/>
        <v>0</v>
      </c>
      <c r="O50" s="442"/>
    </row>
    <row r="51" spans="1:15" s="481" customFormat="1" ht="15" customHeight="1">
      <c r="A51" s="217" t="s">
        <v>49</v>
      </c>
      <c r="B51" s="449"/>
      <c r="C51" s="206">
        <v>172294</v>
      </c>
      <c r="D51" s="206">
        <v>50648</v>
      </c>
      <c r="E51" s="206">
        <v>10935</v>
      </c>
      <c r="F51" s="206">
        <v>73917</v>
      </c>
      <c r="G51" s="206">
        <f t="shared" ref="G51:L51" si="17">G55+G60+G65+G70+G74</f>
        <v>0</v>
      </c>
      <c r="H51" s="206">
        <f t="shared" si="17"/>
        <v>29250</v>
      </c>
      <c r="I51" s="206">
        <f t="shared" si="17"/>
        <v>7544</v>
      </c>
      <c r="J51" s="206">
        <f t="shared" si="17"/>
        <v>0</v>
      </c>
      <c r="K51" s="477">
        <f t="shared" si="17"/>
        <v>0</v>
      </c>
      <c r="L51" s="206">
        <f t="shared" si="17"/>
        <v>0</v>
      </c>
      <c r="M51" s="439">
        <f t="shared" si="0"/>
        <v>172294</v>
      </c>
      <c r="N51" s="439">
        <f t="shared" si="1"/>
        <v>0</v>
      </c>
      <c r="O51" s="442"/>
    </row>
    <row r="52" spans="1:15" s="481" customFormat="1" ht="15" customHeight="1">
      <c r="A52" s="217" t="s">
        <v>662</v>
      </c>
      <c r="B52" s="449"/>
      <c r="C52" s="206">
        <f>C57+C62+C67+C71+C75</f>
        <v>2203</v>
      </c>
      <c r="D52" s="206">
        <f t="shared" ref="D52:L53" si="18">D57+D62+D67+D71+D75</f>
        <v>0</v>
      </c>
      <c r="E52" s="206">
        <f t="shared" si="18"/>
        <v>0</v>
      </c>
      <c r="F52" s="206">
        <f t="shared" si="18"/>
        <v>2203</v>
      </c>
      <c r="G52" s="206">
        <f t="shared" si="18"/>
        <v>0</v>
      </c>
      <c r="H52" s="206">
        <f t="shared" si="18"/>
        <v>0</v>
      </c>
      <c r="I52" s="206">
        <f t="shared" si="18"/>
        <v>0</v>
      </c>
      <c r="J52" s="206">
        <f t="shared" si="18"/>
        <v>0</v>
      </c>
      <c r="K52" s="206">
        <f t="shared" si="18"/>
        <v>0</v>
      </c>
      <c r="L52" s="206">
        <f t="shared" si="18"/>
        <v>0</v>
      </c>
      <c r="M52" s="439">
        <f t="shared" si="0"/>
        <v>2203</v>
      </c>
      <c r="N52" s="439">
        <f t="shared" si="1"/>
        <v>0</v>
      </c>
      <c r="O52" s="442"/>
    </row>
    <row r="53" spans="1:15" s="467" customFormat="1" ht="15" customHeight="1">
      <c r="A53" s="217" t="s">
        <v>501</v>
      </c>
      <c r="B53" s="449"/>
      <c r="C53" s="206">
        <f>C58+C63+C68+C72+C76</f>
        <v>174497</v>
      </c>
      <c r="D53" s="206">
        <f t="shared" si="18"/>
        <v>50648</v>
      </c>
      <c r="E53" s="206">
        <f t="shared" si="18"/>
        <v>10935</v>
      </c>
      <c r="F53" s="206">
        <f t="shared" si="18"/>
        <v>76120</v>
      </c>
      <c r="G53" s="206">
        <f t="shared" si="18"/>
        <v>0</v>
      </c>
      <c r="H53" s="206">
        <f t="shared" si="18"/>
        <v>29250</v>
      </c>
      <c r="I53" s="206">
        <f t="shared" si="18"/>
        <v>7544</v>
      </c>
      <c r="J53" s="206">
        <f t="shared" si="18"/>
        <v>0</v>
      </c>
      <c r="K53" s="206">
        <f t="shared" si="18"/>
        <v>0</v>
      </c>
      <c r="L53" s="206">
        <f t="shared" si="18"/>
        <v>0</v>
      </c>
      <c r="M53" s="439">
        <f t="shared" si="0"/>
        <v>174497</v>
      </c>
      <c r="N53" s="439">
        <f t="shared" si="1"/>
        <v>0</v>
      </c>
      <c r="O53" s="440"/>
    </row>
    <row r="54" spans="1:15">
      <c r="A54" s="482" t="s">
        <v>132</v>
      </c>
      <c r="B54" s="302" t="s">
        <v>336</v>
      </c>
      <c r="C54" s="206"/>
      <c r="D54" s="450"/>
      <c r="E54" s="447"/>
      <c r="F54" s="446"/>
      <c r="G54" s="447"/>
      <c r="H54" s="447"/>
      <c r="I54" s="479"/>
      <c r="J54" s="446"/>
      <c r="K54" s="447"/>
      <c r="L54" s="448"/>
      <c r="M54" s="439">
        <f t="shared" si="0"/>
        <v>0</v>
      </c>
      <c r="N54" s="439">
        <f t="shared" si="1"/>
        <v>0</v>
      </c>
      <c r="O54" s="442"/>
    </row>
    <row r="55" spans="1:15">
      <c r="A55" s="217" t="s">
        <v>49</v>
      </c>
      <c r="B55" s="452"/>
      <c r="C55" s="206">
        <v>69659</v>
      </c>
      <c r="D55" s="450">
        <v>17830</v>
      </c>
      <c r="E55" s="447">
        <v>3543</v>
      </c>
      <c r="F55" s="446">
        <v>45276</v>
      </c>
      <c r="G55" s="447"/>
      <c r="H55" s="447"/>
      <c r="I55" s="479">
        <v>3010</v>
      </c>
      <c r="J55" s="446"/>
      <c r="K55" s="447"/>
      <c r="L55" s="448"/>
      <c r="M55" s="439">
        <f t="shared" si="0"/>
        <v>69659</v>
      </c>
      <c r="N55" s="439">
        <f t="shared" si="1"/>
        <v>0</v>
      </c>
      <c r="O55" s="442"/>
    </row>
    <row r="56" spans="1:15">
      <c r="A56" s="217" t="s">
        <v>661</v>
      </c>
      <c r="B56" s="452"/>
      <c r="C56" s="206">
        <v>657</v>
      </c>
      <c r="D56" s="450"/>
      <c r="E56" s="447"/>
      <c r="F56" s="446">
        <v>657</v>
      </c>
      <c r="G56" s="447"/>
      <c r="H56" s="447"/>
      <c r="I56" s="479"/>
      <c r="J56" s="446"/>
      <c r="K56" s="447"/>
      <c r="L56" s="448"/>
      <c r="M56" s="439">
        <f t="shared" si="0"/>
        <v>657</v>
      </c>
      <c r="N56" s="439">
        <f t="shared" si="1"/>
        <v>0</v>
      </c>
      <c r="O56" s="442"/>
    </row>
    <row r="57" spans="1:15">
      <c r="A57" s="217" t="s">
        <v>662</v>
      </c>
      <c r="B57" s="452"/>
      <c r="C57" s="206">
        <f>SUM(C56)</f>
        <v>657</v>
      </c>
      <c r="D57" s="206">
        <f t="shared" ref="D57:L57" si="19">SUM(D56)</f>
        <v>0</v>
      </c>
      <c r="E57" s="206">
        <f t="shared" si="19"/>
        <v>0</v>
      </c>
      <c r="F57" s="206">
        <f t="shared" si="19"/>
        <v>657</v>
      </c>
      <c r="G57" s="206">
        <f t="shared" si="19"/>
        <v>0</v>
      </c>
      <c r="H57" s="206">
        <f t="shared" si="19"/>
        <v>0</v>
      </c>
      <c r="I57" s="206">
        <f t="shared" si="19"/>
        <v>0</v>
      </c>
      <c r="J57" s="206">
        <f t="shared" si="19"/>
        <v>0</v>
      </c>
      <c r="K57" s="206">
        <f t="shared" si="19"/>
        <v>0</v>
      </c>
      <c r="L57" s="206">
        <f t="shared" si="19"/>
        <v>0</v>
      </c>
      <c r="M57" s="439">
        <f t="shared" si="0"/>
        <v>657</v>
      </c>
      <c r="N57" s="439">
        <f t="shared" si="1"/>
        <v>0</v>
      </c>
      <c r="O57" s="442"/>
    </row>
    <row r="58" spans="1:15">
      <c r="A58" s="217" t="s">
        <v>501</v>
      </c>
      <c r="B58" s="452"/>
      <c r="C58" s="206">
        <f>C55+C57</f>
        <v>70316</v>
      </c>
      <c r="D58" s="206">
        <f t="shared" ref="D58:L58" si="20">D55+D57</f>
        <v>17830</v>
      </c>
      <c r="E58" s="206">
        <f t="shared" si="20"/>
        <v>3543</v>
      </c>
      <c r="F58" s="206">
        <f t="shared" si="20"/>
        <v>45933</v>
      </c>
      <c r="G58" s="206">
        <f t="shared" si="20"/>
        <v>0</v>
      </c>
      <c r="H58" s="206">
        <f t="shared" si="20"/>
        <v>0</v>
      </c>
      <c r="I58" s="206">
        <f t="shared" si="20"/>
        <v>3010</v>
      </c>
      <c r="J58" s="206">
        <f t="shared" si="20"/>
        <v>0</v>
      </c>
      <c r="K58" s="206">
        <f t="shared" si="20"/>
        <v>0</v>
      </c>
      <c r="L58" s="206">
        <f t="shared" si="20"/>
        <v>0</v>
      </c>
      <c r="M58" s="439">
        <f t="shared" si="0"/>
        <v>70316</v>
      </c>
      <c r="N58" s="439">
        <f t="shared" si="1"/>
        <v>0</v>
      </c>
      <c r="O58" s="442"/>
    </row>
    <row r="59" spans="1:15">
      <c r="A59" s="482" t="s">
        <v>133</v>
      </c>
      <c r="B59" s="302" t="s">
        <v>335</v>
      </c>
      <c r="C59" s="206"/>
      <c r="D59" s="450"/>
      <c r="E59" s="447"/>
      <c r="F59" s="446"/>
      <c r="G59" s="447"/>
      <c r="H59" s="447"/>
      <c r="I59" s="479"/>
      <c r="J59" s="446"/>
      <c r="K59" s="447"/>
      <c r="L59" s="450"/>
      <c r="M59" s="439">
        <f t="shared" si="0"/>
        <v>0</v>
      </c>
      <c r="N59" s="439">
        <f t="shared" si="1"/>
        <v>0</v>
      </c>
      <c r="O59" s="442"/>
    </row>
    <row r="60" spans="1:15">
      <c r="A60" s="217" t="s">
        <v>49</v>
      </c>
      <c r="B60" s="452"/>
      <c r="C60" s="206">
        <v>12939</v>
      </c>
      <c r="D60" s="450">
        <v>7757</v>
      </c>
      <c r="E60" s="447">
        <v>1535</v>
      </c>
      <c r="F60" s="446">
        <v>3393</v>
      </c>
      <c r="G60" s="447"/>
      <c r="H60" s="447"/>
      <c r="I60" s="479">
        <v>254</v>
      </c>
      <c r="J60" s="446"/>
      <c r="K60" s="447"/>
      <c r="L60" s="450"/>
      <c r="M60" s="439">
        <f t="shared" si="0"/>
        <v>12939</v>
      </c>
      <c r="N60" s="439">
        <f t="shared" si="1"/>
        <v>0</v>
      </c>
      <c r="O60" s="442"/>
    </row>
    <row r="61" spans="1:15">
      <c r="A61" s="217" t="s">
        <v>661</v>
      </c>
      <c r="B61" s="452"/>
      <c r="C61" s="206">
        <v>806</v>
      </c>
      <c r="D61" s="450"/>
      <c r="E61" s="447"/>
      <c r="F61" s="446">
        <v>806</v>
      </c>
      <c r="G61" s="447"/>
      <c r="H61" s="447"/>
      <c r="I61" s="479"/>
      <c r="J61" s="446"/>
      <c r="K61" s="447"/>
      <c r="L61" s="450"/>
      <c r="M61" s="439">
        <f t="shared" si="0"/>
        <v>806</v>
      </c>
      <c r="N61" s="439">
        <f t="shared" si="1"/>
        <v>0</v>
      </c>
      <c r="O61" s="442"/>
    </row>
    <row r="62" spans="1:15">
      <c r="A62" s="217" t="s">
        <v>662</v>
      </c>
      <c r="B62" s="452"/>
      <c r="C62" s="206">
        <f>SUM(C61)</f>
        <v>806</v>
      </c>
      <c r="D62" s="206">
        <f t="shared" ref="D62:L62" si="21">SUM(D61)</f>
        <v>0</v>
      </c>
      <c r="E62" s="206">
        <f t="shared" si="21"/>
        <v>0</v>
      </c>
      <c r="F62" s="206">
        <f t="shared" si="21"/>
        <v>806</v>
      </c>
      <c r="G62" s="206">
        <f t="shared" si="21"/>
        <v>0</v>
      </c>
      <c r="H62" s="206">
        <f t="shared" si="21"/>
        <v>0</v>
      </c>
      <c r="I62" s="206">
        <f t="shared" si="21"/>
        <v>0</v>
      </c>
      <c r="J62" s="206">
        <f t="shared" si="21"/>
        <v>0</v>
      </c>
      <c r="K62" s="206">
        <f t="shared" si="21"/>
        <v>0</v>
      </c>
      <c r="L62" s="206">
        <f t="shared" si="21"/>
        <v>0</v>
      </c>
      <c r="M62" s="439">
        <f t="shared" si="0"/>
        <v>806</v>
      </c>
      <c r="N62" s="439">
        <f t="shared" si="1"/>
        <v>0</v>
      </c>
      <c r="O62" s="442"/>
    </row>
    <row r="63" spans="1:15">
      <c r="A63" s="217" t="s">
        <v>501</v>
      </c>
      <c r="B63" s="452"/>
      <c r="C63" s="206">
        <f>C60+C62</f>
        <v>13745</v>
      </c>
      <c r="D63" s="206">
        <f t="shared" ref="D63:L63" si="22">D60+D62</f>
        <v>7757</v>
      </c>
      <c r="E63" s="206">
        <f t="shared" si="22"/>
        <v>1535</v>
      </c>
      <c r="F63" s="206">
        <f t="shared" si="22"/>
        <v>4199</v>
      </c>
      <c r="G63" s="206">
        <f t="shared" si="22"/>
        <v>0</v>
      </c>
      <c r="H63" s="206">
        <f t="shared" si="22"/>
        <v>0</v>
      </c>
      <c r="I63" s="206">
        <f t="shared" si="22"/>
        <v>254</v>
      </c>
      <c r="J63" s="206">
        <f t="shared" si="22"/>
        <v>0</v>
      </c>
      <c r="K63" s="206">
        <f t="shared" si="22"/>
        <v>0</v>
      </c>
      <c r="L63" s="206">
        <f t="shared" si="22"/>
        <v>0</v>
      </c>
      <c r="M63" s="439">
        <f t="shared" si="0"/>
        <v>13745</v>
      </c>
      <c r="N63" s="439">
        <f t="shared" si="1"/>
        <v>0</v>
      </c>
      <c r="O63" s="442"/>
    </row>
    <row r="64" spans="1:15">
      <c r="A64" s="482" t="s">
        <v>135</v>
      </c>
      <c r="B64" s="302" t="s">
        <v>335</v>
      </c>
      <c r="C64" s="206"/>
      <c r="D64" s="450"/>
      <c r="E64" s="447"/>
      <c r="F64" s="446"/>
      <c r="G64" s="447"/>
      <c r="H64" s="447"/>
      <c r="I64" s="479"/>
      <c r="J64" s="446"/>
      <c r="K64" s="447"/>
      <c r="L64" s="450"/>
      <c r="M64" s="439">
        <f t="shared" si="0"/>
        <v>0</v>
      </c>
      <c r="N64" s="439">
        <f t="shared" si="1"/>
        <v>0</v>
      </c>
      <c r="O64" s="442"/>
    </row>
    <row r="65" spans="1:15">
      <c r="A65" s="217" t="s">
        <v>49</v>
      </c>
      <c r="B65" s="452"/>
      <c r="C65" s="206">
        <v>12501</v>
      </c>
      <c r="D65" s="450">
        <v>5296</v>
      </c>
      <c r="E65" s="447">
        <v>1036</v>
      </c>
      <c r="F65" s="446">
        <v>4074</v>
      </c>
      <c r="G65" s="447"/>
      <c r="H65" s="447"/>
      <c r="I65" s="479">
        <v>2095</v>
      </c>
      <c r="J65" s="446"/>
      <c r="K65" s="447"/>
      <c r="L65" s="450"/>
      <c r="M65" s="439">
        <f t="shared" si="0"/>
        <v>12501</v>
      </c>
      <c r="N65" s="439">
        <f t="shared" si="1"/>
        <v>0</v>
      </c>
      <c r="O65" s="442"/>
    </row>
    <row r="66" spans="1:15">
      <c r="A66" s="217" t="s">
        <v>661</v>
      </c>
      <c r="B66" s="452"/>
      <c r="C66" s="206">
        <v>740</v>
      </c>
      <c r="D66" s="450"/>
      <c r="E66" s="447"/>
      <c r="F66" s="446">
        <v>740</v>
      </c>
      <c r="G66" s="447"/>
      <c r="H66" s="447"/>
      <c r="I66" s="479"/>
      <c r="J66" s="446"/>
      <c r="K66" s="447"/>
      <c r="L66" s="450"/>
      <c r="M66" s="439">
        <f t="shared" si="0"/>
        <v>740</v>
      </c>
      <c r="N66" s="439">
        <f t="shared" si="1"/>
        <v>0</v>
      </c>
      <c r="O66" s="442"/>
    </row>
    <row r="67" spans="1:15">
      <c r="A67" s="217" t="s">
        <v>662</v>
      </c>
      <c r="B67" s="452"/>
      <c r="C67" s="206">
        <f>SUM(C66)</f>
        <v>740</v>
      </c>
      <c r="D67" s="206">
        <f t="shared" ref="D67:L67" si="23">SUM(D66)</f>
        <v>0</v>
      </c>
      <c r="E67" s="206">
        <f t="shared" si="23"/>
        <v>0</v>
      </c>
      <c r="F67" s="206">
        <f t="shared" si="23"/>
        <v>740</v>
      </c>
      <c r="G67" s="206">
        <f t="shared" si="23"/>
        <v>0</v>
      </c>
      <c r="H67" s="206">
        <f t="shared" si="23"/>
        <v>0</v>
      </c>
      <c r="I67" s="206">
        <f t="shared" si="23"/>
        <v>0</v>
      </c>
      <c r="J67" s="206">
        <f t="shared" si="23"/>
        <v>0</v>
      </c>
      <c r="K67" s="206">
        <f t="shared" si="23"/>
        <v>0</v>
      </c>
      <c r="L67" s="206">
        <f t="shared" si="23"/>
        <v>0</v>
      </c>
      <c r="M67" s="439">
        <f t="shared" si="0"/>
        <v>740</v>
      </c>
      <c r="N67" s="439">
        <f t="shared" si="1"/>
        <v>0</v>
      </c>
      <c r="O67" s="442"/>
    </row>
    <row r="68" spans="1:15">
      <c r="A68" s="217" t="s">
        <v>501</v>
      </c>
      <c r="B68" s="452"/>
      <c r="C68" s="206">
        <f>C65+C67</f>
        <v>13241</v>
      </c>
      <c r="D68" s="206">
        <f t="shared" ref="D68:L68" si="24">D65+D67</f>
        <v>5296</v>
      </c>
      <c r="E68" s="206">
        <f t="shared" si="24"/>
        <v>1036</v>
      </c>
      <c r="F68" s="206">
        <f t="shared" si="24"/>
        <v>4814</v>
      </c>
      <c r="G68" s="206">
        <f t="shared" si="24"/>
        <v>0</v>
      </c>
      <c r="H68" s="206">
        <f t="shared" si="24"/>
        <v>0</v>
      </c>
      <c r="I68" s="206">
        <f t="shared" si="24"/>
        <v>2095</v>
      </c>
      <c r="J68" s="206">
        <f t="shared" si="24"/>
        <v>0</v>
      </c>
      <c r="K68" s="206">
        <f t="shared" si="24"/>
        <v>0</v>
      </c>
      <c r="L68" s="206">
        <f t="shared" si="24"/>
        <v>0</v>
      </c>
      <c r="M68" s="439">
        <f t="shared" si="0"/>
        <v>13241</v>
      </c>
      <c r="N68" s="439">
        <f t="shared" si="1"/>
        <v>0</v>
      </c>
      <c r="O68" s="442"/>
    </row>
    <row r="69" spans="1:15">
      <c r="A69" s="482" t="s">
        <v>134</v>
      </c>
      <c r="B69" s="302" t="s">
        <v>335</v>
      </c>
      <c r="C69" s="206"/>
      <c r="D69" s="450"/>
      <c r="E69" s="447"/>
      <c r="F69" s="446"/>
      <c r="G69" s="447"/>
      <c r="H69" s="447"/>
      <c r="I69" s="479"/>
      <c r="J69" s="446"/>
      <c r="K69" s="447"/>
      <c r="L69" s="450"/>
      <c r="M69" s="439">
        <f t="shared" si="0"/>
        <v>0</v>
      </c>
      <c r="N69" s="439">
        <f t="shared" si="1"/>
        <v>0</v>
      </c>
      <c r="O69" s="442"/>
    </row>
    <row r="70" spans="1:15" s="441" customFormat="1">
      <c r="A70" s="217" t="s">
        <v>49</v>
      </c>
      <c r="B70" s="452"/>
      <c r="C70" s="206">
        <v>71034</v>
      </c>
      <c r="D70" s="483">
        <v>19417</v>
      </c>
      <c r="E70" s="447">
        <v>4742</v>
      </c>
      <c r="F70" s="446">
        <v>16710</v>
      </c>
      <c r="G70" s="447"/>
      <c r="H70" s="447">
        <v>29250</v>
      </c>
      <c r="I70" s="479">
        <v>915</v>
      </c>
      <c r="J70" s="447"/>
      <c r="K70" s="446"/>
      <c r="L70" s="450"/>
      <c r="M70" s="439">
        <f t="shared" si="0"/>
        <v>71034</v>
      </c>
      <c r="N70" s="439">
        <f t="shared" si="1"/>
        <v>0</v>
      </c>
      <c r="O70" s="440"/>
    </row>
    <row r="71" spans="1:15" s="441" customFormat="1">
      <c r="A71" s="217" t="s">
        <v>662</v>
      </c>
      <c r="B71" s="452"/>
      <c r="C71" s="206">
        <v>0</v>
      </c>
      <c r="D71" s="206"/>
      <c r="E71" s="206"/>
      <c r="F71" s="206"/>
      <c r="G71" s="206"/>
      <c r="H71" s="206"/>
      <c r="I71" s="206"/>
      <c r="J71" s="206"/>
      <c r="K71" s="206"/>
      <c r="L71" s="206"/>
      <c r="M71" s="439">
        <f t="shared" si="0"/>
        <v>0</v>
      </c>
      <c r="N71" s="439">
        <f t="shared" si="1"/>
        <v>0</v>
      </c>
      <c r="O71" s="440"/>
    </row>
    <row r="72" spans="1:15" s="441" customFormat="1">
      <c r="A72" s="217" t="s">
        <v>501</v>
      </c>
      <c r="B72" s="452"/>
      <c r="C72" s="206">
        <f>C70+C71</f>
        <v>71034</v>
      </c>
      <c r="D72" s="206">
        <f t="shared" ref="D72:L72" si="25">D70+D71</f>
        <v>19417</v>
      </c>
      <c r="E72" s="206">
        <f t="shared" si="25"/>
        <v>4742</v>
      </c>
      <c r="F72" s="206">
        <f t="shared" si="25"/>
        <v>16710</v>
      </c>
      <c r="G72" s="206">
        <f t="shared" si="25"/>
        <v>0</v>
      </c>
      <c r="H72" s="206">
        <f t="shared" si="25"/>
        <v>29250</v>
      </c>
      <c r="I72" s="206">
        <f t="shared" si="25"/>
        <v>915</v>
      </c>
      <c r="J72" s="206">
        <f t="shared" si="25"/>
        <v>0</v>
      </c>
      <c r="K72" s="206">
        <f t="shared" si="25"/>
        <v>0</v>
      </c>
      <c r="L72" s="206">
        <f t="shared" si="25"/>
        <v>0</v>
      </c>
      <c r="M72" s="439">
        <f t="shared" si="0"/>
        <v>71034</v>
      </c>
      <c r="N72" s="439">
        <f t="shared" si="1"/>
        <v>0</v>
      </c>
      <c r="O72" s="440"/>
    </row>
    <row r="73" spans="1:15" s="441" customFormat="1">
      <c r="A73" s="482" t="s">
        <v>435</v>
      </c>
      <c r="B73" s="302" t="s">
        <v>335</v>
      </c>
      <c r="C73" s="206"/>
      <c r="D73" s="483"/>
      <c r="E73" s="447"/>
      <c r="F73" s="446"/>
      <c r="G73" s="447"/>
      <c r="H73" s="447"/>
      <c r="I73" s="479"/>
      <c r="J73" s="447"/>
      <c r="K73" s="446"/>
      <c r="L73" s="450"/>
      <c r="M73" s="439">
        <f t="shared" si="0"/>
        <v>0</v>
      </c>
      <c r="N73" s="439">
        <f t="shared" si="1"/>
        <v>0</v>
      </c>
      <c r="O73" s="442"/>
    </row>
    <row r="74" spans="1:15" s="441" customFormat="1">
      <c r="A74" s="217" t="s">
        <v>49</v>
      </c>
      <c r="B74" s="452"/>
      <c r="C74" s="206">
        <v>6161</v>
      </c>
      <c r="D74" s="483">
        <v>348</v>
      </c>
      <c r="E74" s="447">
        <v>79</v>
      </c>
      <c r="F74" s="446">
        <v>4464</v>
      </c>
      <c r="G74" s="447"/>
      <c r="H74" s="447"/>
      <c r="I74" s="479">
        <v>1270</v>
      </c>
      <c r="J74" s="447"/>
      <c r="K74" s="446"/>
      <c r="L74" s="450"/>
      <c r="M74" s="439">
        <f t="shared" si="0"/>
        <v>6161</v>
      </c>
      <c r="N74" s="439">
        <f t="shared" si="1"/>
        <v>0</v>
      </c>
      <c r="O74" s="440"/>
    </row>
    <row r="75" spans="1:15" s="441" customFormat="1">
      <c r="A75" s="217" t="s">
        <v>662</v>
      </c>
      <c r="B75" s="452"/>
      <c r="C75" s="206">
        <v>0</v>
      </c>
      <c r="D75" s="483"/>
      <c r="E75" s="447"/>
      <c r="F75" s="446"/>
      <c r="G75" s="447"/>
      <c r="H75" s="447"/>
      <c r="I75" s="479"/>
      <c r="J75" s="447"/>
      <c r="K75" s="446"/>
      <c r="L75" s="450"/>
      <c r="M75" s="439">
        <f t="shared" si="0"/>
        <v>0</v>
      </c>
      <c r="N75" s="439">
        <f t="shared" si="1"/>
        <v>0</v>
      </c>
      <c r="O75" s="442"/>
    </row>
    <row r="76" spans="1:15" s="441" customFormat="1">
      <c r="A76" s="217" t="s">
        <v>501</v>
      </c>
      <c r="B76" s="452"/>
      <c r="C76" s="206">
        <f>C74+C75</f>
        <v>6161</v>
      </c>
      <c r="D76" s="206">
        <f t="shared" ref="D76:L76" si="26">D74+D75</f>
        <v>348</v>
      </c>
      <c r="E76" s="206">
        <f t="shared" si="26"/>
        <v>79</v>
      </c>
      <c r="F76" s="206">
        <f t="shared" si="26"/>
        <v>4464</v>
      </c>
      <c r="G76" s="206">
        <f t="shared" si="26"/>
        <v>0</v>
      </c>
      <c r="H76" s="206">
        <f t="shared" si="26"/>
        <v>0</v>
      </c>
      <c r="I76" s="206">
        <f t="shared" si="26"/>
        <v>1270</v>
      </c>
      <c r="J76" s="206">
        <f t="shared" si="26"/>
        <v>0</v>
      </c>
      <c r="K76" s="206">
        <f t="shared" si="26"/>
        <v>0</v>
      </c>
      <c r="L76" s="206">
        <f t="shared" si="26"/>
        <v>0</v>
      </c>
      <c r="M76" s="439">
        <f t="shared" si="0"/>
        <v>6161</v>
      </c>
      <c r="N76" s="439">
        <f t="shared" si="1"/>
        <v>0</v>
      </c>
      <c r="O76" s="442"/>
    </row>
    <row r="77" spans="1:15">
      <c r="A77" s="484" t="s">
        <v>239</v>
      </c>
      <c r="B77" s="302" t="s">
        <v>335</v>
      </c>
      <c r="C77" s="206"/>
      <c r="D77" s="483"/>
      <c r="E77" s="447"/>
      <c r="F77" s="446"/>
      <c r="G77" s="447"/>
      <c r="H77" s="447"/>
      <c r="I77" s="479"/>
      <c r="J77" s="447"/>
      <c r="K77" s="446"/>
      <c r="L77" s="450"/>
      <c r="M77" s="439">
        <f t="shared" si="0"/>
        <v>0</v>
      </c>
      <c r="N77" s="439">
        <f t="shared" si="1"/>
        <v>0</v>
      </c>
      <c r="O77" s="442"/>
    </row>
    <row r="78" spans="1:15" s="460" customFormat="1">
      <c r="A78" s="217" t="s">
        <v>49</v>
      </c>
      <c r="B78" s="455"/>
      <c r="C78" s="485">
        <v>54771</v>
      </c>
      <c r="D78" s="486">
        <v>25111</v>
      </c>
      <c r="E78" s="458">
        <v>5049</v>
      </c>
      <c r="F78" s="457">
        <v>21611</v>
      </c>
      <c r="G78" s="458"/>
      <c r="H78" s="458"/>
      <c r="I78" s="457">
        <v>3000</v>
      </c>
      <c r="J78" s="458"/>
      <c r="K78" s="457"/>
      <c r="L78" s="487"/>
      <c r="M78" s="439">
        <f t="shared" si="0"/>
        <v>54771</v>
      </c>
      <c r="N78" s="439">
        <f t="shared" si="1"/>
        <v>0</v>
      </c>
      <c r="O78" s="440"/>
    </row>
    <row r="79" spans="1:15" s="433" customFormat="1">
      <c r="A79" s="217" t="s">
        <v>661</v>
      </c>
      <c r="B79" s="455"/>
      <c r="C79" s="485">
        <v>821</v>
      </c>
      <c r="D79" s="486"/>
      <c r="E79" s="458"/>
      <c r="F79" s="457">
        <v>821</v>
      </c>
      <c r="G79" s="458"/>
      <c r="H79" s="458"/>
      <c r="I79" s="457"/>
      <c r="J79" s="458"/>
      <c r="K79" s="457"/>
      <c r="L79" s="487"/>
      <c r="M79" s="439">
        <f t="shared" ref="M79:M142" si="27">SUM(D79:L79)</f>
        <v>821</v>
      </c>
      <c r="N79" s="439">
        <f t="shared" ref="N79:N142" si="28">M79-C79</f>
        <v>0</v>
      </c>
      <c r="O79" s="440"/>
    </row>
    <row r="80" spans="1:15" s="433" customFormat="1">
      <c r="A80" s="217" t="s">
        <v>662</v>
      </c>
      <c r="B80" s="455"/>
      <c r="C80" s="485">
        <f>SUM(C79)</f>
        <v>821</v>
      </c>
      <c r="D80" s="485">
        <f t="shared" ref="D80:L80" si="29">SUM(D79)</f>
        <v>0</v>
      </c>
      <c r="E80" s="485">
        <f t="shared" si="29"/>
        <v>0</v>
      </c>
      <c r="F80" s="485">
        <f t="shared" si="29"/>
        <v>821</v>
      </c>
      <c r="G80" s="485">
        <f t="shared" si="29"/>
        <v>0</v>
      </c>
      <c r="H80" s="485">
        <f t="shared" si="29"/>
        <v>0</v>
      </c>
      <c r="I80" s="485">
        <f t="shared" si="29"/>
        <v>0</v>
      </c>
      <c r="J80" s="485">
        <f t="shared" si="29"/>
        <v>0</v>
      </c>
      <c r="K80" s="485">
        <f t="shared" si="29"/>
        <v>0</v>
      </c>
      <c r="L80" s="485">
        <f t="shared" si="29"/>
        <v>0</v>
      </c>
      <c r="M80" s="439">
        <f t="shared" si="27"/>
        <v>821</v>
      </c>
      <c r="N80" s="439">
        <f t="shared" si="28"/>
        <v>0</v>
      </c>
      <c r="O80" s="440"/>
    </row>
    <row r="81" spans="1:18" s="433" customFormat="1">
      <c r="A81" s="202" t="s">
        <v>501</v>
      </c>
      <c r="B81" s="461"/>
      <c r="C81" s="334">
        <f>C78+C80</f>
        <v>55592</v>
      </c>
      <c r="D81" s="334">
        <f t="shared" ref="D81:L81" si="30">D78+D80</f>
        <v>25111</v>
      </c>
      <c r="E81" s="334">
        <f t="shared" si="30"/>
        <v>5049</v>
      </c>
      <c r="F81" s="334">
        <f t="shared" si="30"/>
        <v>22432</v>
      </c>
      <c r="G81" s="334">
        <f t="shared" si="30"/>
        <v>0</v>
      </c>
      <c r="H81" s="334">
        <f t="shared" si="30"/>
        <v>0</v>
      </c>
      <c r="I81" s="334">
        <f t="shared" si="30"/>
        <v>3000</v>
      </c>
      <c r="J81" s="334">
        <f t="shared" si="30"/>
        <v>0</v>
      </c>
      <c r="K81" s="334">
        <f t="shared" si="30"/>
        <v>0</v>
      </c>
      <c r="L81" s="334">
        <f t="shared" si="30"/>
        <v>0</v>
      </c>
      <c r="M81" s="439">
        <f t="shared" si="27"/>
        <v>55592</v>
      </c>
      <c r="N81" s="439">
        <f t="shared" si="28"/>
        <v>0</v>
      </c>
      <c r="O81" s="440"/>
    </row>
    <row r="82" spans="1:18" s="488" customFormat="1">
      <c r="A82" s="304" t="s">
        <v>240</v>
      </c>
      <c r="B82" s="304"/>
      <c r="C82" s="206"/>
      <c r="D82" s="306"/>
      <c r="E82" s="307"/>
      <c r="F82" s="306"/>
      <c r="G82" s="307"/>
      <c r="H82" s="307"/>
      <c r="I82" s="306"/>
      <c r="J82" s="307"/>
      <c r="K82" s="306"/>
      <c r="L82" s="307"/>
      <c r="M82" s="439">
        <f t="shared" si="27"/>
        <v>0</v>
      </c>
      <c r="N82" s="439">
        <f t="shared" si="28"/>
        <v>0</v>
      </c>
      <c r="O82" s="440"/>
    </row>
    <row r="83" spans="1:18" s="441" customFormat="1">
      <c r="A83" s="217" t="s">
        <v>49</v>
      </c>
      <c r="B83" s="217"/>
      <c r="C83" s="206">
        <v>406002</v>
      </c>
      <c r="D83" s="206">
        <v>129902</v>
      </c>
      <c r="E83" s="206">
        <v>26092</v>
      </c>
      <c r="F83" s="206">
        <v>249571</v>
      </c>
      <c r="G83" s="206"/>
      <c r="H83" s="206"/>
      <c r="I83" s="206">
        <f>I87+I92+I97</f>
        <v>437</v>
      </c>
      <c r="J83" s="206"/>
      <c r="K83" s="206"/>
      <c r="L83" s="206"/>
      <c r="M83" s="439">
        <f t="shared" si="27"/>
        <v>406002</v>
      </c>
      <c r="N83" s="439">
        <f t="shared" si="28"/>
        <v>0</v>
      </c>
      <c r="O83" s="442"/>
    </row>
    <row r="84" spans="1:18" s="441" customFormat="1">
      <c r="A84" s="217" t="s">
        <v>662</v>
      </c>
      <c r="B84" s="217"/>
      <c r="C84" s="206">
        <f>C89+C94+C98</f>
        <v>7609</v>
      </c>
      <c r="D84" s="206">
        <f t="shared" ref="D84:L85" si="31">D89+D94+D98</f>
        <v>0</v>
      </c>
      <c r="E84" s="206">
        <f t="shared" si="31"/>
        <v>0</v>
      </c>
      <c r="F84" s="206">
        <f t="shared" si="31"/>
        <v>7609</v>
      </c>
      <c r="G84" s="206">
        <f t="shared" si="31"/>
        <v>0</v>
      </c>
      <c r="H84" s="206">
        <f t="shared" si="31"/>
        <v>0</v>
      </c>
      <c r="I84" s="206">
        <f t="shared" si="31"/>
        <v>0</v>
      </c>
      <c r="J84" s="206">
        <f t="shared" si="31"/>
        <v>0</v>
      </c>
      <c r="K84" s="206">
        <f t="shared" si="31"/>
        <v>0</v>
      </c>
      <c r="L84" s="206">
        <f t="shared" si="31"/>
        <v>0</v>
      </c>
      <c r="M84" s="439">
        <f t="shared" si="27"/>
        <v>7609</v>
      </c>
      <c r="N84" s="439">
        <f t="shared" si="28"/>
        <v>0</v>
      </c>
      <c r="O84" s="440"/>
    </row>
    <row r="85" spans="1:18" s="441" customFormat="1">
      <c r="A85" s="217" t="s">
        <v>501</v>
      </c>
      <c r="B85" s="217"/>
      <c r="C85" s="206">
        <f>C90+C95+C99</f>
        <v>413611</v>
      </c>
      <c r="D85" s="206">
        <f t="shared" si="31"/>
        <v>129902</v>
      </c>
      <c r="E85" s="206">
        <f t="shared" si="31"/>
        <v>26092</v>
      </c>
      <c r="F85" s="206">
        <f t="shared" si="31"/>
        <v>257180</v>
      </c>
      <c r="G85" s="206">
        <f t="shared" si="31"/>
        <v>0</v>
      </c>
      <c r="H85" s="206">
        <f t="shared" si="31"/>
        <v>0</v>
      </c>
      <c r="I85" s="206">
        <f t="shared" si="31"/>
        <v>437</v>
      </c>
      <c r="J85" s="206">
        <f t="shared" si="31"/>
        <v>0</v>
      </c>
      <c r="K85" s="206">
        <f t="shared" si="31"/>
        <v>0</v>
      </c>
      <c r="L85" s="206">
        <f t="shared" si="31"/>
        <v>0</v>
      </c>
      <c r="M85" s="439">
        <f t="shared" si="27"/>
        <v>413611</v>
      </c>
      <c r="N85" s="439">
        <f t="shared" si="28"/>
        <v>0</v>
      </c>
      <c r="O85" s="440"/>
    </row>
    <row r="86" spans="1:18" s="441" customFormat="1">
      <c r="A86" s="308" t="s">
        <v>256</v>
      </c>
      <c r="B86" s="302" t="s">
        <v>335</v>
      </c>
      <c r="C86" s="206"/>
      <c r="D86" s="306"/>
      <c r="E86" s="307"/>
      <c r="F86" s="306"/>
      <c r="G86" s="307"/>
      <c r="H86" s="307"/>
      <c r="I86" s="306"/>
      <c r="J86" s="307"/>
      <c r="K86" s="306"/>
      <c r="L86" s="307"/>
      <c r="M86" s="439">
        <f t="shared" si="27"/>
        <v>0</v>
      </c>
      <c r="N86" s="439">
        <f t="shared" si="28"/>
        <v>0</v>
      </c>
      <c r="O86" s="440"/>
    </row>
    <row r="87" spans="1:18">
      <c r="A87" s="217" t="s">
        <v>49</v>
      </c>
      <c r="B87" s="217"/>
      <c r="C87" s="206">
        <v>42113</v>
      </c>
      <c r="D87" s="205">
        <v>27970</v>
      </c>
      <c r="E87" s="206">
        <v>5555</v>
      </c>
      <c r="F87" s="205">
        <v>8266</v>
      </c>
      <c r="G87" s="206"/>
      <c r="H87" s="206"/>
      <c r="I87" s="205">
        <v>322</v>
      </c>
      <c r="J87" s="206"/>
      <c r="K87" s="205"/>
      <c r="L87" s="206"/>
      <c r="M87" s="439">
        <f t="shared" si="27"/>
        <v>42113</v>
      </c>
      <c r="N87" s="439">
        <f t="shared" si="28"/>
        <v>0</v>
      </c>
      <c r="O87" s="442"/>
      <c r="Q87" s="432" t="s">
        <v>338</v>
      </c>
    </row>
    <row r="88" spans="1:18">
      <c r="A88" s="217" t="s">
        <v>661</v>
      </c>
      <c r="B88" s="217"/>
      <c r="C88" s="195">
        <v>1368</v>
      </c>
      <c r="D88" s="205"/>
      <c r="E88" s="206"/>
      <c r="F88" s="205">
        <v>1368</v>
      </c>
      <c r="G88" s="206"/>
      <c r="H88" s="206"/>
      <c r="I88" s="205"/>
      <c r="J88" s="206"/>
      <c r="K88" s="205"/>
      <c r="L88" s="206"/>
      <c r="M88" s="439">
        <f t="shared" si="27"/>
        <v>1368</v>
      </c>
      <c r="N88" s="439">
        <f t="shared" si="28"/>
        <v>0</v>
      </c>
      <c r="O88" s="442"/>
    </row>
    <row r="89" spans="1:18">
      <c r="A89" s="217" t="s">
        <v>662</v>
      </c>
      <c r="B89" s="217"/>
      <c r="C89" s="206">
        <f>SUM(C88)</f>
        <v>1368</v>
      </c>
      <c r="D89" s="206">
        <f t="shared" ref="D89:L89" si="32">SUM(D88)</f>
        <v>0</v>
      </c>
      <c r="E89" s="206">
        <f t="shared" si="32"/>
        <v>0</v>
      </c>
      <c r="F89" s="206">
        <f t="shared" si="32"/>
        <v>1368</v>
      </c>
      <c r="G89" s="206">
        <f t="shared" si="32"/>
        <v>0</v>
      </c>
      <c r="H89" s="206">
        <f t="shared" si="32"/>
        <v>0</v>
      </c>
      <c r="I89" s="206">
        <f t="shared" si="32"/>
        <v>0</v>
      </c>
      <c r="J89" s="206">
        <f t="shared" si="32"/>
        <v>0</v>
      </c>
      <c r="K89" s="206">
        <f t="shared" si="32"/>
        <v>0</v>
      </c>
      <c r="L89" s="206">
        <f t="shared" si="32"/>
        <v>0</v>
      </c>
      <c r="M89" s="439">
        <f t="shared" si="27"/>
        <v>1368</v>
      </c>
      <c r="N89" s="439">
        <f t="shared" si="28"/>
        <v>0</v>
      </c>
      <c r="O89" s="442"/>
    </row>
    <row r="90" spans="1:18">
      <c r="A90" s="217" t="s">
        <v>501</v>
      </c>
      <c r="B90" s="217"/>
      <c r="C90" s="206">
        <f>C89+C87</f>
        <v>43481</v>
      </c>
      <c r="D90" s="206">
        <f t="shared" ref="D90:L90" si="33">D89+D87</f>
        <v>27970</v>
      </c>
      <c r="E90" s="206">
        <f t="shared" si="33"/>
        <v>5555</v>
      </c>
      <c r="F90" s="206">
        <f t="shared" si="33"/>
        <v>9634</v>
      </c>
      <c r="G90" s="206">
        <f t="shared" si="33"/>
        <v>0</v>
      </c>
      <c r="H90" s="206">
        <f t="shared" si="33"/>
        <v>0</v>
      </c>
      <c r="I90" s="206">
        <f t="shared" si="33"/>
        <v>322</v>
      </c>
      <c r="J90" s="206">
        <f t="shared" si="33"/>
        <v>0</v>
      </c>
      <c r="K90" s="206">
        <f t="shared" si="33"/>
        <v>0</v>
      </c>
      <c r="L90" s="206">
        <f t="shared" si="33"/>
        <v>0</v>
      </c>
      <c r="M90" s="439">
        <f t="shared" si="27"/>
        <v>43481</v>
      </c>
      <c r="N90" s="439">
        <f t="shared" si="28"/>
        <v>0</v>
      </c>
      <c r="O90" s="442"/>
    </row>
    <row r="91" spans="1:18">
      <c r="A91" s="207" t="s">
        <v>257</v>
      </c>
      <c r="B91" s="207" t="s">
        <v>335</v>
      </c>
      <c r="C91" s="206"/>
      <c r="D91" s="205"/>
      <c r="E91" s="206"/>
      <c r="F91" s="205"/>
      <c r="G91" s="206"/>
      <c r="H91" s="206"/>
      <c r="I91" s="205"/>
      <c r="J91" s="206"/>
      <c r="K91" s="205"/>
      <c r="L91" s="206"/>
      <c r="M91" s="439">
        <f t="shared" si="27"/>
        <v>0</v>
      </c>
      <c r="N91" s="439">
        <f t="shared" si="28"/>
        <v>0</v>
      </c>
      <c r="O91" s="442"/>
      <c r="Q91" s="432">
        <v>7644</v>
      </c>
      <c r="R91" s="432" t="s">
        <v>339</v>
      </c>
    </row>
    <row r="92" spans="1:18">
      <c r="A92" s="217" t="s">
        <v>49</v>
      </c>
      <c r="B92" s="217"/>
      <c r="C92" s="206">
        <v>30429</v>
      </c>
      <c r="D92" s="205">
        <v>23162</v>
      </c>
      <c r="E92" s="206">
        <v>4523</v>
      </c>
      <c r="F92" s="205">
        <v>2716</v>
      </c>
      <c r="G92" s="206"/>
      <c r="H92" s="206"/>
      <c r="I92" s="205">
        <v>28</v>
      </c>
      <c r="J92" s="206"/>
      <c r="K92" s="205"/>
      <c r="L92" s="206"/>
      <c r="M92" s="439">
        <f t="shared" si="27"/>
        <v>30429</v>
      </c>
      <c r="N92" s="439">
        <f t="shared" si="28"/>
        <v>0</v>
      </c>
      <c r="O92" s="442"/>
      <c r="Q92" s="432">
        <f>SUM(Q91:Q91)</f>
        <v>7644</v>
      </c>
    </row>
    <row r="93" spans="1:18">
      <c r="A93" s="217" t="s">
        <v>661</v>
      </c>
      <c r="B93" s="217"/>
      <c r="C93" s="206">
        <v>2933</v>
      </c>
      <c r="D93" s="205"/>
      <c r="E93" s="206"/>
      <c r="F93" s="205">
        <v>2933</v>
      </c>
      <c r="G93" s="206"/>
      <c r="H93" s="206"/>
      <c r="I93" s="205"/>
      <c r="J93" s="206"/>
      <c r="K93" s="205"/>
      <c r="L93" s="206"/>
      <c r="M93" s="439">
        <f t="shared" si="27"/>
        <v>2933</v>
      </c>
      <c r="N93" s="439">
        <f t="shared" si="28"/>
        <v>0</v>
      </c>
      <c r="O93" s="442"/>
    </row>
    <row r="94" spans="1:18">
      <c r="A94" s="217" t="s">
        <v>662</v>
      </c>
      <c r="B94" s="217"/>
      <c r="C94" s="206">
        <f>SUM(C93)</f>
        <v>2933</v>
      </c>
      <c r="D94" s="206">
        <f t="shared" ref="D94:L94" si="34">SUM(D93)</f>
        <v>0</v>
      </c>
      <c r="E94" s="206">
        <f t="shared" si="34"/>
        <v>0</v>
      </c>
      <c r="F94" s="206">
        <f t="shared" si="34"/>
        <v>2933</v>
      </c>
      <c r="G94" s="206">
        <f t="shared" si="34"/>
        <v>0</v>
      </c>
      <c r="H94" s="206">
        <f t="shared" si="34"/>
        <v>0</v>
      </c>
      <c r="I94" s="206">
        <f t="shared" si="34"/>
        <v>0</v>
      </c>
      <c r="J94" s="206">
        <f t="shared" si="34"/>
        <v>0</v>
      </c>
      <c r="K94" s="206">
        <f t="shared" si="34"/>
        <v>0</v>
      </c>
      <c r="L94" s="206">
        <f t="shared" si="34"/>
        <v>0</v>
      </c>
      <c r="M94" s="439">
        <f t="shared" si="27"/>
        <v>2933</v>
      </c>
      <c r="N94" s="439">
        <f t="shared" si="28"/>
        <v>0</v>
      </c>
      <c r="O94" s="442"/>
    </row>
    <row r="95" spans="1:18" s="441" customFormat="1">
      <c r="A95" s="217" t="s">
        <v>501</v>
      </c>
      <c r="B95" s="217"/>
      <c r="C95" s="206">
        <f>C92+C94</f>
        <v>33362</v>
      </c>
      <c r="D95" s="206">
        <f t="shared" ref="D95:L95" si="35">D92+D94</f>
        <v>23162</v>
      </c>
      <c r="E95" s="206">
        <f t="shared" si="35"/>
        <v>4523</v>
      </c>
      <c r="F95" s="206">
        <f t="shared" si="35"/>
        <v>5649</v>
      </c>
      <c r="G95" s="206">
        <f t="shared" si="35"/>
        <v>0</v>
      </c>
      <c r="H95" s="206">
        <f t="shared" si="35"/>
        <v>0</v>
      </c>
      <c r="I95" s="206">
        <f t="shared" si="35"/>
        <v>28</v>
      </c>
      <c r="J95" s="206">
        <f t="shared" si="35"/>
        <v>0</v>
      </c>
      <c r="K95" s="206">
        <f t="shared" si="35"/>
        <v>0</v>
      </c>
      <c r="L95" s="206">
        <f t="shared" si="35"/>
        <v>0</v>
      </c>
      <c r="M95" s="439">
        <f t="shared" si="27"/>
        <v>33362</v>
      </c>
      <c r="N95" s="439">
        <f t="shared" si="28"/>
        <v>0</v>
      </c>
      <c r="O95" s="440"/>
    </row>
    <row r="96" spans="1:18">
      <c r="A96" s="204" t="s">
        <v>258</v>
      </c>
      <c r="B96" s="305"/>
      <c r="C96" s="206"/>
      <c r="D96" s="205"/>
      <c r="E96" s="206"/>
      <c r="F96" s="205"/>
      <c r="G96" s="206"/>
      <c r="H96" s="206"/>
      <c r="I96" s="205"/>
      <c r="J96" s="206"/>
      <c r="K96" s="205"/>
      <c r="L96" s="206"/>
      <c r="M96" s="439">
        <f t="shared" si="27"/>
        <v>0</v>
      </c>
      <c r="N96" s="439">
        <f t="shared" si="28"/>
        <v>0</v>
      </c>
      <c r="O96" s="442"/>
      <c r="Q96" s="441">
        <v>885</v>
      </c>
      <c r="R96" s="441" t="s">
        <v>340</v>
      </c>
    </row>
    <row r="97" spans="1:18" s="441" customFormat="1">
      <c r="A97" s="217" t="s">
        <v>49</v>
      </c>
      <c r="B97" s="217"/>
      <c r="C97" s="206">
        <v>333460</v>
      </c>
      <c r="D97" s="206">
        <v>78770</v>
      </c>
      <c r="E97" s="206">
        <v>16014</v>
      </c>
      <c r="F97" s="206">
        <f t="shared" ref="F97:L97" si="36">F101+F105+F109+F113+F117+F121+F125+F129+F133+F138+F143+F148+F153+F162+F167+F171+F176+F181+F185+F189+F193+F158</f>
        <v>238589</v>
      </c>
      <c r="G97" s="206">
        <f t="shared" si="36"/>
        <v>0</v>
      </c>
      <c r="H97" s="206">
        <f t="shared" si="36"/>
        <v>0</v>
      </c>
      <c r="I97" s="206">
        <f t="shared" si="36"/>
        <v>87</v>
      </c>
      <c r="J97" s="206">
        <f t="shared" si="36"/>
        <v>0</v>
      </c>
      <c r="K97" s="206">
        <f t="shared" si="36"/>
        <v>0</v>
      </c>
      <c r="L97" s="206">
        <f t="shared" si="36"/>
        <v>0</v>
      </c>
      <c r="M97" s="439">
        <f t="shared" si="27"/>
        <v>333460</v>
      </c>
      <c r="N97" s="439">
        <f t="shared" si="28"/>
        <v>0</v>
      </c>
      <c r="O97" s="440"/>
      <c r="Q97" s="441">
        <v>1422</v>
      </c>
      <c r="R97" s="441" t="s">
        <v>341</v>
      </c>
    </row>
    <row r="98" spans="1:18" s="441" customFormat="1">
      <c r="A98" s="217" t="s">
        <v>662</v>
      </c>
      <c r="B98" s="217"/>
      <c r="C98" s="206">
        <f>C102+C106+C110+C114+C118+C122+C126+C130+C135+C140+C145+C150+C155+C159+C164+C168+C173+C178+C182+C186+C190+C194</f>
        <v>3308</v>
      </c>
      <c r="D98" s="206">
        <f t="shared" ref="D98:L99" si="37">D102+D106+D110+D114+D118+D122+D126+D130+D135+D140+D145+D150+D155+D159+D164+D168+D173+D178+D182+D186+D190+D194</f>
        <v>0</v>
      </c>
      <c r="E98" s="206">
        <f t="shared" si="37"/>
        <v>0</v>
      </c>
      <c r="F98" s="206">
        <f t="shared" si="37"/>
        <v>3308</v>
      </c>
      <c r="G98" s="206">
        <f t="shared" si="37"/>
        <v>0</v>
      </c>
      <c r="H98" s="206">
        <f t="shared" si="37"/>
        <v>0</v>
      </c>
      <c r="I98" s="206">
        <f t="shared" si="37"/>
        <v>0</v>
      </c>
      <c r="J98" s="206">
        <f t="shared" si="37"/>
        <v>0</v>
      </c>
      <c r="K98" s="206">
        <f t="shared" si="37"/>
        <v>0</v>
      </c>
      <c r="L98" s="206">
        <f t="shared" si="37"/>
        <v>0</v>
      </c>
      <c r="M98" s="439">
        <f t="shared" si="27"/>
        <v>3308</v>
      </c>
      <c r="N98" s="439">
        <f t="shared" si="28"/>
        <v>0</v>
      </c>
      <c r="O98" s="440"/>
    </row>
    <row r="99" spans="1:18" s="441" customFormat="1">
      <c r="A99" s="217" t="s">
        <v>501</v>
      </c>
      <c r="B99" s="217"/>
      <c r="C99" s="206">
        <f>C103+C107+C111+C115+C119+C123+C127+C131+C136+C141+C146+C151+C156+C160+C165+C169+C174+C179+C183+C187+C191+C195</f>
        <v>336768</v>
      </c>
      <c r="D99" s="206">
        <f t="shared" si="37"/>
        <v>78770</v>
      </c>
      <c r="E99" s="206">
        <f t="shared" si="37"/>
        <v>16014</v>
      </c>
      <c r="F99" s="206">
        <f t="shared" si="37"/>
        <v>241897</v>
      </c>
      <c r="G99" s="206">
        <f t="shared" si="37"/>
        <v>0</v>
      </c>
      <c r="H99" s="206">
        <f t="shared" si="37"/>
        <v>0</v>
      </c>
      <c r="I99" s="206">
        <f t="shared" si="37"/>
        <v>87</v>
      </c>
      <c r="J99" s="206">
        <f t="shared" si="37"/>
        <v>0</v>
      </c>
      <c r="K99" s="206">
        <f t="shared" si="37"/>
        <v>0</v>
      </c>
      <c r="L99" s="206">
        <f t="shared" si="37"/>
        <v>0</v>
      </c>
      <c r="M99" s="439">
        <f t="shared" si="27"/>
        <v>336768</v>
      </c>
      <c r="N99" s="439">
        <f t="shared" si="28"/>
        <v>0</v>
      </c>
      <c r="O99" s="440"/>
    </row>
    <row r="100" spans="1:18" s="441" customFormat="1">
      <c r="A100" s="204" t="s">
        <v>152</v>
      </c>
      <c r="B100" s="204" t="s">
        <v>335</v>
      </c>
      <c r="C100" s="206"/>
      <c r="D100" s="205"/>
      <c r="E100" s="206"/>
      <c r="F100" s="205"/>
      <c r="G100" s="206"/>
      <c r="H100" s="206"/>
      <c r="I100" s="205"/>
      <c r="J100" s="206"/>
      <c r="K100" s="205"/>
      <c r="L100" s="206"/>
      <c r="M100" s="439">
        <f t="shared" si="27"/>
        <v>0</v>
      </c>
      <c r="N100" s="439">
        <f t="shared" si="28"/>
        <v>0</v>
      </c>
      <c r="O100" s="440"/>
    </row>
    <row r="101" spans="1:18" s="441" customFormat="1">
      <c r="A101" s="217" t="s">
        <v>49</v>
      </c>
      <c r="B101" s="217"/>
      <c r="C101" s="206">
        <v>34335</v>
      </c>
      <c r="D101" s="205">
        <v>19305</v>
      </c>
      <c r="E101" s="206">
        <v>3896</v>
      </c>
      <c r="F101" s="205">
        <v>11134</v>
      </c>
      <c r="G101" s="206"/>
      <c r="H101" s="206"/>
      <c r="I101" s="205"/>
      <c r="J101" s="206"/>
      <c r="K101" s="205"/>
      <c r="L101" s="206"/>
      <c r="M101" s="439">
        <f t="shared" si="27"/>
        <v>34335</v>
      </c>
      <c r="N101" s="439">
        <f t="shared" si="28"/>
        <v>0</v>
      </c>
      <c r="O101" s="442"/>
    </row>
    <row r="102" spans="1:18" s="441" customFormat="1">
      <c r="A102" s="217" t="s">
        <v>662</v>
      </c>
      <c r="B102" s="217"/>
      <c r="C102" s="206">
        <v>0</v>
      </c>
      <c r="D102" s="206"/>
      <c r="E102" s="206"/>
      <c r="F102" s="206"/>
      <c r="G102" s="206"/>
      <c r="H102" s="206"/>
      <c r="I102" s="206"/>
      <c r="J102" s="206"/>
      <c r="K102" s="206"/>
      <c r="L102" s="206"/>
      <c r="M102" s="439">
        <f t="shared" si="27"/>
        <v>0</v>
      </c>
      <c r="N102" s="439">
        <f t="shared" si="28"/>
        <v>0</v>
      </c>
      <c r="O102" s="442"/>
    </row>
    <row r="103" spans="1:18" s="441" customFormat="1">
      <c r="A103" s="217" t="s">
        <v>501</v>
      </c>
      <c r="B103" s="217"/>
      <c r="C103" s="206">
        <f>C101+C102</f>
        <v>34335</v>
      </c>
      <c r="D103" s="206">
        <f t="shared" ref="D103:L103" si="38">D101+D102</f>
        <v>19305</v>
      </c>
      <c r="E103" s="206">
        <f t="shared" si="38"/>
        <v>3896</v>
      </c>
      <c r="F103" s="206">
        <f t="shared" si="38"/>
        <v>11134</v>
      </c>
      <c r="G103" s="206">
        <f t="shared" si="38"/>
        <v>0</v>
      </c>
      <c r="H103" s="206">
        <f t="shared" si="38"/>
        <v>0</v>
      </c>
      <c r="I103" s="206">
        <f t="shared" si="38"/>
        <v>0</v>
      </c>
      <c r="J103" s="206">
        <f t="shared" si="38"/>
        <v>0</v>
      </c>
      <c r="K103" s="206">
        <f t="shared" si="38"/>
        <v>0</v>
      </c>
      <c r="L103" s="206">
        <f t="shared" si="38"/>
        <v>0</v>
      </c>
      <c r="M103" s="439">
        <f t="shared" si="27"/>
        <v>34335</v>
      </c>
      <c r="N103" s="439">
        <f t="shared" si="28"/>
        <v>0</v>
      </c>
      <c r="O103" s="442"/>
    </row>
    <row r="104" spans="1:18">
      <c r="A104" s="207" t="s">
        <v>153</v>
      </c>
      <c r="B104" s="302" t="s">
        <v>335</v>
      </c>
      <c r="C104" s="206"/>
      <c r="D104" s="205"/>
      <c r="E104" s="206"/>
      <c r="F104" s="205"/>
      <c r="G104" s="206"/>
      <c r="H104" s="206"/>
      <c r="I104" s="205"/>
      <c r="J104" s="206"/>
      <c r="K104" s="205"/>
      <c r="L104" s="206"/>
      <c r="M104" s="439">
        <f t="shared" si="27"/>
        <v>0</v>
      </c>
      <c r="N104" s="439">
        <f t="shared" si="28"/>
        <v>0</v>
      </c>
      <c r="O104" s="442"/>
    </row>
    <row r="105" spans="1:18" s="441" customFormat="1">
      <c r="A105" s="217" t="s">
        <v>49</v>
      </c>
      <c r="B105" s="217"/>
      <c r="C105" s="206">
        <v>7162</v>
      </c>
      <c r="D105" s="205">
        <v>5525</v>
      </c>
      <c r="E105" s="206">
        <v>1129</v>
      </c>
      <c r="F105" s="205">
        <v>453</v>
      </c>
      <c r="G105" s="206"/>
      <c r="H105" s="206"/>
      <c r="I105" s="205">
        <v>55</v>
      </c>
      <c r="J105" s="206"/>
      <c r="K105" s="205"/>
      <c r="L105" s="206"/>
      <c r="M105" s="439">
        <f t="shared" si="27"/>
        <v>7162</v>
      </c>
      <c r="N105" s="439">
        <f t="shared" si="28"/>
        <v>0</v>
      </c>
      <c r="O105" s="442"/>
    </row>
    <row r="106" spans="1:18" s="441" customFormat="1">
      <c r="A106" s="217" t="s">
        <v>662</v>
      </c>
      <c r="B106" s="217"/>
      <c r="C106" s="206">
        <v>0</v>
      </c>
      <c r="D106" s="206"/>
      <c r="E106" s="206"/>
      <c r="F106" s="206"/>
      <c r="G106" s="206"/>
      <c r="H106" s="206"/>
      <c r="I106" s="206"/>
      <c r="J106" s="206"/>
      <c r="K106" s="206"/>
      <c r="L106" s="206"/>
      <c r="M106" s="439">
        <f t="shared" si="27"/>
        <v>0</v>
      </c>
      <c r="N106" s="439">
        <f t="shared" si="28"/>
        <v>0</v>
      </c>
      <c r="O106" s="442"/>
    </row>
    <row r="107" spans="1:18" s="441" customFormat="1">
      <c r="A107" s="217" t="s">
        <v>501</v>
      </c>
      <c r="B107" s="217"/>
      <c r="C107" s="206">
        <f>C105+C106</f>
        <v>7162</v>
      </c>
      <c r="D107" s="206">
        <f t="shared" ref="D107:L107" si="39">D105+D106</f>
        <v>5525</v>
      </c>
      <c r="E107" s="206">
        <f t="shared" si="39"/>
        <v>1129</v>
      </c>
      <c r="F107" s="206">
        <f t="shared" si="39"/>
        <v>453</v>
      </c>
      <c r="G107" s="206">
        <f t="shared" si="39"/>
        <v>0</v>
      </c>
      <c r="H107" s="206">
        <f t="shared" si="39"/>
        <v>0</v>
      </c>
      <c r="I107" s="206">
        <f t="shared" si="39"/>
        <v>55</v>
      </c>
      <c r="J107" s="206">
        <f t="shared" si="39"/>
        <v>0</v>
      </c>
      <c r="K107" s="206">
        <f t="shared" si="39"/>
        <v>0</v>
      </c>
      <c r="L107" s="206">
        <f t="shared" si="39"/>
        <v>0</v>
      </c>
      <c r="M107" s="439">
        <f t="shared" si="27"/>
        <v>7162</v>
      </c>
      <c r="N107" s="439">
        <f t="shared" si="28"/>
        <v>0</v>
      </c>
      <c r="O107" s="442"/>
    </row>
    <row r="108" spans="1:18">
      <c r="A108" s="207" t="s">
        <v>154</v>
      </c>
      <c r="B108" s="302" t="s">
        <v>335</v>
      </c>
      <c r="C108" s="206"/>
      <c r="D108" s="205"/>
      <c r="E108" s="206"/>
      <c r="F108" s="205"/>
      <c r="G108" s="206"/>
      <c r="H108" s="206"/>
      <c r="I108" s="205"/>
      <c r="J108" s="206"/>
      <c r="K108" s="205"/>
      <c r="L108" s="206"/>
      <c r="M108" s="439">
        <f t="shared" si="27"/>
        <v>0</v>
      </c>
      <c r="N108" s="439">
        <f t="shared" si="28"/>
        <v>0</v>
      </c>
      <c r="O108" s="442"/>
    </row>
    <row r="109" spans="1:18" s="441" customFormat="1">
      <c r="A109" s="217" t="s">
        <v>49</v>
      </c>
      <c r="B109" s="217"/>
      <c r="C109" s="206">
        <v>11410</v>
      </c>
      <c r="D109" s="205">
        <v>4143</v>
      </c>
      <c r="E109" s="206">
        <v>878</v>
      </c>
      <c r="F109" s="205">
        <v>6389</v>
      </c>
      <c r="G109" s="206"/>
      <c r="H109" s="206"/>
      <c r="I109" s="205"/>
      <c r="J109" s="206"/>
      <c r="K109" s="205"/>
      <c r="L109" s="206"/>
      <c r="M109" s="439">
        <f t="shared" si="27"/>
        <v>11410</v>
      </c>
      <c r="N109" s="439">
        <f t="shared" si="28"/>
        <v>0</v>
      </c>
      <c r="O109" s="442"/>
    </row>
    <row r="110" spans="1:18" s="441" customFormat="1">
      <c r="A110" s="217" t="s">
        <v>662</v>
      </c>
      <c r="B110" s="217"/>
      <c r="C110" s="206">
        <v>0</v>
      </c>
      <c r="D110" s="206"/>
      <c r="E110" s="206"/>
      <c r="F110" s="206"/>
      <c r="G110" s="206"/>
      <c r="H110" s="206"/>
      <c r="I110" s="206"/>
      <c r="J110" s="206"/>
      <c r="K110" s="206"/>
      <c r="L110" s="206"/>
      <c r="M110" s="439">
        <f t="shared" si="27"/>
        <v>0</v>
      </c>
      <c r="N110" s="439">
        <f t="shared" si="28"/>
        <v>0</v>
      </c>
      <c r="O110" s="442"/>
    </row>
    <row r="111" spans="1:18" s="441" customFormat="1">
      <c r="A111" s="217" t="s">
        <v>501</v>
      </c>
      <c r="B111" s="217"/>
      <c r="C111" s="206">
        <f>C109+C110</f>
        <v>11410</v>
      </c>
      <c r="D111" s="206">
        <f t="shared" ref="D111:L111" si="40">D109+D110</f>
        <v>4143</v>
      </c>
      <c r="E111" s="206">
        <f t="shared" si="40"/>
        <v>878</v>
      </c>
      <c r="F111" s="206">
        <f t="shared" si="40"/>
        <v>6389</v>
      </c>
      <c r="G111" s="206">
        <f t="shared" si="40"/>
        <v>0</v>
      </c>
      <c r="H111" s="206">
        <f t="shared" si="40"/>
        <v>0</v>
      </c>
      <c r="I111" s="206">
        <f t="shared" si="40"/>
        <v>0</v>
      </c>
      <c r="J111" s="206">
        <f t="shared" si="40"/>
        <v>0</v>
      </c>
      <c r="K111" s="206">
        <f t="shared" si="40"/>
        <v>0</v>
      </c>
      <c r="L111" s="206">
        <f t="shared" si="40"/>
        <v>0</v>
      </c>
      <c r="M111" s="439">
        <f t="shared" si="27"/>
        <v>11410</v>
      </c>
      <c r="N111" s="439">
        <f t="shared" si="28"/>
        <v>0</v>
      </c>
      <c r="O111" s="442"/>
    </row>
    <row r="112" spans="1:18">
      <c r="A112" s="207" t="s">
        <v>155</v>
      </c>
      <c r="B112" s="302" t="s">
        <v>335</v>
      </c>
      <c r="C112" s="206"/>
      <c r="D112" s="205"/>
      <c r="E112" s="206"/>
      <c r="F112" s="205"/>
      <c r="G112" s="206"/>
      <c r="H112" s="206"/>
      <c r="I112" s="205"/>
      <c r="J112" s="206"/>
      <c r="K112" s="205"/>
      <c r="L112" s="206"/>
      <c r="M112" s="439">
        <f t="shared" si="27"/>
        <v>0</v>
      </c>
      <c r="N112" s="439">
        <f t="shared" si="28"/>
        <v>0</v>
      </c>
      <c r="O112" s="442"/>
    </row>
    <row r="113" spans="1:15" s="441" customFormat="1">
      <c r="A113" s="217" t="s">
        <v>49</v>
      </c>
      <c r="B113" s="217"/>
      <c r="C113" s="206">
        <v>9678</v>
      </c>
      <c r="D113" s="205">
        <v>4265</v>
      </c>
      <c r="E113" s="206">
        <v>862</v>
      </c>
      <c r="F113" s="205">
        <v>4551</v>
      </c>
      <c r="G113" s="206"/>
      <c r="H113" s="206"/>
      <c r="I113" s="205"/>
      <c r="J113" s="206"/>
      <c r="K113" s="205"/>
      <c r="L113" s="206"/>
      <c r="M113" s="439">
        <f t="shared" si="27"/>
        <v>9678</v>
      </c>
      <c r="N113" s="439">
        <f t="shared" si="28"/>
        <v>0</v>
      </c>
      <c r="O113" s="442"/>
    </row>
    <row r="114" spans="1:15" s="441" customFormat="1">
      <c r="A114" s="217" t="s">
        <v>662</v>
      </c>
      <c r="B114" s="217"/>
      <c r="C114" s="206">
        <v>0</v>
      </c>
      <c r="D114" s="206"/>
      <c r="E114" s="206"/>
      <c r="F114" s="206"/>
      <c r="G114" s="206"/>
      <c r="H114" s="206"/>
      <c r="I114" s="206"/>
      <c r="J114" s="206"/>
      <c r="K114" s="206"/>
      <c r="L114" s="206"/>
      <c r="M114" s="439">
        <f t="shared" si="27"/>
        <v>0</v>
      </c>
      <c r="N114" s="439">
        <f t="shared" si="28"/>
        <v>0</v>
      </c>
      <c r="O114" s="442"/>
    </row>
    <row r="115" spans="1:15" s="441" customFormat="1">
      <c r="A115" s="217" t="s">
        <v>501</v>
      </c>
      <c r="B115" s="217"/>
      <c r="C115" s="206">
        <f>C113+C114</f>
        <v>9678</v>
      </c>
      <c r="D115" s="206">
        <f t="shared" ref="D115:L115" si="41">D113+D114</f>
        <v>4265</v>
      </c>
      <c r="E115" s="206">
        <f t="shared" si="41"/>
        <v>862</v>
      </c>
      <c r="F115" s="206">
        <f t="shared" si="41"/>
        <v>4551</v>
      </c>
      <c r="G115" s="206">
        <f t="shared" si="41"/>
        <v>0</v>
      </c>
      <c r="H115" s="206">
        <f t="shared" si="41"/>
        <v>0</v>
      </c>
      <c r="I115" s="206">
        <f t="shared" si="41"/>
        <v>0</v>
      </c>
      <c r="J115" s="206">
        <f t="shared" si="41"/>
        <v>0</v>
      </c>
      <c r="K115" s="206">
        <f t="shared" si="41"/>
        <v>0</v>
      </c>
      <c r="L115" s="206">
        <f t="shared" si="41"/>
        <v>0</v>
      </c>
      <c r="M115" s="439">
        <f t="shared" si="27"/>
        <v>9678</v>
      </c>
      <c r="N115" s="439">
        <f t="shared" si="28"/>
        <v>0</v>
      </c>
      <c r="O115" s="442"/>
    </row>
    <row r="116" spans="1:15">
      <c r="A116" s="207" t="s">
        <v>156</v>
      </c>
      <c r="B116" s="302" t="s">
        <v>335</v>
      </c>
      <c r="C116" s="206"/>
      <c r="D116" s="205"/>
      <c r="E116" s="206"/>
      <c r="F116" s="205"/>
      <c r="G116" s="206"/>
      <c r="H116" s="206"/>
      <c r="I116" s="205"/>
      <c r="J116" s="206"/>
      <c r="K116" s="205"/>
      <c r="L116" s="206"/>
      <c r="M116" s="439">
        <f t="shared" si="27"/>
        <v>0</v>
      </c>
      <c r="N116" s="439">
        <f t="shared" si="28"/>
        <v>0</v>
      </c>
      <c r="O116" s="442"/>
    </row>
    <row r="117" spans="1:15" s="441" customFormat="1">
      <c r="A117" s="217" t="s">
        <v>49</v>
      </c>
      <c r="B117" s="217"/>
      <c r="C117" s="206">
        <v>11910</v>
      </c>
      <c r="D117" s="205">
        <v>4143</v>
      </c>
      <c r="E117" s="206">
        <v>858</v>
      </c>
      <c r="F117" s="205">
        <v>6909</v>
      </c>
      <c r="G117" s="206"/>
      <c r="H117" s="206"/>
      <c r="I117" s="205"/>
      <c r="J117" s="206"/>
      <c r="K117" s="205"/>
      <c r="L117" s="206"/>
      <c r="M117" s="439">
        <f t="shared" si="27"/>
        <v>11910</v>
      </c>
      <c r="N117" s="439">
        <f t="shared" si="28"/>
        <v>0</v>
      </c>
      <c r="O117" s="442"/>
    </row>
    <row r="118" spans="1:15" s="441" customFormat="1">
      <c r="A118" s="217" t="s">
        <v>662</v>
      </c>
      <c r="B118" s="217"/>
      <c r="C118" s="206">
        <v>0</v>
      </c>
      <c r="D118" s="206"/>
      <c r="E118" s="206"/>
      <c r="F118" s="206"/>
      <c r="G118" s="206"/>
      <c r="H118" s="206"/>
      <c r="I118" s="206"/>
      <c r="J118" s="206"/>
      <c r="K118" s="206"/>
      <c r="L118" s="206"/>
      <c r="M118" s="439">
        <f t="shared" si="27"/>
        <v>0</v>
      </c>
      <c r="N118" s="439">
        <f t="shared" si="28"/>
        <v>0</v>
      </c>
      <c r="O118" s="442"/>
    </row>
    <row r="119" spans="1:15" s="441" customFormat="1">
      <c r="A119" s="217" t="s">
        <v>501</v>
      </c>
      <c r="B119" s="217"/>
      <c r="C119" s="206">
        <f>C117+C118</f>
        <v>11910</v>
      </c>
      <c r="D119" s="206">
        <f t="shared" ref="D119:L119" si="42">D117+D118</f>
        <v>4143</v>
      </c>
      <c r="E119" s="206">
        <f t="shared" si="42"/>
        <v>858</v>
      </c>
      <c r="F119" s="206">
        <f t="shared" si="42"/>
        <v>6909</v>
      </c>
      <c r="G119" s="206">
        <f t="shared" si="42"/>
        <v>0</v>
      </c>
      <c r="H119" s="206">
        <f t="shared" si="42"/>
        <v>0</v>
      </c>
      <c r="I119" s="206">
        <f t="shared" si="42"/>
        <v>0</v>
      </c>
      <c r="J119" s="206">
        <f t="shared" si="42"/>
        <v>0</v>
      </c>
      <c r="K119" s="206">
        <f t="shared" si="42"/>
        <v>0</v>
      </c>
      <c r="L119" s="206">
        <f t="shared" si="42"/>
        <v>0</v>
      </c>
      <c r="M119" s="439">
        <f t="shared" si="27"/>
        <v>11910</v>
      </c>
      <c r="N119" s="439">
        <f t="shared" si="28"/>
        <v>0</v>
      </c>
      <c r="O119" s="442"/>
    </row>
    <row r="120" spans="1:15">
      <c r="A120" s="207" t="s">
        <v>157</v>
      </c>
      <c r="B120" s="302" t="s">
        <v>335</v>
      </c>
      <c r="C120" s="206"/>
      <c r="D120" s="205"/>
      <c r="E120" s="206"/>
      <c r="F120" s="205"/>
      <c r="G120" s="206"/>
      <c r="H120" s="206"/>
      <c r="I120" s="205"/>
      <c r="J120" s="206"/>
      <c r="K120" s="205"/>
      <c r="L120" s="206"/>
      <c r="M120" s="439">
        <f t="shared" si="27"/>
        <v>0</v>
      </c>
      <c r="N120" s="439">
        <f t="shared" si="28"/>
        <v>0</v>
      </c>
      <c r="O120" s="442"/>
    </row>
    <row r="121" spans="1:15" s="441" customFormat="1">
      <c r="A121" s="217" t="s">
        <v>49</v>
      </c>
      <c r="B121" s="217"/>
      <c r="C121" s="206">
        <v>29946</v>
      </c>
      <c r="D121" s="205">
        <v>420</v>
      </c>
      <c r="E121" s="206">
        <v>82</v>
      </c>
      <c r="F121" s="205">
        <v>29444</v>
      </c>
      <c r="G121" s="206"/>
      <c r="H121" s="206"/>
      <c r="I121" s="205"/>
      <c r="J121" s="206"/>
      <c r="K121" s="205"/>
      <c r="L121" s="206"/>
      <c r="M121" s="439">
        <f t="shared" si="27"/>
        <v>29946</v>
      </c>
      <c r="N121" s="439">
        <f t="shared" si="28"/>
        <v>0</v>
      </c>
      <c r="O121" s="442"/>
    </row>
    <row r="122" spans="1:15" s="441" customFormat="1">
      <c r="A122" s="217" t="s">
        <v>662</v>
      </c>
      <c r="B122" s="217"/>
      <c r="C122" s="206">
        <v>0</v>
      </c>
      <c r="D122" s="206"/>
      <c r="E122" s="206"/>
      <c r="F122" s="206"/>
      <c r="G122" s="206"/>
      <c r="H122" s="206"/>
      <c r="I122" s="206"/>
      <c r="J122" s="206"/>
      <c r="K122" s="206"/>
      <c r="L122" s="206"/>
      <c r="M122" s="439">
        <f t="shared" si="27"/>
        <v>0</v>
      </c>
      <c r="N122" s="439">
        <f t="shared" si="28"/>
        <v>0</v>
      </c>
      <c r="O122" s="442"/>
    </row>
    <row r="123" spans="1:15" s="441" customFormat="1">
      <c r="A123" s="217" t="s">
        <v>501</v>
      </c>
      <c r="B123" s="217"/>
      <c r="C123" s="206">
        <f>C121+C122</f>
        <v>29946</v>
      </c>
      <c r="D123" s="206">
        <f t="shared" ref="D123:L123" si="43">D121+D122</f>
        <v>420</v>
      </c>
      <c r="E123" s="206">
        <f t="shared" si="43"/>
        <v>82</v>
      </c>
      <c r="F123" s="206">
        <f t="shared" si="43"/>
        <v>29444</v>
      </c>
      <c r="G123" s="206">
        <f t="shared" si="43"/>
        <v>0</v>
      </c>
      <c r="H123" s="206">
        <f t="shared" si="43"/>
        <v>0</v>
      </c>
      <c r="I123" s="206">
        <f t="shared" si="43"/>
        <v>0</v>
      </c>
      <c r="J123" s="206">
        <f t="shared" si="43"/>
        <v>0</v>
      </c>
      <c r="K123" s="206">
        <f t="shared" si="43"/>
        <v>0</v>
      </c>
      <c r="L123" s="206">
        <f t="shared" si="43"/>
        <v>0</v>
      </c>
      <c r="M123" s="439">
        <f t="shared" si="27"/>
        <v>29946</v>
      </c>
      <c r="N123" s="439">
        <f t="shared" si="28"/>
        <v>0</v>
      </c>
      <c r="O123" s="442"/>
    </row>
    <row r="124" spans="1:15">
      <c r="A124" s="207" t="s">
        <v>158</v>
      </c>
      <c r="B124" s="302" t="s">
        <v>335</v>
      </c>
      <c r="C124" s="206"/>
      <c r="D124" s="205"/>
      <c r="E124" s="206"/>
      <c r="F124" s="205"/>
      <c r="G124" s="206"/>
      <c r="H124" s="206"/>
      <c r="I124" s="205"/>
      <c r="J124" s="206"/>
      <c r="K124" s="205"/>
      <c r="L124" s="206"/>
      <c r="M124" s="439">
        <f t="shared" si="27"/>
        <v>0</v>
      </c>
      <c r="N124" s="439">
        <f t="shared" si="28"/>
        <v>0</v>
      </c>
      <c r="O124" s="442"/>
    </row>
    <row r="125" spans="1:15" s="441" customFormat="1">
      <c r="A125" s="217" t="s">
        <v>49</v>
      </c>
      <c r="B125" s="217"/>
      <c r="C125" s="206">
        <v>23730</v>
      </c>
      <c r="D125" s="205">
        <v>420</v>
      </c>
      <c r="E125" s="206">
        <v>82</v>
      </c>
      <c r="F125" s="205">
        <v>23228</v>
      </c>
      <c r="G125" s="206"/>
      <c r="H125" s="206"/>
      <c r="I125" s="205"/>
      <c r="J125" s="206"/>
      <c r="K125" s="205"/>
      <c r="L125" s="206"/>
      <c r="M125" s="439">
        <f t="shared" si="27"/>
        <v>23730</v>
      </c>
      <c r="N125" s="439">
        <f t="shared" si="28"/>
        <v>0</v>
      </c>
      <c r="O125" s="442"/>
    </row>
    <row r="126" spans="1:15" s="441" customFormat="1">
      <c r="A126" s="217" t="s">
        <v>662</v>
      </c>
      <c r="B126" s="217"/>
      <c r="C126" s="206">
        <v>0</v>
      </c>
      <c r="D126" s="206"/>
      <c r="E126" s="206"/>
      <c r="F126" s="206"/>
      <c r="G126" s="206"/>
      <c r="H126" s="206"/>
      <c r="I126" s="206"/>
      <c r="J126" s="206"/>
      <c r="K126" s="206"/>
      <c r="L126" s="206"/>
      <c r="M126" s="439">
        <f t="shared" si="27"/>
        <v>0</v>
      </c>
      <c r="N126" s="439">
        <f t="shared" si="28"/>
        <v>0</v>
      </c>
      <c r="O126" s="442"/>
    </row>
    <row r="127" spans="1:15" s="441" customFormat="1">
      <c r="A127" s="217" t="s">
        <v>501</v>
      </c>
      <c r="B127" s="217"/>
      <c r="C127" s="206">
        <f>C125+C126</f>
        <v>23730</v>
      </c>
      <c r="D127" s="206">
        <f t="shared" ref="D127:L127" si="44">D125+D126</f>
        <v>420</v>
      </c>
      <c r="E127" s="206">
        <f t="shared" si="44"/>
        <v>82</v>
      </c>
      <c r="F127" s="206">
        <f t="shared" si="44"/>
        <v>23228</v>
      </c>
      <c r="G127" s="206">
        <f t="shared" si="44"/>
        <v>0</v>
      </c>
      <c r="H127" s="206">
        <f t="shared" si="44"/>
        <v>0</v>
      </c>
      <c r="I127" s="206">
        <f t="shared" si="44"/>
        <v>0</v>
      </c>
      <c r="J127" s="206">
        <f t="shared" si="44"/>
        <v>0</v>
      </c>
      <c r="K127" s="206">
        <f t="shared" si="44"/>
        <v>0</v>
      </c>
      <c r="L127" s="206">
        <f t="shared" si="44"/>
        <v>0</v>
      </c>
      <c r="M127" s="439">
        <f t="shared" si="27"/>
        <v>23730</v>
      </c>
      <c r="N127" s="439">
        <f t="shared" si="28"/>
        <v>0</v>
      </c>
      <c r="O127" s="442"/>
    </row>
    <row r="128" spans="1:15">
      <c r="A128" s="207" t="s">
        <v>159</v>
      </c>
      <c r="B128" s="302" t="s">
        <v>335</v>
      </c>
      <c r="C128" s="206"/>
      <c r="D128" s="205"/>
      <c r="E128" s="206"/>
      <c r="F128" s="205"/>
      <c r="G128" s="206"/>
      <c r="H128" s="206"/>
      <c r="I128" s="205"/>
      <c r="J128" s="206"/>
      <c r="K128" s="205"/>
      <c r="L128" s="206"/>
      <c r="M128" s="439">
        <f t="shared" si="27"/>
        <v>0</v>
      </c>
      <c r="N128" s="439">
        <f t="shared" si="28"/>
        <v>0</v>
      </c>
      <c r="O128" s="442"/>
    </row>
    <row r="129" spans="1:15" s="441" customFormat="1">
      <c r="A129" s="217" t="s">
        <v>49</v>
      </c>
      <c r="B129" s="217"/>
      <c r="C129" s="206">
        <v>35238</v>
      </c>
      <c r="D129" s="205">
        <v>420</v>
      </c>
      <c r="E129" s="206">
        <v>82</v>
      </c>
      <c r="F129" s="205">
        <v>34736</v>
      </c>
      <c r="G129" s="206"/>
      <c r="H129" s="206"/>
      <c r="I129" s="205"/>
      <c r="J129" s="206"/>
      <c r="K129" s="205"/>
      <c r="L129" s="206"/>
      <c r="M129" s="439">
        <f t="shared" si="27"/>
        <v>35238</v>
      </c>
      <c r="N129" s="439">
        <f t="shared" si="28"/>
        <v>0</v>
      </c>
      <c r="O129" s="442"/>
    </row>
    <row r="130" spans="1:15" s="441" customFormat="1">
      <c r="A130" s="217" t="s">
        <v>662</v>
      </c>
      <c r="B130" s="217"/>
      <c r="C130" s="206">
        <v>0</v>
      </c>
      <c r="D130" s="206"/>
      <c r="E130" s="206"/>
      <c r="F130" s="206"/>
      <c r="G130" s="206"/>
      <c r="H130" s="206"/>
      <c r="I130" s="206"/>
      <c r="J130" s="206"/>
      <c r="K130" s="206"/>
      <c r="L130" s="206"/>
      <c r="M130" s="439">
        <f t="shared" si="27"/>
        <v>0</v>
      </c>
      <c r="N130" s="439">
        <f t="shared" si="28"/>
        <v>0</v>
      </c>
      <c r="O130" s="442"/>
    </row>
    <row r="131" spans="1:15" s="441" customFormat="1">
      <c r="A131" s="217" t="s">
        <v>501</v>
      </c>
      <c r="B131" s="217"/>
      <c r="C131" s="206">
        <f>C129+C130</f>
        <v>35238</v>
      </c>
      <c r="D131" s="206">
        <f t="shared" ref="D131:L131" si="45">D129+D130</f>
        <v>420</v>
      </c>
      <c r="E131" s="206">
        <f t="shared" si="45"/>
        <v>82</v>
      </c>
      <c r="F131" s="206">
        <f t="shared" si="45"/>
        <v>34736</v>
      </c>
      <c r="G131" s="206">
        <f t="shared" si="45"/>
        <v>0</v>
      </c>
      <c r="H131" s="206">
        <f t="shared" si="45"/>
        <v>0</v>
      </c>
      <c r="I131" s="206">
        <f t="shared" si="45"/>
        <v>0</v>
      </c>
      <c r="J131" s="206">
        <f t="shared" si="45"/>
        <v>0</v>
      </c>
      <c r="K131" s="206">
        <f t="shared" si="45"/>
        <v>0</v>
      </c>
      <c r="L131" s="206">
        <f t="shared" si="45"/>
        <v>0</v>
      </c>
      <c r="M131" s="439">
        <f t="shared" si="27"/>
        <v>35238</v>
      </c>
      <c r="N131" s="439">
        <f t="shared" si="28"/>
        <v>0</v>
      </c>
      <c r="O131" s="442"/>
    </row>
    <row r="132" spans="1:15">
      <c r="A132" s="207" t="s">
        <v>259</v>
      </c>
      <c r="B132" s="207"/>
      <c r="C132" s="206"/>
      <c r="D132" s="205"/>
      <c r="E132" s="206"/>
      <c r="F132" s="205"/>
      <c r="G132" s="206"/>
      <c r="H132" s="206"/>
      <c r="I132" s="205"/>
      <c r="J132" s="206"/>
      <c r="K132" s="205"/>
      <c r="L132" s="206"/>
      <c r="M132" s="439">
        <f t="shared" si="27"/>
        <v>0</v>
      </c>
      <c r="N132" s="439">
        <f t="shared" si="28"/>
        <v>0</v>
      </c>
      <c r="O132" s="442"/>
    </row>
    <row r="133" spans="1:15" s="441" customFormat="1">
      <c r="A133" s="217" t="s">
        <v>49</v>
      </c>
      <c r="B133" s="302" t="s">
        <v>335</v>
      </c>
      <c r="C133" s="206">
        <v>6875</v>
      </c>
      <c r="D133" s="205">
        <v>2037</v>
      </c>
      <c r="E133" s="206">
        <v>404</v>
      </c>
      <c r="F133" s="205">
        <v>4434</v>
      </c>
      <c r="G133" s="206"/>
      <c r="H133" s="206"/>
      <c r="I133" s="205"/>
      <c r="J133" s="206"/>
      <c r="K133" s="205"/>
      <c r="L133" s="206"/>
      <c r="M133" s="439">
        <f t="shared" si="27"/>
        <v>6875</v>
      </c>
      <c r="N133" s="439">
        <f t="shared" si="28"/>
        <v>0</v>
      </c>
      <c r="O133" s="442"/>
    </row>
    <row r="134" spans="1:15" s="441" customFormat="1">
      <c r="A134" s="217" t="s">
        <v>661</v>
      </c>
      <c r="B134" s="302"/>
      <c r="C134" s="195">
        <v>130</v>
      </c>
      <c r="D134" s="205"/>
      <c r="E134" s="206"/>
      <c r="F134" s="205">
        <v>130</v>
      </c>
      <c r="G134" s="206"/>
      <c r="H134" s="206"/>
      <c r="I134" s="205"/>
      <c r="J134" s="206"/>
      <c r="K134" s="205"/>
      <c r="L134" s="206"/>
      <c r="M134" s="439">
        <f t="shared" si="27"/>
        <v>130</v>
      </c>
      <c r="N134" s="439">
        <f t="shared" si="28"/>
        <v>0</v>
      </c>
      <c r="O134" s="442"/>
    </row>
    <row r="135" spans="1:15" s="441" customFormat="1">
      <c r="A135" s="217" t="s">
        <v>662</v>
      </c>
      <c r="B135" s="217"/>
      <c r="C135" s="206">
        <f>SUM(C134)</f>
        <v>130</v>
      </c>
      <c r="D135" s="206">
        <f t="shared" ref="D135:F135" si="46">SUM(D134)</f>
        <v>0</v>
      </c>
      <c r="E135" s="206">
        <f t="shared" si="46"/>
        <v>0</v>
      </c>
      <c r="F135" s="206">
        <f t="shared" si="46"/>
        <v>130</v>
      </c>
      <c r="G135" s="206"/>
      <c r="H135" s="206"/>
      <c r="I135" s="206"/>
      <c r="J135" s="206"/>
      <c r="K135" s="206"/>
      <c r="L135" s="206"/>
      <c r="M135" s="439">
        <f t="shared" si="27"/>
        <v>130</v>
      </c>
      <c r="N135" s="439">
        <f t="shared" si="28"/>
        <v>0</v>
      </c>
      <c r="O135" s="442"/>
    </row>
    <row r="136" spans="1:15" s="441" customFormat="1">
      <c r="A136" s="217" t="s">
        <v>501</v>
      </c>
      <c r="B136" s="217"/>
      <c r="C136" s="206">
        <f>C133+C135</f>
        <v>7005</v>
      </c>
      <c r="D136" s="206">
        <f t="shared" ref="D136:L136" si="47">D133+D135</f>
        <v>2037</v>
      </c>
      <c r="E136" s="206">
        <f t="shared" si="47"/>
        <v>404</v>
      </c>
      <c r="F136" s="206">
        <f t="shared" si="47"/>
        <v>4564</v>
      </c>
      <c r="G136" s="206">
        <f t="shared" si="47"/>
        <v>0</v>
      </c>
      <c r="H136" s="206">
        <f t="shared" si="47"/>
        <v>0</v>
      </c>
      <c r="I136" s="206">
        <f t="shared" si="47"/>
        <v>0</v>
      </c>
      <c r="J136" s="206">
        <f t="shared" si="47"/>
        <v>0</v>
      </c>
      <c r="K136" s="206">
        <f t="shared" si="47"/>
        <v>0</v>
      </c>
      <c r="L136" s="206">
        <f t="shared" si="47"/>
        <v>0</v>
      </c>
      <c r="M136" s="439">
        <f t="shared" si="27"/>
        <v>7005</v>
      </c>
      <c r="N136" s="439">
        <f t="shared" si="28"/>
        <v>0</v>
      </c>
      <c r="O136" s="442"/>
    </row>
    <row r="137" spans="1:15">
      <c r="A137" s="207" t="s">
        <v>160</v>
      </c>
      <c r="B137" s="302" t="s">
        <v>335</v>
      </c>
      <c r="C137" s="206"/>
      <c r="D137" s="205"/>
      <c r="E137" s="206"/>
      <c r="F137" s="205"/>
      <c r="G137" s="206"/>
      <c r="H137" s="206"/>
      <c r="I137" s="205"/>
      <c r="J137" s="206"/>
      <c r="K137" s="205"/>
      <c r="L137" s="206"/>
      <c r="M137" s="439">
        <f t="shared" si="27"/>
        <v>0</v>
      </c>
      <c r="N137" s="439">
        <f t="shared" si="28"/>
        <v>0</v>
      </c>
      <c r="O137" s="442"/>
    </row>
    <row r="138" spans="1:15" s="441" customFormat="1">
      <c r="A138" s="217" t="s">
        <v>49</v>
      </c>
      <c r="B138" s="217"/>
      <c r="C138" s="206">
        <v>9764</v>
      </c>
      <c r="D138" s="205">
        <v>5054</v>
      </c>
      <c r="E138" s="206">
        <v>1030</v>
      </c>
      <c r="F138" s="205">
        <v>3680</v>
      </c>
      <c r="G138" s="206"/>
      <c r="H138" s="206"/>
      <c r="I138" s="205"/>
      <c r="J138" s="206"/>
      <c r="K138" s="205"/>
      <c r="L138" s="206"/>
      <c r="M138" s="439">
        <f t="shared" si="27"/>
        <v>9764</v>
      </c>
      <c r="N138" s="439">
        <f t="shared" si="28"/>
        <v>0</v>
      </c>
      <c r="O138" s="442"/>
    </row>
    <row r="139" spans="1:15" s="441" customFormat="1">
      <c r="A139" s="217" t="s">
        <v>661</v>
      </c>
      <c r="B139" s="217"/>
      <c r="C139" s="195">
        <v>331</v>
      </c>
      <c r="D139" s="205"/>
      <c r="E139" s="206"/>
      <c r="F139" s="205">
        <v>331</v>
      </c>
      <c r="G139" s="206"/>
      <c r="H139" s="206"/>
      <c r="I139" s="205"/>
      <c r="J139" s="206"/>
      <c r="K139" s="205"/>
      <c r="L139" s="206"/>
      <c r="M139" s="439">
        <f t="shared" si="27"/>
        <v>331</v>
      </c>
      <c r="N139" s="439">
        <f t="shared" si="28"/>
        <v>0</v>
      </c>
      <c r="O139" s="442"/>
    </row>
    <row r="140" spans="1:15" s="441" customFormat="1">
      <c r="A140" s="217" t="s">
        <v>662</v>
      </c>
      <c r="B140" s="217"/>
      <c r="C140" s="206">
        <f>SUM(C139)</f>
        <v>331</v>
      </c>
      <c r="D140" s="206">
        <f t="shared" ref="D140:F140" si="48">SUM(D139)</f>
        <v>0</v>
      </c>
      <c r="E140" s="206">
        <f t="shared" si="48"/>
        <v>0</v>
      </c>
      <c r="F140" s="206">
        <f t="shared" si="48"/>
        <v>331</v>
      </c>
      <c r="G140" s="206"/>
      <c r="H140" s="206"/>
      <c r="I140" s="206"/>
      <c r="J140" s="206"/>
      <c r="K140" s="206"/>
      <c r="L140" s="206"/>
      <c r="M140" s="439">
        <f t="shared" si="27"/>
        <v>331</v>
      </c>
      <c r="N140" s="439">
        <f t="shared" si="28"/>
        <v>0</v>
      </c>
      <c r="O140" s="442"/>
    </row>
    <row r="141" spans="1:15" s="441" customFormat="1">
      <c r="A141" s="217" t="s">
        <v>501</v>
      </c>
      <c r="B141" s="217"/>
      <c r="C141" s="206">
        <f>C138+C140</f>
        <v>10095</v>
      </c>
      <c r="D141" s="206">
        <f t="shared" ref="D141:L141" si="49">D138+D140</f>
        <v>5054</v>
      </c>
      <c r="E141" s="206">
        <f t="shared" si="49"/>
        <v>1030</v>
      </c>
      <c r="F141" s="206">
        <f t="shared" si="49"/>
        <v>4011</v>
      </c>
      <c r="G141" s="206">
        <f t="shared" si="49"/>
        <v>0</v>
      </c>
      <c r="H141" s="206">
        <f t="shared" si="49"/>
        <v>0</v>
      </c>
      <c r="I141" s="206">
        <f t="shared" si="49"/>
        <v>0</v>
      </c>
      <c r="J141" s="206">
        <f t="shared" si="49"/>
        <v>0</v>
      </c>
      <c r="K141" s="206">
        <f t="shared" si="49"/>
        <v>0</v>
      </c>
      <c r="L141" s="206">
        <f t="shared" si="49"/>
        <v>0</v>
      </c>
      <c r="M141" s="439">
        <f t="shared" si="27"/>
        <v>10095</v>
      </c>
      <c r="N141" s="439">
        <f t="shared" si="28"/>
        <v>0</v>
      </c>
      <c r="O141" s="442"/>
    </row>
    <row r="142" spans="1:15">
      <c r="A142" s="207" t="s">
        <v>161</v>
      </c>
      <c r="B142" s="302" t="s">
        <v>336</v>
      </c>
      <c r="C142" s="206"/>
      <c r="D142" s="205"/>
      <c r="E142" s="206"/>
      <c r="F142" s="205"/>
      <c r="G142" s="206"/>
      <c r="H142" s="206"/>
      <c r="I142" s="205"/>
      <c r="J142" s="206"/>
      <c r="K142" s="205"/>
      <c r="L142" s="206"/>
      <c r="M142" s="439">
        <f t="shared" si="27"/>
        <v>0</v>
      </c>
      <c r="N142" s="439">
        <f t="shared" si="28"/>
        <v>0</v>
      </c>
      <c r="O142" s="442"/>
    </row>
    <row r="143" spans="1:15" s="441" customFormat="1">
      <c r="A143" s="217" t="s">
        <v>49</v>
      </c>
      <c r="B143" s="217"/>
      <c r="C143" s="206">
        <v>34931</v>
      </c>
      <c r="D143" s="205">
        <v>20549</v>
      </c>
      <c r="E143" s="206">
        <v>4254</v>
      </c>
      <c r="F143" s="205">
        <v>10128</v>
      </c>
      <c r="G143" s="206"/>
      <c r="H143" s="206"/>
      <c r="I143" s="205"/>
      <c r="J143" s="206"/>
      <c r="K143" s="205"/>
      <c r="L143" s="206"/>
      <c r="M143" s="439">
        <f t="shared" ref="M143:M206" si="50">SUM(D143:L143)</f>
        <v>34931</v>
      </c>
      <c r="N143" s="439">
        <f t="shared" ref="N143:N206" si="51">M143-C143</f>
        <v>0</v>
      </c>
      <c r="O143" s="442"/>
    </row>
    <row r="144" spans="1:15" s="441" customFormat="1">
      <c r="A144" s="217" t="s">
        <v>661</v>
      </c>
      <c r="B144" s="217"/>
      <c r="C144" s="195">
        <v>331</v>
      </c>
      <c r="D144" s="205"/>
      <c r="E144" s="206"/>
      <c r="F144" s="205">
        <v>331</v>
      </c>
      <c r="G144" s="206"/>
      <c r="H144" s="206"/>
      <c r="I144" s="205"/>
      <c r="J144" s="206"/>
      <c r="K144" s="205"/>
      <c r="L144" s="206"/>
      <c r="M144" s="439">
        <f t="shared" si="50"/>
        <v>331</v>
      </c>
      <c r="N144" s="439">
        <f t="shared" si="51"/>
        <v>0</v>
      </c>
      <c r="O144" s="442"/>
    </row>
    <row r="145" spans="1:15" s="441" customFormat="1">
      <c r="A145" s="217" t="s">
        <v>662</v>
      </c>
      <c r="B145" s="217"/>
      <c r="C145" s="206">
        <f>SUM(C144)</f>
        <v>331</v>
      </c>
      <c r="D145" s="206">
        <f t="shared" ref="D145:F145" si="52">SUM(D144)</f>
        <v>0</v>
      </c>
      <c r="E145" s="206">
        <f t="shared" si="52"/>
        <v>0</v>
      </c>
      <c r="F145" s="206">
        <f t="shared" si="52"/>
        <v>331</v>
      </c>
      <c r="G145" s="206"/>
      <c r="H145" s="206"/>
      <c r="I145" s="206"/>
      <c r="J145" s="206"/>
      <c r="K145" s="206"/>
      <c r="L145" s="206"/>
      <c r="M145" s="439">
        <f t="shared" si="50"/>
        <v>331</v>
      </c>
      <c r="N145" s="439">
        <f t="shared" si="51"/>
        <v>0</v>
      </c>
      <c r="O145" s="442"/>
    </row>
    <row r="146" spans="1:15" s="441" customFormat="1">
      <c r="A146" s="217" t="s">
        <v>501</v>
      </c>
      <c r="B146" s="217"/>
      <c r="C146" s="206">
        <f>C143+C145</f>
        <v>35262</v>
      </c>
      <c r="D146" s="206">
        <f t="shared" ref="D146:L146" si="53">D143+D145</f>
        <v>20549</v>
      </c>
      <c r="E146" s="206">
        <f t="shared" si="53"/>
        <v>4254</v>
      </c>
      <c r="F146" s="206">
        <f t="shared" si="53"/>
        <v>10459</v>
      </c>
      <c r="G146" s="206">
        <f t="shared" si="53"/>
        <v>0</v>
      </c>
      <c r="H146" s="206">
        <f t="shared" si="53"/>
        <v>0</v>
      </c>
      <c r="I146" s="206">
        <f t="shared" si="53"/>
        <v>0</v>
      </c>
      <c r="J146" s="206">
        <f t="shared" si="53"/>
        <v>0</v>
      </c>
      <c r="K146" s="206">
        <f t="shared" si="53"/>
        <v>0</v>
      </c>
      <c r="L146" s="206">
        <f t="shared" si="53"/>
        <v>0</v>
      </c>
      <c r="M146" s="439">
        <f t="shared" si="50"/>
        <v>35262</v>
      </c>
      <c r="N146" s="439">
        <f t="shared" si="51"/>
        <v>0</v>
      </c>
      <c r="O146" s="442"/>
    </row>
    <row r="147" spans="1:15">
      <c r="A147" s="207" t="s">
        <v>162</v>
      </c>
      <c r="B147" s="302" t="s">
        <v>336</v>
      </c>
      <c r="C147" s="206"/>
      <c r="D147" s="205"/>
      <c r="E147" s="206"/>
      <c r="F147" s="205"/>
      <c r="G147" s="206"/>
      <c r="H147" s="206"/>
      <c r="I147" s="205"/>
      <c r="J147" s="206"/>
      <c r="K147" s="205"/>
      <c r="L147" s="206"/>
      <c r="M147" s="439">
        <f t="shared" si="50"/>
        <v>0</v>
      </c>
      <c r="N147" s="439">
        <f t="shared" si="51"/>
        <v>0</v>
      </c>
      <c r="O147" s="442"/>
    </row>
    <row r="148" spans="1:15" s="441" customFormat="1">
      <c r="A148" s="217" t="s">
        <v>49</v>
      </c>
      <c r="B148" s="217"/>
      <c r="C148" s="206">
        <v>12184</v>
      </c>
      <c r="D148" s="205">
        <v>6607</v>
      </c>
      <c r="E148" s="206">
        <v>1414</v>
      </c>
      <c r="F148" s="205">
        <v>4163</v>
      </c>
      <c r="G148" s="206"/>
      <c r="H148" s="206"/>
      <c r="I148" s="205"/>
      <c r="J148" s="206"/>
      <c r="K148" s="205"/>
      <c r="L148" s="206"/>
      <c r="M148" s="439">
        <f t="shared" si="50"/>
        <v>12184</v>
      </c>
      <c r="N148" s="439">
        <f t="shared" si="51"/>
        <v>0</v>
      </c>
      <c r="O148" s="442"/>
    </row>
    <row r="149" spans="1:15" s="441" customFormat="1">
      <c r="A149" s="217" t="s">
        <v>661</v>
      </c>
      <c r="B149" s="217"/>
      <c r="C149" s="195">
        <v>205</v>
      </c>
      <c r="D149" s="205"/>
      <c r="E149" s="206"/>
      <c r="F149" s="205">
        <v>205</v>
      </c>
      <c r="G149" s="206"/>
      <c r="H149" s="206"/>
      <c r="I149" s="205"/>
      <c r="J149" s="206"/>
      <c r="K149" s="205"/>
      <c r="L149" s="206"/>
      <c r="M149" s="439">
        <f t="shared" si="50"/>
        <v>205</v>
      </c>
      <c r="N149" s="439">
        <f t="shared" si="51"/>
        <v>0</v>
      </c>
      <c r="O149" s="442"/>
    </row>
    <row r="150" spans="1:15" s="441" customFormat="1">
      <c r="A150" s="217" t="s">
        <v>662</v>
      </c>
      <c r="B150" s="217"/>
      <c r="C150" s="206">
        <f>SUM(C149)</f>
        <v>205</v>
      </c>
      <c r="D150" s="206">
        <f t="shared" ref="D150:F150" si="54">SUM(D149)</f>
        <v>0</v>
      </c>
      <c r="E150" s="206">
        <f t="shared" si="54"/>
        <v>0</v>
      </c>
      <c r="F150" s="206">
        <f t="shared" si="54"/>
        <v>205</v>
      </c>
      <c r="G150" s="206"/>
      <c r="H150" s="206"/>
      <c r="I150" s="206"/>
      <c r="J150" s="206"/>
      <c r="K150" s="206"/>
      <c r="L150" s="206"/>
      <c r="M150" s="439">
        <f t="shared" si="50"/>
        <v>205</v>
      </c>
      <c r="N150" s="439">
        <f t="shared" si="51"/>
        <v>0</v>
      </c>
      <c r="O150" s="442"/>
    </row>
    <row r="151" spans="1:15" s="441" customFormat="1">
      <c r="A151" s="217" t="s">
        <v>501</v>
      </c>
      <c r="B151" s="217"/>
      <c r="C151" s="206">
        <f>C148+C150</f>
        <v>12389</v>
      </c>
      <c r="D151" s="206">
        <f t="shared" ref="D151:L151" si="55">D148+D150</f>
        <v>6607</v>
      </c>
      <c r="E151" s="206">
        <f t="shared" si="55"/>
        <v>1414</v>
      </c>
      <c r="F151" s="206">
        <f t="shared" si="55"/>
        <v>4368</v>
      </c>
      <c r="G151" s="206">
        <f t="shared" si="55"/>
        <v>0</v>
      </c>
      <c r="H151" s="206">
        <f t="shared" si="55"/>
        <v>0</v>
      </c>
      <c r="I151" s="206">
        <f t="shared" si="55"/>
        <v>0</v>
      </c>
      <c r="J151" s="206">
        <f t="shared" si="55"/>
        <v>0</v>
      </c>
      <c r="K151" s="206">
        <f t="shared" si="55"/>
        <v>0</v>
      </c>
      <c r="L151" s="206">
        <f t="shared" si="55"/>
        <v>0</v>
      </c>
      <c r="M151" s="439">
        <f t="shared" si="50"/>
        <v>12389</v>
      </c>
      <c r="N151" s="439">
        <f t="shared" si="51"/>
        <v>0</v>
      </c>
      <c r="O151" s="442"/>
    </row>
    <row r="152" spans="1:15">
      <c r="A152" s="207" t="s">
        <v>260</v>
      </c>
      <c r="B152" s="302" t="s">
        <v>335</v>
      </c>
      <c r="C152" s="206"/>
      <c r="D152" s="205"/>
      <c r="E152" s="206"/>
      <c r="F152" s="205"/>
      <c r="G152" s="206"/>
      <c r="H152" s="206"/>
      <c r="I152" s="205"/>
      <c r="J152" s="206"/>
      <c r="K152" s="205"/>
      <c r="L152" s="206"/>
      <c r="M152" s="439">
        <f t="shared" si="50"/>
        <v>0</v>
      </c>
      <c r="N152" s="439">
        <f t="shared" si="51"/>
        <v>0</v>
      </c>
      <c r="O152" s="442"/>
    </row>
    <row r="153" spans="1:15" s="441" customFormat="1">
      <c r="A153" s="217" t="s">
        <v>49</v>
      </c>
      <c r="B153" s="217"/>
      <c r="C153" s="206">
        <v>16660</v>
      </c>
      <c r="D153" s="205">
        <v>3022</v>
      </c>
      <c r="E153" s="206">
        <v>503</v>
      </c>
      <c r="F153" s="205">
        <v>13103</v>
      </c>
      <c r="G153" s="206"/>
      <c r="H153" s="206"/>
      <c r="I153" s="205">
        <v>32</v>
      </c>
      <c r="J153" s="206"/>
      <c r="K153" s="205"/>
      <c r="L153" s="206"/>
      <c r="M153" s="439">
        <f t="shared" si="50"/>
        <v>16660</v>
      </c>
      <c r="N153" s="439">
        <f t="shared" si="51"/>
        <v>0</v>
      </c>
      <c r="O153" s="442"/>
    </row>
    <row r="154" spans="1:15" s="441" customFormat="1">
      <c r="A154" s="217" t="s">
        <v>661</v>
      </c>
      <c r="B154" s="217"/>
      <c r="C154" s="195">
        <v>283</v>
      </c>
      <c r="D154" s="205"/>
      <c r="E154" s="206"/>
      <c r="F154" s="205">
        <v>283</v>
      </c>
      <c r="G154" s="206"/>
      <c r="H154" s="206"/>
      <c r="I154" s="205"/>
      <c r="J154" s="206"/>
      <c r="K154" s="205"/>
      <c r="L154" s="206"/>
      <c r="M154" s="439">
        <f t="shared" si="50"/>
        <v>283</v>
      </c>
      <c r="N154" s="439">
        <f t="shared" si="51"/>
        <v>0</v>
      </c>
      <c r="O154" s="442"/>
    </row>
    <row r="155" spans="1:15" s="441" customFormat="1">
      <c r="A155" s="217" t="s">
        <v>662</v>
      </c>
      <c r="B155" s="217"/>
      <c r="C155" s="206">
        <f>SUM(C154)</f>
        <v>283</v>
      </c>
      <c r="D155" s="206">
        <f t="shared" ref="D155:F155" si="56">SUM(D154)</f>
        <v>0</v>
      </c>
      <c r="E155" s="206">
        <f t="shared" si="56"/>
        <v>0</v>
      </c>
      <c r="F155" s="206">
        <f t="shared" si="56"/>
        <v>283</v>
      </c>
      <c r="G155" s="206"/>
      <c r="H155" s="206"/>
      <c r="I155" s="206"/>
      <c r="J155" s="206"/>
      <c r="K155" s="206"/>
      <c r="L155" s="206"/>
      <c r="M155" s="439">
        <f t="shared" si="50"/>
        <v>283</v>
      </c>
      <c r="N155" s="439">
        <f t="shared" si="51"/>
        <v>0</v>
      </c>
      <c r="O155" s="442"/>
    </row>
    <row r="156" spans="1:15" s="441" customFormat="1">
      <c r="A156" s="217" t="s">
        <v>501</v>
      </c>
      <c r="B156" s="217"/>
      <c r="C156" s="206">
        <f>C153+C155</f>
        <v>16943</v>
      </c>
      <c r="D156" s="206">
        <f t="shared" ref="D156:L156" si="57">D153+D155</f>
        <v>3022</v>
      </c>
      <c r="E156" s="206">
        <f t="shared" si="57"/>
        <v>503</v>
      </c>
      <c r="F156" s="206">
        <f t="shared" si="57"/>
        <v>13386</v>
      </c>
      <c r="G156" s="206">
        <f t="shared" si="57"/>
        <v>0</v>
      </c>
      <c r="H156" s="206">
        <f t="shared" si="57"/>
        <v>0</v>
      </c>
      <c r="I156" s="206">
        <f t="shared" si="57"/>
        <v>32</v>
      </c>
      <c r="J156" s="206">
        <f t="shared" si="57"/>
        <v>0</v>
      </c>
      <c r="K156" s="206">
        <f t="shared" si="57"/>
        <v>0</v>
      </c>
      <c r="L156" s="206">
        <f t="shared" si="57"/>
        <v>0</v>
      </c>
      <c r="M156" s="439">
        <f t="shared" si="50"/>
        <v>16943</v>
      </c>
      <c r="N156" s="439">
        <f t="shared" si="51"/>
        <v>0</v>
      </c>
      <c r="O156" s="442"/>
    </row>
    <row r="157" spans="1:15" s="441" customFormat="1">
      <c r="A157" s="207" t="s">
        <v>436</v>
      </c>
      <c r="B157" s="217"/>
      <c r="C157" s="206"/>
      <c r="D157" s="205"/>
      <c r="E157" s="206"/>
      <c r="F157" s="205"/>
      <c r="G157" s="206"/>
      <c r="H157" s="206"/>
      <c r="I157" s="205"/>
      <c r="J157" s="206"/>
      <c r="K157" s="205"/>
      <c r="L157" s="206"/>
      <c r="M157" s="439">
        <f t="shared" si="50"/>
        <v>0</v>
      </c>
      <c r="N157" s="439">
        <f t="shared" si="51"/>
        <v>0</v>
      </c>
      <c r="O157" s="442"/>
    </row>
    <row r="158" spans="1:15" s="441" customFormat="1">
      <c r="A158" s="217" t="s">
        <v>49</v>
      </c>
      <c r="B158" s="217"/>
      <c r="C158" s="206">
        <v>3003</v>
      </c>
      <c r="D158" s="205">
        <v>1600</v>
      </c>
      <c r="E158" s="206">
        <v>312</v>
      </c>
      <c r="F158" s="205">
        <v>1091</v>
      </c>
      <c r="G158" s="206"/>
      <c r="H158" s="206"/>
      <c r="I158" s="205"/>
      <c r="J158" s="206"/>
      <c r="K158" s="205"/>
      <c r="L158" s="206"/>
      <c r="M158" s="439">
        <f t="shared" si="50"/>
        <v>3003</v>
      </c>
      <c r="N158" s="439">
        <f t="shared" si="51"/>
        <v>0</v>
      </c>
      <c r="O158" s="442"/>
    </row>
    <row r="159" spans="1:15" s="441" customFormat="1">
      <c r="A159" s="217" t="s">
        <v>662</v>
      </c>
      <c r="B159" s="217"/>
      <c r="C159" s="206">
        <v>0</v>
      </c>
      <c r="D159" s="206"/>
      <c r="E159" s="206"/>
      <c r="F159" s="206"/>
      <c r="G159" s="206"/>
      <c r="H159" s="206"/>
      <c r="I159" s="206"/>
      <c r="J159" s="206"/>
      <c r="K159" s="206"/>
      <c r="L159" s="206"/>
      <c r="M159" s="439">
        <f t="shared" si="50"/>
        <v>0</v>
      </c>
      <c r="N159" s="439">
        <f t="shared" si="51"/>
        <v>0</v>
      </c>
      <c r="O159" s="442"/>
    </row>
    <row r="160" spans="1:15" s="441" customFormat="1">
      <c r="A160" s="217" t="s">
        <v>501</v>
      </c>
      <c r="B160" s="217"/>
      <c r="C160" s="206">
        <f>C158+C159</f>
        <v>3003</v>
      </c>
      <c r="D160" s="206">
        <f t="shared" ref="D160:L160" si="58">D158+D159</f>
        <v>1600</v>
      </c>
      <c r="E160" s="206">
        <f t="shared" si="58"/>
        <v>312</v>
      </c>
      <c r="F160" s="206">
        <f t="shared" si="58"/>
        <v>1091</v>
      </c>
      <c r="G160" s="206">
        <f t="shared" si="58"/>
        <v>0</v>
      </c>
      <c r="H160" s="206">
        <f t="shared" si="58"/>
        <v>0</v>
      </c>
      <c r="I160" s="206">
        <f t="shared" si="58"/>
        <v>0</v>
      </c>
      <c r="J160" s="206">
        <f t="shared" si="58"/>
        <v>0</v>
      </c>
      <c r="K160" s="206">
        <f t="shared" si="58"/>
        <v>0</v>
      </c>
      <c r="L160" s="206">
        <f t="shared" si="58"/>
        <v>0</v>
      </c>
      <c r="M160" s="439">
        <f t="shared" si="50"/>
        <v>3003</v>
      </c>
      <c r="N160" s="439">
        <f t="shared" si="51"/>
        <v>0</v>
      </c>
      <c r="O160" s="442"/>
    </row>
    <row r="161" spans="1:15">
      <c r="A161" s="207" t="s">
        <v>163</v>
      </c>
      <c r="B161" s="302" t="s">
        <v>335</v>
      </c>
      <c r="C161" s="206"/>
      <c r="D161" s="205"/>
      <c r="E161" s="206"/>
      <c r="F161" s="205"/>
      <c r="G161" s="206"/>
      <c r="H161" s="206"/>
      <c r="I161" s="205"/>
      <c r="J161" s="206"/>
      <c r="K161" s="205"/>
      <c r="L161" s="206"/>
      <c r="M161" s="439">
        <f t="shared" si="50"/>
        <v>0</v>
      </c>
      <c r="N161" s="439">
        <f t="shared" si="51"/>
        <v>0</v>
      </c>
      <c r="O161" s="442"/>
    </row>
    <row r="162" spans="1:15" s="441" customFormat="1">
      <c r="A162" s="217" t="s">
        <v>49</v>
      </c>
      <c r="B162" s="217"/>
      <c r="C162" s="206">
        <v>2467</v>
      </c>
      <c r="D162" s="205">
        <v>360</v>
      </c>
      <c r="E162" s="206">
        <v>70</v>
      </c>
      <c r="F162" s="205">
        <v>2037</v>
      </c>
      <c r="G162" s="206"/>
      <c r="H162" s="206"/>
      <c r="I162" s="205"/>
      <c r="J162" s="206"/>
      <c r="K162" s="205"/>
      <c r="L162" s="206"/>
      <c r="M162" s="439">
        <f t="shared" si="50"/>
        <v>2467</v>
      </c>
      <c r="N162" s="439">
        <f t="shared" si="51"/>
        <v>0</v>
      </c>
      <c r="O162" s="442"/>
    </row>
    <row r="163" spans="1:15" s="441" customFormat="1">
      <c r="A163" s="217" t="s">
        <v>661</v>
      </c>
      <c r="B163" s="217"/>
      <c r="C163" s="195">
        <v>503</v>
      </c>
      <c r="D163" s="205"/>
      <c r="E163" s="206"/>
      <c r="F163" s="205">
        <v>503</v>
      </c>
      <c r="G163" s="206"/>
      <c r="H163" s="206"/>
      <c r="I163" s="205"/>
      <c r="J163" s="206"/>
      <c r="K163" s="205"/>
      <c r="L163" s="206"/>
      <c r="M163" s="439">
        <f t="shared" si="50"/>
        <v>503</v>
      </c>
      <c r="N163" s="439">
        <f t="shared" si="51"/>
        <v>0</v>
      </c>
      <c r="O163" s="442"/>
    </row>
    <row r="164" spans="1:15" s="441" customFormat="1">
      <c r="A164" s="217" t="s">
        <v>662</v>
      </c>
      <c r="B164" s="217"/>
      <c r="C164" s="206">
        <f>SUM(C163)</f>
        <v>503</v>
      </c>
      <c r="D164" s="206">
        <f t="shared" ref="D164:F164" si="59">SUM(D163)</f>
        <v>0</v>
      </c>
      <c r="E164" s="206">
        <f t="shared" si="59"/>
        <v>0</v>
      </c>
      <c r="F164" s="206">
        <f t="shared" si="59"/>
        <v>503</v>
      </c>
      <c r="G164" s="206"/>
      <c r="H164" s="206"/>
      <c r="I164" s="206"/>
      <c r="J164" s="206"/>
      <c r="K164" s="206"/>
      <c r="L164" s="206"/>
      <c r="M164" s="439">
        <f t="shared" si="50"/>
        <v>503</v>
      </c>
      <c r="N164" s="439">
        <f t="shared" si="51"/>
        <v>0</v>
      </c>
      <c r="O164" s="442"/>
    </row>
    <row r="165" spans="1:15" s="441" customFormat="1">
      <c r="A165" s="217" t="s">
        <v>501</v>
      </c>
      <c r="B165" s="217"/>
      <c r="C165" s="206">
        <f>C162+C164</f>
        <v>2970</v>
      </c>
      <c r="D165" s="206">
        <f t="shared" ref="D165:L165" si="60">D162+D164</f>
        <v>360</v>
      </c>
      <c r="E165" s="206">
        <f t="shared" si="60"/>
        <v>70</v>
      </c>
      <c r="F165" s="206">
        <f t="shared" si="60"/>
        <v>2540</v>
      </c>
      <c r="G165" s="206">
        <f t="shared" si="60"/>
        <v>0</v>
      </c>
      <c r="H165" s="206">
        <f t="shared" si="60"/>
        <v>0</v>
      </c>
      <c r="I165" s="206">
        <f t="shared" si="60"/>
        <v>0</v>
      </c>
      <c r="J165" s="206">
        <f t="shared" si="60"/>
        <v>0</v>
      </c>
      <c r="K165" s="206">
        <f t="shared" si="60"/>
        <v>0</v>
      </c>
      <c r="L165" s="206">
        <f t="shared" si="60"/>
        <v>0</v>
      </c>
      <c r="M165" s="439">
        <f t="shared" si="50"/>
        <v>2970</v>
      </c>
      <c r="N165" s="439">
        <f t="shared" si="51"/>
        <v>0</v>
      </c>
      <c r="O165" s="442"/>
    </row>
    <row r="166" spans="1:15">
      <c r="A166" s="207" t="s">
        <v>165</v>
      </c>
      <c r="B166" s="302" t="s">
        <v>336</v>
      </c>
      <c r="C166" s="206"/>
      <c r="D166" s="205"/>
      <c r="E166" s="206"/>
      <c r="F166" s="205"/>
      <c r="G166" s="206"/>
      <c r="H166" s="206"/>
      <c r="I166" s="205"/>
      <c r="J166" s="206"/>
      <c r="K166" s="205"/>
      <c r="L166" s="206"/>
      <c r="M166" s="439">
        <f t="shared" si="50"/>
        <v>0</v>
      </c>
      <c r="N166" s="439">
        <f t="shared" si="51"/>
        <v>0</v>
      </c>
      <c r="O166" s="442"/>
    </row>
    <row r="167" spans="1:15" s="441" customFormat="1">
      <c r="A167" s="217" t="s">
        <v>49</v>
      </c>
      <c r="B167" s="217"/>
      <c r="C167" s="206">
        <v>54088</v>
      </c>
      <c r="D167" s="205"/>
      <c r="E167" s="206"/>
      <c r="F167" s="205">
        <v>54088</v>
      </c>
      <c r="G167" s="206"/>
      <c r="H167" s="206"/>
      <c r="I167" s="205"/>
      <c r="J167" s="206"/>
      <c r="K167" s="205"/>
      <c r="L167" s="206"/>
      <c r="M167" s="439">
        <f t="shared" si="50"/>
        <v>54088</v>
      </c>
      <c r="N167" s="439">
        <f t="shared" si="51"/>
        <v>0</v>
      </c>
      <c r="O167" s="442"/>
    </row>
    <row r="168" spans="1:15" s="441" customFormat="1">
      <c r="A168" s="217" t="s">
        <v>662</v>
      </c>
      <c r="B168" s="217"/>
      <c r="C168" s="206">
        <v>0</v>
      </c>
      <c r="D168" s="206"/>
      <c r="E168" s="206"/>
      <c r="F168" s="206"/>
      <c r="G168" s="206"/>
      <c r="H168" s="206"/>
      <c r="I168" s="206"/>
      <c r="J168" s="206"/>
      <c r="K168" s="206"/>
      <c r="L168" s="206"/>
      <c r="M168" s="439">
        <f t="shared" si="50"/>
        <v>0</v>
      </c>
      <c r="N168" s="439">
        <f t="shared" si="51"/>
        <v>0</v>
      </c>
      <c r="O168" s="442"/>
    </row>
    <row r="169" spans="1:15" s="441" customFormat="1">
      <c r="A169" s="217" t="s">
        <v>501</v>
      </c>
      <c r="B169" s="217"/>
      <c r="C169" s="206">
        <f>C167+C168</f>
        <v>54088</v>
      </c>
      <c r="D169" s="206">
        <f t="shared" ref="D169:L169" si="61">D167+D168</f>
        <v>0</v>
      </c>
      <c r="E169" s="206">
        <f t="shared" si="61"/>
        <v>0</v>
      </c>
      <c r="F169" s="206">
        <f t="shared" si="61"/>
        <v>54088</v>
      </c>
      <c r="G169" s="206">
        <f t="shared" si="61"/>
        <v>0</v>
      </c>
      <c r="H169" s="206">
        <f t="shared" si="61"/>
        <v>0</v>
      </c>
      <c r="I169" s="206">
        <f t="shared" si="61"/>
        <v>0</v>
      </c>
      <c r="J169" s="206">
        <f t="shared" si="61"/>
        <v>0</v>
      </c>
      <c r="K169" s="206">
        <f t="shared" si="61"/>
        <v>0</v>
      </c>
      <c r="L169" s="206">
        <f t="shared" si="61"/>
        <v>0</v>
      </c>
      <c r="M169" s="439">
        <f t="shared" si="50"/>
        <v>54088</v>
      </c>
      <c r="N169" s="439">
        <f t="shared" si="51"/>
        <v>0</v>
      </c>
      <c r="O169" s="442"/>
    </row>
    <row r="170" spans="1:15">
      <c r="A170" s="207" t="s">
        <v>164</v>
      </c>
      <c r="B170" s="302" t="s">
        <v>335</v>
      </c>
      <c r="C170" s="206"/>
      <c r="D170" s="205"/>
      <c r="E170" s="206"/>
      <c r="F170" s="205"/>
      <c r="G170" s="206"/>
      <c r="H170" s="206"/>
      <c r="I170" s="205"/>
      <c r="J170" s="206"/>
      <c r="K170" s="205"/>
      <c r="L170" s="206"/>
      <c r="M170" s="439">
        <f t="shared" si="50"/>
        <v>0</v>
      </c>
      <c r="N170" s="439">
        <f t="shared" si="51"/>
        <v>0</v>
      </c>
      <c r="O170" s="442"/>
    </row>
    <row r="171" spans="1:15" s="441" customFormat="1">
      <c r="A171" s="217" t="s">
        <v>49</v>
      </c>
      <c r="B171" s="217"/>
      <c r="C171" s="206">
        <v>14089</v>
      </c>
      <c r="D171" s="205"/>
      <c r="E171" s="206"/>
      <c r="F171" s="205">
        <v>14089</v>
      </c>
      <c r="G171" s="206"/>
      <c r="H171" s="206"/>
      <c r="I171" s="205"/>
      <c r="J171" s="206"/>
      <c r="K171" s="205"/>
      <c r="L171" s="206"/>
      <c r="M171" s="439">
        <f t="shared" si="50"/>
        <v>14089</v>
      </c>
      <c r="N171" s="439">
        <f t="shared" si="51"/>
        <v>0</v>
      </c>
      <c r="O171" s="442"/>
    </row>
    <row r="172" spans="1:15" s="441" customFormat="1">
      <c r="A172" s="217" t="s">
        <v>661</v>
      </c>
      <c r="B172" s="217"/>
      <c r="C172" s="195">
        <v>355</v>
      </c>
      <c r="D172" s="205"/>
      <c r="E172" s="206"/>
      <c r="F172" s="205">
        <v>355</v>
      </c>
      <c r="G172" s="206"/>
      <c r="H172" s="206"/>
      <c r="I172" s="205"/>
      <c r="J172" s="206"/>
      <c r="K172" s="205"/>
      <c r="L172" s="206"/>
      <c r="M172" s="439">
        <f t="shared" si="50"/>
        <v>355</v>
      </c>
      <c r="N172" s="439">
        <f t="shared" si="51"/>
        <v>0</v>
      </c>
      <c r="O172" s="442"/>
    </row>
    <row r="173" spans="1:15" s="441" customFormat="1">
      <c r="A173" s="217" t="s">
        <v>662</v>
      </c>
      <c r="B173" s="217"/>
      <c r="C173" s="206">
        <f>SUM(C172)</f>
        <v>355</v>
      </c>
      <c r="D173" s="206">
        <f t="shared" ref="D173:G173" si="62">SUM(D172)</f>
        <v>0</v>
      </c>
      <c r="E173" s="206">
        <f t="shared" si="62"/>
        <v>0</v>
      </c>
      <c r="F173" s="206">
        <f t="shared" si="62"/>
        <v>355</v>
      </c>
      <c r="G173" s="206">
        <f t="shared" si="62"/>
        <v>0</v>
      </c>
      <c r="H173" s="206"/>
      <c r="I173" s="206"/>
      <c r="J173" s="206"/>
      <c r="K173" s="206"/>
      <c r="L173" s="206"/>
      <c r="M173" s="439">
        <f t="shared" si="50"/>
        <v>355</v>
      </c>
      <c r="N173" s="439">
        <f t="shared" si="51"/>
        <v>0</v>
      </c>
      <c r="O173" s="442"/>
    </row>
    <row r="174" spans="1:15" s="441" customFormat="1">
      <c r="A174" s="217" t="s">
        <v>501</v>
      </c>
      <c r="B174" s="217"/>
      <c r="C174" s="206">
        <f>C171+C173</f>
        <v>14444</v>
      </c>
      <c r="D174" s="206">
        <f t="shared" ref="D174:L174" si="63">D171+D173</f>
        <v>0</v>
      </c>
      <c r="E174" s="206">
        <f t="shared" si="63"/>
        <v>0</v>
      </c>
      <c r="F174" s="206">
        <f t="shared" si="63"/>
        <v>14444</v>
      </c>
      <c r="G174" s="206">
        <f t="shared" si="63"/>
        <v>0</v>
      </c>
      <c r="H174" s="206">
        <f t="shared" si="63"/>
        <v>0</v>
      </c>
      <c r="I174" s="206">
        <f t="shared" si="63"/>
        <v>0</v>
      </c>
      <c r="J174" s="206">
        <f t="shared" si="63"/>
        <v>0</v>
      </c>
      <c r="K174" s="206">
        <f t="shared" si="63"/>
        <v>0</v>
      </c>
      <c r="L174" s="206">
        <f t="shared" si="63"/>
        <v>0</v>
      </c>
      <c r="M174" s="439">
        <f t="shared" si="50"/>
        <v>14444</v>
      </c>
      <c r="N174" s="439">
        <f t="shared" si="51"/>
        <v>0</v>
      </c>
      <c r="O174" s="442"/>
    </row>
    <row r="175" spans="1:15">
      <c r="A175" s="207" t="s">
        <v>166</v>
      </c>
      <c r="B175" s="302" t="s">
        <v>335</v>
      </c>
      <c r="C175" s="206"/>
      <c r="D175" s="205"/>
      <c r="E175" s="206"/>
      <c r="F175" s="205"/>
      <c r="G175" s="206"/>
      <c r="H175" s="206"/>
      <c r="I175" s="205"/>
      <c r="J175" s="206"/>
      <c r="K175" s="205"/>
      <c r="L175" s="206"/>
      <c r="M175" s="439">
        <f t="shared" si="50"/>
        <v>0</v>
      </c>
      <c r="N175" s="439">
        <f t="shared" si="51"/>
        <v>0</v>
      </c>
      <c r="O175" s="442"/>
    </row>
    <row r="176" spans="1:15" s="441" customFormat="1">
      <c r="A176" s="217" t="s">
        <v>49</v>
      </c>
      <c r="B176" s="217"/>
      <c r="C176" s="206">
        <v>5693</v>
      </c>
      <c r="D176" s="205"/>
      <c r="E176" s="206"/>
      <c r="F176" s="205">
        <v>5693</v>
      </c>
      <c r="G176" s="206"/>
      <c r="H176" s="206"/>
      <c r="I176" s="205"/>
      <c r="J176" s="206"/>
      <c r="K176" s="205"/>
      <c r="L176" s="206"/>
      <c r="M176" s="439">
        <f t="shared" si="50"/>
        <v>5693</v>
      </c>
      <c r="N176" s="439">
        <f t="shared" si="51"/>
        <v>0</v>
      </c>
      <c r="O176" s="442"/>
    </row>
    <row r="177" spans="1:15" s="441" customFormat="1">
      <c r="A177" s="217" t="s">
        <v>661</v>
      </c>
      <c r="B177" s="217"/>
      <c r="C177" s="195">
        <v>1170</v>
      </c>
      <c r="D177" s="205"/>
      <c r="E177" s="206"/>
      <c r="F177" s="205">
        <v>1170</v>
      </c>
      <c r="G177" s="206"/>
      <c r="H177" s="206"/>
      <c r="I177" s="205"/>
      <c r="J177" s="206"/>
      <c r="K177" s="205"/>
      <c r="L177" s="206"/>
      <c r="M177" s="439">
        <f t="shared" si="50"/>
        <v>1170</v>
      </c>
      <c r="N177" s="439">
        <f t="shared" si="51"/>
        <v>0</v>
      </c>
      <c r="O177" s="442"/>
    </row>
    <row r="178" spans="1:15" s="441" customFormat="1">
      <c r="A178" s="217" t="s">
        <v>662</v>
      </c>
      <c r="B178" s="217"/>
      <c r="C178" s="206">
        <f>SUM(C177)</f>
        <v>1170</v>
      </c>
      <c r="D178" s="206">
        <f t="shared" ref="D178:F178" si="64">SUM(D177)</f>
        <v>0</v>
      </c>
      <c r="E178" s="206">
        <f t="shared" si="64"/>
        <v>0</v>
      </c>
      <c r="F178" s="206">
        <f t="shared" si="64"/>
        <v>1170</v>
      </c>
      <c r="G178" s="206"/>
      <c r="H178" s="206"/>
      <c r="I178" s="206"/>
      <c r="J178" s="206"/>
      <c r="K178" s="206"/>
      <c r="L178" s="206"/>
      <c r="M178" s="439">
        <f t="shared" si="50"/>
        <v>1170</v>
      </c>
      <c r="N178" s="439">
        <f t="shared" si="51"/>
        <v>0</v>
      </c>
      <c r="O178" s="442"/>
    </row>
    <row r="179" spans="1:15" s="441" customFormat="1">
      <c r="A179" s="217" t="s">
        <v>501</v>
      </c>
      <c r="B179" s="217"/>
      <c r="C179" s="206">
        <f>C176+C178</f>
        <v>6863</v>
      </c>
      <c r="D179" s="206">
        <f t="shared" ref="D179:L179" si="65">D176+D178</f>
        <v>0</v>
      </c>
      <c r="E179" s="206">
        <f t="shared" si="65"/>
        <v>0</v>
      </c>
      <c r="F179" s="206">
        <f t="shared" si="65"/>
        <v>6863</v>
      </c>
      <c r="G179" s="206">
        <f t="shared" si="65"/>
        <v>0</v>
      </c>
      <c r="H179" s="206">
        <f t="shared" si="65"/>
        <v>0</v>
      </c>
      <c r="I179" s="206">
        <f t="shared" si="65"/>
        <v>0</v>
      </c>
      <c r="J179" s="206">
        <f t="shared" si="65"/>
        <v>0</v>
      </c>
      <c r="K179" s="206">
        <f t="shared" si="65"/>
        <v>0</v>
      </c>
      <c r="L179" s="206">
        <f t="shared" si="65"/>
        <v>0</v>
      </c>
      <c r="M179" s="439">
        <f t="shared" si="50"/>
        <v>6863</v>
      </c>
      <c r="N179" s="439">
        <f t="shared" si="51"/>
        <v>0</v>
      </c>
      <c r="O179" s="442"/>
    </row>
    <row r="180" spans="1:15">
      <c r="A180" s="207" t="s">
        <v>251</v>
      </c>
      <c r="B180" s="302" t="s">
        <v>335</v>
      </c>
      <c r="C180" s="206"/>
      <c r="D180" s="205"/>
      <c r="E180" s="206"/>
      <c r="F180" s="205"/>
      <c r="G180" s="206"/>
      <c r="H180" s="206"/>
      <c r="I180" s="205"/>
      <c r="J180" s="206"/>
      <c r="K180" s="205"/>
      <c r="L180" s="206"/>
      <c r="M180" s="439">
        <f t="shared" si="50"/>
        <v>0</v>
      </c>
      <c r="N180" s="439">
        <f t="shared" si="51"/>
        <v>0</v>
      </c>
      <c r="O180" s="442"/>
    </row>
    <row r="181" spans="1:15" s="441" customFormat="1">
      <c r="A181" s="217" t="s">
        <v>49</v>
      </c>
      <c r="B181" s="217"/>
      <c r="C181" s="206">
        <v>1175</v>
      </c>
      <c r="D181" s="205">
        <v>900</v>
      </c>
      <c r="E181" s="206">
        <v>158</v>
      </c>
      <c r="F181" s="205">
        <v>117</v>
      </c>
      <c r="G181" s="206"/>
      <c r="H181" s="206"/>
      <c r="I181" s="205"/>
      <c r="J181" s="206"/>
      <c r="K181" s="205"/>
      <c r="L181" s="206"/>
      <c r="M181" s="439">
        <f t="shared" si="50"/>
        <v>1175</v>
      </c>
      <c r="N181" s="439">
        <f t="shared" si="51"/>
        <v>0</v>
      </c>
      <c r="O181" s="442"/>
    </row>
    <row r="182" spans="1:15" s="441" customFormat="1">
      <c r="A182" s="217" t="s">
        <v>662</v>
      </c>
      <c r="B182" s="217"/>
      <c r="C182" s="206">
        <v>0</v>
      </c>
      <c r="D182" s="206"/>
      <c r="E182" s="206"/>
      <c r="F182" s="206"/>
      <c r="G182" s="206"/>
      <c r="H182" s="206"/>
      <c r="I182" s="206"/>
      <c r="J182" s="206"/>
      <c r="K182" s="206"/>
      <c r="L182" s="206"/>
      <c r="M182" s="439">
        <f t="shared" si="50"/>
        <v>0</v>
      </c>
      <c r="N182" s="439">
        <f t="shared" si="51"/>
        <v>0</v>
      </c>
      <c r="O182" s="442"/>
    </row>
    <row r="183" spans="1:15" s="441" customFormat="1">
      <c r="A183" s="217" t="s">
        <v>501</v>
      </c>
      <c r="B183" s="217"/>
      <c r="C183" s="206">
        <f>C181+C182</f>
        <v>1175</v>
      </c>
      <c r="D183" s="206">
        <f t="shared" ref="D183:L183" si="66">D181+D182</f>
        <v>900</v>
      </c>
      <c r="E183" s="206">
        <f t="shared" si="66"/>
        <v>158</v>
      </c>
      <c r="F183" s="206">
        <f t="shared" si="66"/>
        <v>117</v>
      </c>
      <c r="G183" s="206">
        <f t="shared" si="66"/>
        <v>0</v>
      </c>
      <c r="H183" s="206">
        <f t="shared" si="66"/>
        <v>0</v>
      </c>
      <c r="I183" s="206">
        <f t="shared" si="66"/>
        <v>0</v>
      </c>
      <c r="J183" s="206">
        <f t="shared" si="66"/>
        <v>0</v>
      </c>
      <c r="K183" s="206">
        <f t="shared" si="66"/>
        <v>0</v>
      </c>
      <c r="L183" s="206">
        <f t="shared" si="66"/>
        <v>0</v>
      </c>
      <c r="M183" s="439">
        <f t="shared" si="50"/>
        <v>1175</v>
      </c>
      <c r="N183" s="439">
        <f t="shared" si="51"/>
        <v>0</v>
      </c>
      <c r="O183" s="442"/>
    </row>
    <row r="184" spans="1:15">
      <c r="A184" s="207" t="s">
        <v>252</v>
      </c>
      <c r="B184" s="302" t="s">
        <v>335</v>
      </c>
      <c r="C184" s="206"/>
      <c r="D184" s="205"/>
      <c r="E184" s="206"/>
      <c r="F184" s="205"/>
      <c r="G184" s="206"/>
      <c r="H184" s="206"/>
      <c r="I184" s="205"/>
      <c r="J184" s="206"/>
      <c r="K184" s="205"/>
      <c r="L184" s="206"/>
      <c r="M184" s="439">
        <f t="shared" si="50"/>
        <v>0</v>
      </c>
      <c r="N184" s="439">
        <f t="shared" si="51"/>
        <v>0</v>
      </c>
      <c r="O184" s="442"/>
    </row>
    <row r="185" spans="1:15" s="441" customFormat="1">
      <c r="A185" s="217" t="s">
        <v>49</v>
      </c>
      <c r="B185" s="217"/>
      <c r="C185" s="206">
        <v>31</v>
      </c>
      <c r="D185" s="205"/>
      <c r="E185" s="206"/>
      <c r="F185" s="205">
        <v>31</v>
      </c>
      <c r="G185" s="206"/>
      <c r="H185" s="206"/>
      <c r="I185" s="205"/>
      <c r="J185" s="206"/>
      <c r="K185" s="205"/>
      <c r="L185" s="206"/>
      <c r="M185" s="439">
        <f t="shared" si="50"/>
        <v>31</v>
      </c>
      <c r="N185" s="439">
        <f t="shared" si="51"/>
        <v>0</v>
      </c>
      <c r="O185" s="442"/>
    </row>
    <row r="186" spans="1:15" s="441" customFormat="1">
      <c r="A186" s="217" t="s">
        <v>662</v>
      </c>
      <c r="B186" s="217"/>
      <c r="C186" s="206">
        <v>0</v>
      </c>
      <c r="D186" s="206"/>
      <c r="E186" s="206"/>
      <c r="F186" s="206"/>
      <c r="G186" s="206"/>
      <c r="H186" s="206"/>
      <c r="I186" s="206"/>
      <c r="J186" s="206"/>
      <c r="K186" s="206"/>
      <c r="L186" s="206"/>
      <c r="M186" s="439">
        <f t="shared" si="50"/>
        <v>0</v>
      </c>
      <c r="N186" s="439">
        <f t="shared" si="51"/>
        <v>0</v>
      </c>
      <c r="O186" s="442"/>
    </row>
    <row r="187" spans="1:15" s="441" customFormat="1">
      <c r="A187" s="217" t="s">
        <v>501</v>
      </c>
      <c r="B187" s="217"/>
      <c r="C187" s="206">
        <f>C185+C186</f>
        <v>31</v>
      </c>
      <c r="D187" s="206">
        <f t="shared" ref="D187:L187" si="67">D185+D186</f>
        <v>0</v>
      </c>
      <c r="E187" s="206">
        <f t="shared" si="67"/>
        <v>0</v>
      </c>
      <c r="F187" s="206">
        <f t="shared" si="67"/>
        <v>31</v>
      </c>
      <c r="G187" s="206">
        <f t="shared" si="67"/>
        <v>0</v>
      </c>
      <c r="H187" s="206">
        <f t="shared" si="67"/>
        <v>0</v>
      </c>
      <c r="I187" s="206">
        <f t="shared" si="67"/>
        <v>0</v>
      </c>
      <c r="J187" s="206">
        <f t="shared" si="67"/>
        <v>0</v>
      </c>
      <c r="K187" s="206">
        <f t="shared" si="67"/>
        <v>0</v>
      </c>
      <c r="L187" s="206">
        <f t="shared" si="67"/>
        <v>0</v>
      </c>
      <c r="M187" s="439">
        <f t="shared" si="50"/>
        <v>31</v>
      </c>
      <c r="N187" s="439">
        <f t="shared" si="51"/>
        <v>0</v>
      </c>
      <c r="O187" s="442"/>
    </row>
    <row r="188" spans="1:15">
      <c r="A188" s="207" t="s">
        <v>261</v>
      </c>
      <c r="B188" s="302" t="s">
        <v>335</v>
      </c>
      <c r="C188" s="206"/>
      <c r="D188" s="205"/>
      <c r="E188" s="206"/>
      <c r="F188" s="205"/>
      <c r="G188" s="206"/>
      <c r="H188" s="206"/>
      <c r="I188" s="205"/>
      <c r="J188" s="206"/>
      <c r="K188" s="205"/>
      <c r="L188" s="206"/>
      <c r="M188" s="439">
        <f t="shared" si="50"/>
        <v>0</v>
      </c>
      <c r="N188" s="439">
        <f t="shared" si="51"/>
        <v>0</v>
      </c>
      <c r="O188" s="442"/>
    </row>
    <row r="189" spans="1:15" s="441" customFormat="1">
      <c r="A189" s="217" t="s">
        <v>49</v>
      </c>
      <c r="B189" s="217"/>
      <c r="C189" s="206">
        <v>7350</v>
      </c>
      <c r="D189" s="205"/>
      <c r="E189" s="206"/>
      <c r="F189" s="205">
        <v>7350</v>
      </c>
      <c r="G189" s="206"/>
      <c r="H189" s="206"/>
      <c r="I189" s="205"/>
      <c r="J189" s="206"/>
      <c r="K189" s="205"/>
      <c r="L189" s="206"/>
      <c r="M189" s="439">
        <f t="shared" si="50"/>
        <v>7350</v>
      </c>
      <c r="N189" s="439">
        <f t="shared" si="51"/>
        <v>0</v>
      </c>
      <c r="O189" s="442"/>
    </row>
    <row r="190" spans="1:15" s="441" customFormat="1">
      <c r="A190" s="217" t="s">
        <v>662</v>
      </c>
      <c r="B190" s="217"/>
      <c r="C190" s="206">
        <v>0</v>
      </c>
      <c r="D190" s="206"/>
      <c r="E190" s="206"/>
      <c r="F190" s="206"/>
      <c r="G190" s="206"/>
      <c r="H190" s="206"/>
      <c r="I190" s="206"/>
      <c r="J190" s="206"/>
      <c r="K190" s="206"/>
      <c r="L190" s="206"/>
      <c r="M190" s="439">
        <f t="shared" si="50"/>
        <v>0</v>
      </c>
      <c r="N190" s="439">
        <f t="shared" si="51"/>
        <v>0</v>
      </c>
      <c r="O190" s="442"/>
    </row>
    <row r="191" spans="1:15" s="441" customFormat="1">
      <c r="A191" s="217" t="s">
        <v>501</v>
      </c>
      <c r="B191" s="217"/>
      <c r="C191" s="206">
        <f>C189+C190</f>
        <v>7350</v>
      </c>
      <c r="D191" s="206">
        <f t="shared" ref="D191:L191" si="68">D189+D190</f>
        <v>0</v>
      </c>
      <c r="E191" s="206">
        <f t="shared" si="68"/>
        <v>0</v>
      </c>
      <c r="F191" s="206">
        <f t="shared" si="68"/>
        <v>7350</v>
      </c>
      <c r="G191" s="206">
        <f t="shared" si="68"/>
        <v>0</v>
      </c>
      <c r="H191" s="206">
        <f t="shared" si="68"/>
        <v>0</v>
      </c>
      <c r="I191" s="206">
        <f t="shared" si="68"/>
        <v>0</v>
      </c>
      <c r="J191" s="206">
        <f t="shared" si="68"/>
        <v>0</v>
      </c>
      <c r="K191" s="206">
        <f t="shared" si="68"/>
        <v>0</v>
      </c>
      <c r="L191" s="206">
        <f t="shared" si="68"/>
        <v>0</v>
      </c>
      <c r="M191" s="439">
        <f t="shared" si="50"/>
        <v>7350</v>
      </c>
      <c r="N191" s="439">
        <f t="shared" si="51"/>
        <v>0</v>
      </c>
      <c r="O191" s="442"/>
    </row>
    <row r="192" spans="1:15">
      <c r="A192" s="207" t="s">
        <v>167</v>
      </c>
      <c r="B192" s="302" t="s">
        <v>335</v>
      </c>
      <c r="C192" s="206"/>
      <c r="D192" s="205"/>
      <c r="E192" s="206"/>
      <c r="F192" s="205"/>
      <c r="G192" s="206"/>
      <c r="H192" s="206"/>
      <c r="I192" s="205"/>
      <c r="J192" s="206"/>
      <c r="K192" s="205"/>
      <c r="L192" s="206"/>
      <c r="M192" s="439">
        <f t="shared" si="50"/>
        <v>0</v>
      </c>
      <c r="N192" s="439">
        <f t="shared" si="51"/>
        <v>0</v>
      </c>
      <c r="O192" s="442"/>
    </row>
    <row r="193" spans="1:15" s="441" customFormat="1">
      <c r="A193" s="217" t="s">
        <v>49</v>
      </c>
      <c r="B193" s="217"/>
      <c r="C193" s="206">
        <v>1741</v>
      </c>
      <c r="D193" s="205"/>
      <c r="E193" s="206"/>
      <c r="F193" s="205">
        <v>1741</v>
      </c>
      <c r="G193" s="206"/>
      <c r="H193" s="206"/>
      <c r="I193" s="205"/>
      <c r="J193" s="206"/>
      <c r="K193" s="205"/>
      <c r="L193" s="206"/>
      <c r="M193" s="439">
        <f t="shared" si="50"/>
        <v>1741</v>
      </c>
      <c r="N193" s="439">
        <f t="shared" si="51"/>
        <v>0</v>
      </c>
      <c r="O193" s="442"/>
    </row>
    <row r="194" spans="1:15" s="441" customFormat="1">
      <c r="A194" s="217" t="s">
        <v>662</v>
      </c>
      <c r="B194" s="217"/>
      <c r="C194" s="206">
        <v>0</v>
      </c>
      <c r="D194" s="206"/>
      <c r="E194" s="206"/>
      <c r="F194" s="206"/>
      <c r="G194" s="206"/>
      <c r="H194" s="206"/>
      <c r="I194" s="206"/>
      <c r="J194" s="206"/>
      <c r="K194" s="206"/>
      <c r="L194" s="206"/>
      <c r="M194" s="439">
        <f t="shared" si="50"/>
        <v>0</v>
      </c>
      <c r="N194" s="439">
        <f t="shared" si="51"/>
        <v>0</v>
      </c>
      <c r="O194" s="442"/>
    </row>
    <row r="195" spans="1:15" s="441" customFormat="1">
      <c r="A195" s="217" t="s">
        <v>501</v>
      </c>
      <c r="B195" s="217"/>
      <c r="C195" s="206">
        <f>C193+C194</f>
        <v>1741</v>
      </c>
      <c r="D195" s="206">
        <f t="shared" ref="D195:L195" si="69">D193+D194</f>
        <v>0</v>
      </c>
      <c r="E195" s="206">
        <f t="shared" si="69"/>
        <v>0</v>
      </c>
      <c r="F195" s="206">
        <f t="shared" si="69"/>
        <v>1741</v>
      </c>
      <c r="G195" s="206">
        <f t="shared" si="69"/>
        <v>0</v>
      </c>
      <c r="H195" s="206">
        <f t="shared" si="69"/>
        <v>0</v>
      </c>
      <c r="I195" s="206">
        <f t="shared" si="69"/>
        <v>0</v>
      </c>
      <c r="J195" s="206">
        <f t="shared" si="69"/>
        <v>0</v>
      </c>
      <c r="K195" s="206">
        <f t="shared" si="69"/>
        <v>0</v>
      </c>
      <c r="L195" s="206">
        <f t="shared" si="69"/>
        <v>0</v>
      </c>
      <c r="M195" s="439">
        <f t="shared" si="50"/>
        <v>1741</v>
      </c>
      <c r="N195" s="439">
        <f t="shared" si="51"/>
        <v>0</v>
      </c>
      <c r="O195" s="442"/>
    </row>
    <row r="196" spans="1:15" s="463" customFormat="1">
      <c r="A196" s="208" t="s">
        <v>332</v>
      </c>
      <c r="B196" s="208"/>
      <c r="C196" s="208"/>
      <c r="D196" s="200"/>
      <c r="E196" s="201"/>
      <c r="F196" s="200"/>
      <c r="G196" s="201"/>
      <c r="H196" s="201"/>
      <c r="I196" s="200"/>
      <c r="J196" s="201"/>
      <c r="K196" s="200"/>
      <c r="L196" s="201"/>
      <c r="M196" s="439">
        <f t="shared" si="50"/>
        <v>0</v>
      </c>
      <c r="N196" s="439">
        <f t="shared" si="51"/>
        <v>0</v>
      </c>
      <c r="O196" s="442"/>
    </row>
    <row r="197" spans="1:15" s="467" customFormat="1">
      <c r="A197" s="217" t="s">
        <v>49</v>
      </c>
      <c r="B197" s="464"/>
      <c r="C197" s="195">
        <f t="shared" ref="C197:L197" si="70">C13+C18+C22+C26+C31+C45+C51+C78+C83</f>
        <v>1267593</v>
      </c>
      <c r="D197" s="195">
        <f t="shared" si="70"/>
        <v>595335</v>
      </c>
      <c r="E197" s="195">
        <f t="shared" si="70"/>
        <v>122679</v>
      </c>
      <c r="F197" s="195">
        <f t="shared" si="70"/>
        <v>490887</v>
      </c>
      <c r="G197" s="195">
        <f t="shared" si="70"/>
        <v>120</v>
      </c>
      <c r="H197" s="195">
        <f t="shared" si="70"/>
        <v>29250</v>
      </c>
      <c r="I197" s="195">
        <f t="shared" si="70"/>
        <v>29322</v>
      </c>
      <c r="J197" s="195">
        <f t="shared" si="70"/>
        <v>0</v>
      </c>
      <c r="K197" s="195">
        <f t="shared" si="70"/>
        <v>0</v>
      </c>
      <c r="L197" s="195">
        <f t="shared" si="70"/>
        <v>0</v>
      </c>
      <c r="M197" s="439">
        <f t="shared" si="50"/>
        <v>1267593</v>
      </c>
      <c r="N197" s="439">
        <f t="shared" si="51"/>
        <v>0</v>
      </c>
      <c r="O197" s="489"/>
    </row>
    <row r="198" spans="1:15" s="467" customFormat="1">
      <c r="A198" s="217" t="s">
        <v>662</v>
      </c>
      <c r="B198" s="464"/>
      <c r="C198" s="195">
        <f t="shared" ref="C198:L198" si="71">C15+C19+C23+C28+C32+C48+C52+C80+C84</f>
        <v>9657</v>
      </c>
      <c r="D198" s="195">
        <f t="shared" si="71"/>
        <v>-3698</v>
      </c>
      <c r="E198" s="195">
        <f t="shared" si="71"/>
        <v>-721</v>
      </c>
      <c r="F198" s="195">
        <f t="shared" si="71"/>
        <v>13776</v>
      </c>
      <c r="G198" s="195">
        <f t="shared" si="71"/>
        <v>0</v>
      </c>
      <c r="H198" s="195">
        <f t="shared" si="71"/>
        <v>0</v>
      </c>
      <c r="I198" s="195">
        <f t="shared" si="71"/>
        <v>300</v>
      </c>
      <c r="J198" s="195">
        <f t="shared" si="71"/>
        <v>0</v>
      </c>
      <c r="K198" s="195">
        <f t="shared" si="71"/>
        <v>0</v>
      </c>
      <c r="L198" s="195">
        <f t="shared" si="71"/>
        <v>0</v>
      </c>
      <c r="M198" s="439">
        <f t="shared" si="50"/>
        <v>9657</v>
      </c>
      <c r="N198" s="439">
        <f t="shared" si="51"/>
        <v>0</v>
      </c>
      <c r="O198" s="489"/>
    </row>
    <row r="199" spans="1:15" s="467" customFormat="1">
      <c r="A199" s="217" t="s">
        <v>501</v>
      </c>
      <c r="B199" s="464"/>
      <c r="C199" s="195">
        <f t="shared" ref="C199:L199" si="72">C16+C20+C24+C29+C33+C49+C53+C81+C85</f>
        <v>1277250</v>
      </c>
      <c r="D199" s="195">
        <f t="shared" si="72"/>
        <v>591637</v>
      </c>
      <c r="E199" s="195">
        <f t="shared" si="72"/>
        <v>121958</v>
      </c>
      <c r="F199" s="195">
        <f t="shared" si="72"/>
        <v>504663</v>
      </c>
      <c r="G199" s="195">
        <f t="shared" si="72"/>
        <v>120</v>
      </c>
      <c r="H199" s="195">
        <f t="shared" si="72"/>
        <v>29250</v>
      </c>
      <c r="I199" s="195">
        <f t="shared" si="72"/>
        <v>29622</v>
      </c>
      <c r="J199" s="195">
        <f t="shared" si="72"/>
        <v>0</v>
      </c>
      <c r="K199" s="195">
        <f t="shared" si="72"/>
        <v>0</v>
      </c>
      <c r="L199" s="195">
        <f t="shared" si="72"/>
        <v>0</v>
      </c>
      <c r="M199" s="439">
        <f t="shared" si="50"/>
        <v>1277250</v>
      </c>
      <c r="N199" s="439">
        <f t="shared" si="51"/>
        <v>0</v>
      </c>
      <c r="O199" s="489"/>
    </row>
    <row r="200" spans="1:15" s="441" customFormat="1">
      <c r="A200" s="468" t="s">
        <v>172</v>
      </c>
      <c r="B200" s="469"/>
      <c r="C200" s="470"/>
      <c r="D200" s="470"/>
      <c r="E200" s="470"/>
      <c r="F200" s="470"/>
      <c r="G200" s="470"/>
      <c r="H200" s="470"/>
      <c r="I200" s="490"/>
      <c r="J200" s="470"/>
      <c r="K200" s="470"/>
      <c r="L200" s="470"/>
      <c r="M200" s="439">
        <f t="shared" si="50"/>
        <v>0</v>
      </c>
      <c r="N200" s="439">
        <f t="shared" si="51"/>
        <v>0</v>
      </c>
      <c r="O200" s="440"/>
    </row>
    <row r="201" spans="1:15" s="441" customFormat="1">
      <c r="A201" s="217" t="s">
        <v>49</v>
      </c>
      <c r="B201" s="448"/>
      <c r="C201" s="471">
        <f t="shared" ref="C201:L201" si="73">C13+C18+C22+C26+C45+C60+C65+C70+C78+C87+C92+C101+C105+C109+C113+C117+C121+C125+C129+C133+C138+C153+C162+C171+C176+C181+C185+C189+C193+C158+C74</f>
        <v>896872</v>
      </c>
      <c r="D201" s="471">
        <f t="shared" si="73"/>
        <v>447082</v>
      </c>
      <c r="E201" s="471">
        <f t="shared" si="73"/>
        <v>92180</v>
      </c>
      <c r="F201" s="471">
        <f t="shared" si="73"/>
        <v>308716</v>
      </c>
      <c r="G201" s="471">
        <f t="shared" si="73"/>
        <v>0</v>
      </c>
      <c r="H201" s="471">
        <f t="shared" si="73"/>
        <v>29250</v>
      </c>
      <c r="I201" s="471">
        <f t="shared" si="73"/>
        <v>19644</v>
      </c>
      <c r="J201" s="471">
        <f t="shared" si="73"/>
        <v>0</v>
      </c>
      <c r="K201" s="471">
        <f t="shared" si="73"/>
        <v>0</v>
      </c>
      <c r="L201" s="471">
        <f t="shared" si="73"/>
        <v>0</v>
      </c>
      <c r="M201" s="439">
        <f t="shared" si="50"/>
        <v>896872</v>
      </c>
      <c r="N201" s="439">
        <f t="shared" si="51"/>
        <v>0</v>
      </c>
      <c r="O201" s="440"/>
    </row>
    <row r="202" spans="1:15" s="441" customFormat="1">
      <c r="A202" s="217" t="s">
        <v>662</v>
      </c>
      <c r="B202" s="448"/>
      <c r="C202" s="471">
        <f t="shared" ref="C202:L202" si="74">C15+C19+C23+C28+C48+C62+C67+C71+C75+C80+C89+C94+C102+C106+C110+C114+C118+C122+C126+C130+C135+C140+C155+C159+C164+C173+C178+C182+C186+C190+C194</f>
        <v>6817</v>
      </c>
      <c r="D202" s="471">
        <f t="shared" si="74"/>
        <v>-3698</v>
      </c>
      <c r="E202" s="471">
        <f t="shared" si="74"/>
        <v>-721</v>
      </c>
      <c r="F202" s="471">
        <f t="shared" si="74"/>
        <v>10936</v>
      </c>
      <c r="G202" s="471">
        <f t="shared" si="74"/>
        <v>0</v>
      </c>
      <c r="H202" s="471">
        <f t="shared" si="74"/>
        <v>0</v>
      </c>
      <c r="I202" s="471">
        <f t="shared" si="74"/>
        <v>300</v>
      </c>
      <c r="J202" s="471">
        <f t="shared" si="74"/>
        <v>0</v>
      </c>
      <c r="K202" s="471">
        <f t="shared" si="74"/>
        <v>0</v>
      </c>
      <c r="L202" s="471">
        <f t="shared" si="74"/>
        <v>0</v>
      </c>
      <c r="M202" s="439">
        <f t="shared" si="50"/>
        <v>6817</v>
      </c>
      <c r="N202" s="439">
        <f t="shared" si="51"/>
        <v>0</v>
      </c>
      <c r="O202" s="440"/>
    </row>
    <row r="203" spans="1:15" s="441" customFormat="1">
      <c r="A203" s="217" t="s">
        <v>501</v>
      </c>
      <c r="B203" s="472"/>
      <c r="C203" s="471">
        <f t="shared" ref="C203:L203" si="75">C16+C20+C24+C29+C49+C63+C68+C72+C76+C81+C90+C95+C103+C107+C111+C115+C119+C123+C127+C131+C136+C141+C156+C160+C165+C174+C179+C183+C187+C191+C195</f>
        <v>903689</v>
      </c>
      <c r="D203" s="471">
        <f t="shared" si="75"/>
        <v>443384</v>
      </c>
      <c r="E203" s="471">
        <f t="shared" si="75"/>
        <v>91459</v>
      </c>
      <c r="F203" s="471">
        <f t="shared" si="75"/>
        <v>319652</v>
      </c>
      <c r="G203" s="471">
        <f t="shared" si="75"/>
        <v>0</v>
      </c>
      <c r="H203" s="471">
        <f t="shared" si="75"/>
        <v>29250</v>
      </c>
      <c r="I203" s="471">
        <f t="shared" si="75"/>
        <v>19944</v>
      </c>
      <c r="J203" s="471">
        <f t="shared" si="75"/>
        <v>0</v>
      </c>
      <c r="K203" s="471">
        <f t="shared" si="75"/>
        <v>0</v>
      </c>
      <c r="L203" s="471">
        <f t="shared" si="75"/>
        <v>0</v>
      </c>
      <c r="M203" s="439">
        <f t="shared" si="50"/>
        <v>903689</v>
      </c>
      <c r="N203" s="439">
        <f t="shared" si="51"/>
        <v>0</v>
      </c>
      <c r="O203" s="442"/>
    </row>
    <row r="204" spans="1:15" s="441" customFormat="1">
      <c r="A204" s="468" t="s">
        <v>173</v>
      </c>
      <c r="B204" s="469"/>
      <c r="C204" s="470"/>
      <c r="D204" s="470"/>
      <c r="E204" s="470"/>
      <c r="F204" s="470"/>
      <c r="G204" s="470"/>
      <c r="H204" s="470"/>
      <c r="I204" s="490"/>
      <c r="J204" s="470"/>
      <c r="K204" s="470"/>
      <c r="L204" s="470"/>
      <c r="M204" s="439">
        <f t="shared" si="50"/>
        <v>0</v>
      </c>
      <c r="N204" s="439">
        <f t="shared" si="51"/>
        <v>0</v>
      </c>
      <c r="O204" s="440"/>
    </row>
    <row r="205" spans="1:15" s="441" customFormat="1">
      <c r="A205" s="217" t="s">
        <v>49</v>
      </c>
      <c r="B205" s="448"/>
      <c r="C205" s="471">
        <f t="shared" ref="C205:L205" si="76">C31+C55+C143+C148+C167</f>
        <v>370721</v>
      </c>
      <c r="D205" s="471">
        <f t="shared" si="76"/>
        <v>148253</v>
      </c>
      <c r="E205" s="471">
        <f t="shared" si="76"/>
        <v>30499</v>
      </c>
      <c r="F205" s="471">
        <f t="shared" si="76"/>
        <v>182171</v>
      </c>
      <c r="G205" s="471">
        <f t="shared" si="76"/>
        <v>120</v>
      </c>
      <c r="H205" s="471">
        <f t="shared" si="76"/>
        <v>0</v>
      </c>
      <c r="I205" s="471">
        <f t="shared" si="76"/>
        <v>9678</v>
      </c>
      <c r="J205" s="471">
        <f t="shared" si="76"/>
        <v>0</v>
      </c>
      <c r="K205" s="471">
        <f t="shared" si="76"/>
        <v>0</v>
      </c>
      <c r="L205" s="471">
        <f t="shared" si="76"/>
        <v>0</v>
      </c>
      <c r="M205" s="439">
        <f t="shared" si="50"/>
        <v>370721</v>
      </c>
      <c r="N205" s="439">
        <f t="shared" si="51"/>
        <v>0</v>
      </c>
      <c r="O205" s="440"/>
    </row>
    <row r="206" spans="1:15" s="441" customFormat="1">
      <c r="A206" s="217" t="s">
        <v>662</v>
      </c>
      <c r="B206" s="448"/>
      <c r="C206" s="471">
        <f t="shared" ref="C206:L206" si="77">C32+C57+C145+C150+C168</f>
        <v>2840</v>
      </c>
      <c r="D206" s="471">
        <f t="shared" si="77"/>
        <v>0</v>
      </c>
      <c r="E206" s="471">
        <f t="shared" si="77"/>
        <v>0</v>
      </c>
      <c r="F206" s="471">
        <f t="shared" si="77"/>
        <v>2840</v>
      </c>
      <c r="G206" s="471">
        <f t="shared" si="77"/>
        <v>0</v>
      </c>
      <c r="H206" s="471">
        <f t="shared" si="77"/>
        <v>0</v>
      </c>
      <c r="I206" s="471">
        <f t="shared" si="77"/>
        <v>0</v>
      </c>
      <c r="J206" s="471">
        <f t="shared" si="77"/>
        <v>0</v>
      </c>
      <c r="K206" s="471">
        <f t="shared" si="77"/>
        <v>0</v>
      </c>
      <c r="L206" s="471">
        <f t="shared" si="77"/>
        <v>0</v>
      </c>
      <c r="M206" s="439">
        <f t="shared" si="50"/>
        <v>2840</v>
      </c>
      <c r="N206" s="439">
        <f t="shared" si="51"/>
        <v>0</v>
      </c>
      <c r="O206" s="440"/>
    </row>
    <row r="207" spans="1:15" s="441" customFormat="1">
      <c r="A207" s="217" t="s">
        <v>501</v>
      </c>
      <c r="B207" s="472"/>
      <c r="C207" s="471">
        <f t="shared" ref="C207:L207" si="78">C33+C58+C146+C151+C169</f>
        <v>373561</v>
      </c>
      <c r="D207" s="471">
        <f t="shared" si="78"/>
        <v>148253</v>
      </c>
      <c r="E207" s="471">
        <f t="shared" si="78"/>
        <v>30499</v>
      </c>
      <c r="F207" s="471">
        <f t="shared" si="78"/>
        <v>185011</v>
      </c>
      <c r="G207" s="471">
        <f t="shared" si="78"/>
        <v>120</v>
      </c>
      <c r="H207" s="471">
        <f t="shared" si="78"/>
        <v>0</v>
      </c>
      <c r="I207" s="471">
        <f t="shared" si="78"/>
        <v>9678</v>
      </c>
      <c r="J207" s="471">
        <f t="shared" si="78"/>
        <v>0</v>
      </c>
      <c r="K207" s="471">
        <f t="shared" si="78"/>
        <v>0</v>
      </c>
      <c r="L207" s="471">
        <f t="shared" si="78"/>
        <v>0</v>
      </c>
      <c r="M207" s="439">
        <f t="shared" ref="M207:M208" si="79">SUM(D207:L207)</f>
        <v>373561</v>
      </c>
      <c r="N207" s="439">
        <f t="shared" ref="N207:N208" si="80">M207-C207</f>
        <v>0</v>
      </c>
      <c r="O207" s="442"/>
    </row>
    <row r="208" spans="1:15">
      <c r="A208" s="226" t="s">
        <v>174</v>
      </c>
      <c r="B208" s="473"/>
      <c r="C208" s="474">
        <v>0</v>
      </c>
      <c r="D208" s="474">
        <v>0</v>
      </c>
      <c r="E208" s="474">
        <v>0</v>
      </c>
      <c r="F208" s="474">
        <v>0</v>
      </c>
      <c r="G208" s="474">
        <v>0</v>
      </c>
      <c r="H208" s="474">
        <v>0</v>
      </c>
      <c r="I208" s="491">
        <v>0</v>
      </c>
      <c r="J208" s="474">
        <v>0</v>
      </c>
      <c r="K208" s="474">
        <v>0</v>
      </c>
      <c r="L208" s="474">
        <v>0</v>
      </c>
      <c r="M208" s="439">
        <f t="shared" si="79"/>
        <v>0</v>
      </c>
      <c r="N208" s="439">
        <f t="shared" si="80"/>
        <v>0</v>
      </c>
      <c r="O208" s="442"/>
    </row>
    <row r="209" spans="1:15">
      <c r="A209" s="297"/>
      <c r="B209" s="441"/>
      <c r="C209" s="467"/>
      <c r="D209" s="467"/>
      <c r="E209" s="467"/>
      <c r="F209" s="467"/>
      <c r="G209" s="467"/>
      <c r="H209" s="467"/>
      <c r="I209" s="467"/>
      <c r="J209" s="467"/>
      <c r="K209" s="467"/>
      <c r="L209" s="467"/>
      <c r="M209" s="442"/>
      <c r="N209" s="442"/>
      <c r="O209" s="442"/>
    </row>
    <row r="210" spans="1:15">
      <c r="C210" s="492">
        <f>C201+C205</f>
        <v>1267593</v>
      </c>
      <c r="D210" s="492">
        <f t="shared" ref="D210:L210" si="81">D201+D205</f>
        <v>595335</v>
      </c>
      <c r="E210" s="492">
        <f t="shared" si="81"/>
        <v>122679</v>
      </c>
      <c r="F210" s="492">
        <f t="shared" si="81"/>
        <v>490887</v>
      </c>
      <c r="G210" s="492">
        <f t="shared" si="81"/>
        <v>120</v>
      </c>
      <c r="H210" s="492">
        <f t="shared" si="81"/>
        <v>29250</v>
      </c>
      <c r="I210" s="492">
        <f t="shared" si="81"/>
        <v>29322</v>
      </c>
      <c r="J210" s="492">
        <f t="shared" si="81"/>
        <v>0</v>
      </c>
      <c r="K210" s="492">
        <f t="shared" si="81"/>
        <v>0</v>
      </c>
      <c r="L210" s="492">
        <f t="shared" si="81"/>
        <v>0</v>
      </c>
      <c r="M210" s="442">
        <f t="shared" ref="M210:M213" si="82">SUM(D210:L210)</f>
        <v>1267593</v>
      </c>
      <c r="N210" s="442">
        <f t="shared" ref="N210:N213" si="83">M210-C210</f>
        <v>0</v>
      </c>
      <c r="O210" s="442"/>
    </row>
    <row r="211" spans="1:15">
      <c r="C211" s="492">
        <f t="shared" ref="C211:L212" si="84">C202+C206</f>
        <v>9657</v>
      </c>
      <c r="D211" s="492">
        <f t="shared" si="84"/>
        <v>-3698</v>
      </c>
      <c r="E211" s="492">
        <f t="shared" si="84"/>
        <v>-721</v>
      </c>
      <c r="F211" s="492">
        <f t="shared" si="84"/>
        <v>13776</v>
      </c>
      <c r="G211" s="492">
        <f t="shared" si="84"/>
        <v>0</v>
      </c>
      <c r="H211" s="492">
        <f t="shared" si="84"/>
        <v>0</v>
      </c>
      <c r="I211" s="492">
        <f t="shared" si="84"/>
        <v>300</v>
      </c>
      <c r="J211" s="492">
        <f t="shared" si="84"/>
        <v>0</v>
      </c>
      <c r="K211" s="492">
        <f t="shared" si="84"/>
        <v>0</v>
      </c>
      <c r="L211" s="492">
        <f t="shared" si="84"/>
        <v>0</v>
      </c>
      <c r="M211" s="442">
        <f t="shared" si="82"/>
        <v>9657</v>
      </c>
      <c r="N211" s="442">
        <f t="shared" si="83"/>
        <v>0</v>
      </c>
      <c r="O211" s="442"/>
    </row>
    <row r="212" spans="1:15">
      <c r="C212" s="492">
        <f t="shared" si="84"/>
        <v>1277250</v>
      </c>
      <c r="D212" s="492">
        <f t="shared" si="84"/>
        <v>591637</v>
      </c>
      <c r="E212" s="492">
        <f t="shared" si="84"/>
        <v>121958</v>
      </c>
      <c r="F212" s="492">
        <f t="shared" si="84"/>
        <v>504663</v>
      </c>
      <c r="G212" s="492">
        <f t="shared" si="84"/>
        <v>120</v>
      </c>
      <c r="H212" s="492">
        <f t="shared" si="84"/>
        <v>29250</v>
      </c>
      <c r="I212" s="492">
        <f t="shared" si="84"/>
        <v>29622</v>
      </c>
      <c r="J212" s="492">
        <f t="shared" si="84"/>
        <v>0</v>
      </c>
      <c r="K212" s="492">
        <f t="shared" si="84"/>
        <v>0</v>
      </c>
      <c r="L212" s="492">
        <f t="shared" si="84"/>
        <v>0</v>
      </c>
      <c r="M212" s="442">
        <f t="shared" si="82"/>
        <v>1277250</v>
      </c>
      <c r="N212" s="442">
        <f t="shared" si="83"/>
        <v>0</v>
      </c>
      <c r="O212" s="442"/>
    </row>
    <row r="213" spans="1:15">
      <c r="C213" s="439">
        <f>C197-C201-C205</f>
        <v>0</v>
      </c>
      <c r="D213" s="439">
        <f t="shared" ref="D213:N215" si="85">D197-D201-D205</f>
        <v>0</v>
      </c>
      <c r="E213" s="439">
        <f t="shared" si="85"/>
        <v>0</v>
      </c>
      <c r="F213" s="439">
        <f t="shared" si="85"/>
        <v>0</v>
      </c>
      <c r="G213" s="439">
        <f t="shared" si="85"/>
        <v>0</v>
      </c>
      <c r="H213" s="439">
        <f t="shared" si="85"/>
        <v>0</v>
      </c>
      <c r="I213" s="439">
        <f t="shared" si="85"/>
        <v>0</v>
      </c>
      <c r="J213" s="439">
        <f t="shared" si="85"/>
        <v>0</v>
      </c>
      <c r="K213" s="439">
        <f t="shared" si="85"/>
        <v>0</v>
      </c>
      <c r="L213" s="439">
        <f t="shared" si="85"/>
        <v>0</v>
      </c>
      <c r="M213" s="442">
        <f t="shared" si="82"/>
        <v>0</v>
      </c>
      <c r="N213" s="442">
        <f t="shared" si="83"/>
        <v>0</v>
      </c>
      <c r="O213" s="442"/>
    </row>
    <row r="214" spans="1:15">
      <c r="C214" s="439">
        <f>C198-C202-C206</f>
        <v>0</v>
      </c>
      <c r="D214" s="439">
        <f t="shared" si="85"/>
        <v>0</v>
      </c>
      <c r="E214" s="439">
        <f t="shared" si="85"/>
        <v>0</v>
      </c>
      <c r="F214" s="439">
        <f t="shared" si="85"/>
        <v>0</v>
      </c>
      <c r="G214" s="439">
        <f t="shared" si="85"/>
        <v>0</v>
      </c>
      <c r="H214" s="439">
        <f t="shared" si="85"/>
        <v>0</v>
      </c>
      <c r="I214" s="439">
        <f t="shared" si="85"/>
        <v>0</v>
      </c>
      <c r="J214" s="439">
        <f t="shared" si="85"/>
        <v>0</v>
      </c>
      <c r="K214" s="439">
        <f t="shared" si="85"/>
        <v>0</v>
      </c>
      <c r="L214" s="439">
        <f t="shared" si="85"/>
        <v>0</v>
      </c>
      <c r="M214" s="439">
        <f t="shared" si="85"/>
        <v>0</v>
      </c>
      <c r="N214" s="439">
        <f t="shared" si="85"/>
        <v>0</v>
      </c>
      <c r="O214" s="442"/>
    </row>
    <row r="215" spans="1:15">
      <c r="C215" s="439">
        <f>C199-C203-C207</f>
        <v>0</v>
      </c>
      <c r="D215" s="439">
        <f t="shared" si="85"/>
        <v>0</v>
      </c>
      <c r="E215" s="439">
        <f t="shared" si="85"/>
        <v>0</v>
      </c>
      <c r="F215" s="439">
        <f t="shared" si="85"/>
        <v>0</v>
      </c>
      <c r="G215" s="439">
        <f t="shared" si="85"/>
        <v>0</v>
      </c>
      <c r="H215" s="439">
        <f t="shared" si="85"/>
        <v>0</v>
      </c>
      <c r="I215" s="439">
        <f t="shared" si="85"/>
        <v>0</v>
      </c>
      <c r="J215" s="439">
        <f t="shared" si="85"/>
        <v>0</v>
      </c>
      <c r="K215" s="439">
        <f t="shared" si="85"/>
        <v>0</v>
      </c>
      <c r="L215" s="439">
        <f t="shared" si="85"/>
        <v>0</v>
      </c>
      <c r="M215" s="439">
        <f t="shared" si="85"/>
        <v>0</v>
      </c>
      <c r="N215" s="439">
        <f t="shared" si="85"/>
        <v>0</v>
      </c>
      <c r="O215" s="442"/>
    </row>
    <row r="216" spans="1:15">
      <c r="D216" s="441"/>
      <c r="G216" s="441"/>
      <c r="M216" s="442">
        <f>SUM(D216:L216)</f>
        <v>0</v>
      </c>
      <c r="N216" s="442">
        <f>M216-C216</f>
        <v>0</v>
      </c>
      <c r="O216" s="442"/>
    </row>
    <row r="217" spans="1:15">
      <c r="D217" s="441"/>
      <c r="G217" s="441"/>
    </row>
    <row r="218" spans="1:15">
      <c r="D218" s="441"/>
      <c r="G218" s="441"/>
    </row>
    <row r="219" spans="1:15">
      <c r="D219" s="441"/>
      <c r="G219" s="441"/>
    </row>
    <row r="220" spans="1:15">
      <c r="D220" s="441"/>
      <c r="G220" s="441"/>
    </row>
    <row r="221" spans="1:15">
      <c r="D221" s="441"/>
      <c r="G221" s="441"/>
    </row>
    <row r="222" spans="1:15">
      <c r="D222" s="441"/>
      <c r="G222" s="441"/>
    </row>
    <row r="223" spans="1:15">
      <c r="D223" s="441"/>
      <c r="G223" s="441"/>
    </row>
  </sheetData>
  <mergeCells count="17"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&amp;P. oldal</oddFooter>
  </headerFooter>
  <rowBreaks count="5" manualBreakCount="5">
    <brk id="38" max="11" man="1"/>
    <brk id="76" max="11" man="1"/>
    <brk id="111" max="11" man="1"/>
    <brk id="146" max="11" man="1"/>
    <brk id="18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17</vt:i4>
      </vt:variant>
    </vt:vector>
  </HeadingPairs>
  <TitlesOfParts>
    <vt:vector size="33" baseType="lpstr">
      <vt:lpstr>2-3.mell</vt:lpstr>
      <vt:lpstr>4.mell</vt:lpstr>
      <vt:lpstr>4.1</vt:lpstr>
      <vt:lpstr>4.2</vt:lpstr>
      <vt:lpstr>4.3 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14 mell</vt:lpstr>
      <vt:lpstr>'4.1'!Nyomtatási_cím</vt:lpstr>
      <vt:lpstr>'4.3 '!Nyomtatási_cím</vt:lpstr>
      <vt:lpstr>'5.1'!Nyomtatási_cím</vt:lpstr>
      <vt:lpstr>'5.3'!Nyomtatási_cím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 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2018-06-29T07:39:11Z</cp:lastPrinted>
  <dcterms:created xsi:type="dcterms:W3CDTF">2001-01-09T08:56:26Z</dcterms:created>
  <dcterms:modified xsi:type="dcterms:W3CDTF">2018-06-29T07:39:12Z</dcterms:modified>
</cp:coreProperties>
</file>