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Documents\2020. évi ktgvetés tervezése\Ktgvet\Számozott\"/>
    </mc:Choice>
  </mc:AlternateContent>
  <bookViews>
    <workbookView xWindow="0" yWindow="0" windowWidth="25200" windowHeight="12135" tabRatio="597"/>
  </bookViews>
  <sheets>
    <sheet name="Össz.önkor.mérleg." sheetId="47" r:id="rId1"/>
    <sheet name="működ. mérleg " sheetId="48" r:id="rId2"/>
    <sheet name="felhalm. mérleg" sheetId="49" r:id="rId3"/>
    <sheet name="2020 évi állami tám" sheetId="67" r:id="rId4"/>
    <sheet name="2016 állami tám " sheetId="58" state="hidden" r:id="rId5"/>
    <sheet name="közhatalmi bevételek" sheetId="14" r:id="rId6"/>
    <sheet name="tám, végl. pe.átv  " sheetId="5" r:id="rId7"/>
    <sheet name="állami támog" sheetId="70" state="hidden" r:id="rId8"/>
    <sheet name="felh. bev.  " sheetId="6" r:id="rId9"/>
    <sheet name="mc.pe.átad" sheetId="7" r:id="rId10"/>
    <sheet name="felhalm. kiad.  " sheetId="8" r:id="rId11"/>
    <sheet name="tartalék" sheetId="10" r:id="rId12"/>
    <sheet name="pü.mérleg Önkorm." sheetId="46" r:id="rId13"/>
    <sheet name="pü.mérleg Hivatal" sheetId="45" r:id="rId14"/>
    <sheet name="mük. bev.Önkor és Hivatal " sheetId="13" state="hidden" r:id="rId15"/>
    <sheet name="műk. kiad. szakf Önkorm. " sheetId="15" r:id="rId16"/>
    <sheet name="ellátottak önk." sheetId="63" r:id="rId17"/>
    <sheet name="ellátottak hivatal" sheetId="18" state="hidden" r:id="rId18"/>
    <sheet name="püm. GAMESZ. " sheetId="44" r:id="rId19"/>
    <sheet name="püm.Brunszvik" sheetId="51" r:id="rId20"/>
    <sheet name="püm Festetics" sheetId="64" r:id="rId21"/>
    <sheet name="püm-TASZII." sheetId="42" r:id="rId22"/>
    <sheet name="Munka3" sheetId="78" state="hidden" r:id="rId23"/>
    <sheet name="Munka6" sheetId="77" state="hidden" r:id="rId24"/>
    <sheet name="likvid" sheetId="24" r:id="rId25"/>
    <sheet name="Munka1" sheetId="73" state="hidden" r:id="rId26"/>
    <sheet name="létszám" sheetId="79" r:id="rId27"/>
    <sheet name="2019 évi létszám" sheetId="68" state="hidden" r:id="rId28"/>
    <sheet name="Kötváll Ph." sheetId="65" state="hidden" r:id="rId29"/>
    <sheet name="Kötváll Önk" sheetId="66" r:id="rId30"/>
    <sheet name="kötváll. " sheetId="56" state="hidden" r:id="rId31"/>
    <sheet name="közvetett t." sheetId="54" r:id="rId32"/>
    <sheet name="hitelállomány " sheetId="55" r:id="rId33"/>
  </sheets>
  <definedNames>
    <definedName name="Excel_BuiltIn_Print_Titles" localSheetId="27">#REF!</definedName>
    <definedName name="Excel_BuiltIn_Print_Titles" localSheetId="16">'ellátottak önk.'!$B$8:$IM$9</definedName>
    <definedName name="Excel_BuiltIn_Print_Titles">#REF!</definedName>
    <definedName name="_xlnm.Print_Titles" localSheetId="27">'2019 évi létszám'!$5:$8</definedName>
    <definedName name="_xlnm.Print_Titles" localSheetId="16">'ellátottak önk.'!$8:$9</definedName>
    <definedName name="_xlnm.Print_Titles" localSheetId="8">'felh. bev.  '!$7:$8</definedName>
    <definedName name="_xlnm.Print_Titles" localSheetId="10">'felhalm. kiad.  '!$5:$9</definedName>
    <definedName name="_xlnm.Print_Titles" localSheetId="30">'kötváll. '!$7:$8</definedName>
    <definedName name="_xlnm.Print_Titles" localSheetId="9">mc.pe.átad!$7:$8</definedName>
    <definedName name="_xlnm.Print_Titles" localSheetId="15">'műk. kiad. szakf Önkorm. '!$5:$9</definedName>
    <definedName name="_xlnm.Print_Titles" localSheetId="6">'tám, végl. pe.átv  '!$7:$7</definedName>
  </definedNames>
  <calcPr calcId="152511"/>
</workbook>
</file>

<file path=xl/calcChain.xml><?xml version="1.0" encoding="utf-8"?>
<calcChain xmlns="http://schemas.openxmlformats.org/spreadsheetml/2006/main">
  <c r="X104" i="79" l="1"/>
  <c r="Y104" i="79"/>
  <c r="Z104" i="79"/>
  <c r="Z102" i="79"/>
  <c r="N90" i="79"/>
  <c r="O90" i="79"/>
  <c r="P90" i="79"/>
  <c r="Q90" i="79"/>
  <c r="R90" i="79"/>
  <c r="S90" i="79"/>
  <c r="T90" i="79"/>
  <c r="U90" i="79"/>
  <c r="V90" i="79"/>
  <c r="W90" i="79"/>
  <c r="X90" i="79"/>
  <c r="Y90" i="79"/>
  <c r="Z90" i="79"/>
  <c r="M90" i="79"/>
  <c r="Z86" i="79"/>
  <c r="N73" i="79" l="1"/>
  <c r="T73" i="79" s="1"/>
  <c r="Z73" i="79" s="1"/>
  <c r="N72" i="79"/>
  <c r="T72" i="79" s="1"/>
  <c r="Z72" i="79" s="1"/>
  <c r="N71" i="79"/>
  <c r="T71" i="79" s="1"/>
  <c r="Z71" i="79" s="1"/>
  <c r="N65" i="79"/>
  <c r="F43" i="8" l="1"/>
  <c r="E43" i="8"/>
  <c r="G42" i="8"/>
  <c r="H42" i="8"/>
  <c r="I43" i="8" l="1"/>
  <c r="R104" i="79" l="1"/>
  <c r="Y12" i="79"/>
  <c r="X12" i="79"/>
  <c r="J12" i="79"/>
  <c r="H104" i="79"/>
  <c r="I104" i="79"/>
  <c r="E17" i="10" l="1"/>
  <c r="W79" i="79" l="1"/>
  <c r="T79" i="79"/>
  <c r="Z79" i="79" s="1"/>
  <c r="E104" i="79"/>
  <c r="L102" i="79"/>
  <c r="L104" i="79" s="1"/>
  <c r="K102" i="79"/>
  <c r="K104" i="79" s="1"/>
  <c r="J102" i="79"/>
  <c r="G102" i="79"/>
  <c r="G104" i="79" s="1"/>
  <c r="D102" i="79"/>
  <c r="C102" i="79"/>
  <c r="C104" i="79" s="1"/>
  <c r="V99" i="79"/>
  <c r="U99" i="79"/>
  <c r="P99" i="79"/>
  <c r="O99" i="79"/>
  <c r="M99" i="79"/>
  <c r="Q98" i="79"/>
  <c r="W98" i="79" s="1"/>
  <c r="N98" i="79"/>
  <c r="Q97" i="79"/>
  <c r="N97" i="79"/>
  <c r="Q96" i="79"/>
  <c r="T96" i="79" s="1"/>
  <c r="Z96" i="79" s="1"/>
  <c r="N96" i="79"/>
  <c r="Q95" i="79"/>
  <c r="W95" i="79" s="1"/>
  <c r="N95" i="79"/>
  <c r="T95" i="79" s="1"/>
  <c r="Q89" i="79"/>
  <c r="N89" i="79"/>
  <c r="T89" i="79" s="1"/>
  <c r="Z89" i="79" s="1"/>
  <c r="W88" i="79"/>
  <c r="N88" i="79"/>
  <c r="T88" i="79" s="1"/>
  <c r="Z88" i="79" s="1"/>
  <c r="W85" i="79"/>
  <c r="N85" i="79"/>
  <c r="T85" i="79" s="1"/>
  <c r="Z85" i="79" s="1"/>
  <c r="W84" i="79"/>
  <c r="N84" i="79"/>
  <c r="T84" i="79" s="1"/>
  <c r="Z84" i="79" s="1"/>
  <c r="W80" i="79"/>
  <c r="T80" i="79"/>
  <c r="Z80" i="79" s="1"/>
  <c r="W78" i="79"/>
  <c r="N78" i="79"/>
  <c r="T78" i="79" s="1"/>
  <c r="Z78" i="79" s="1"/>
  <c r="W70" i="79"/>
  <c r="N70" i="79"/>
  <c r="T70" i="79" s="1"/>
  <c r="Z70" i="79" s="1"/>
  <c r="N69" i="79"/>
  <c r="T69" i="79" s="1"/>
  <c r="Z69" i="79" s="1"/>
  <c r="W68" i="79"/>
  <c r="N68" i="79"/>
  <c r="T68" i="79" s="1"/>
  <c r="Z68" i="79" s="1"/>
  <c r="W67" i="79"/>
  <c r="N67" i="79"/>
  <c r="T67" i="79" s="1"/>
  <c r="Z67" i="79" s="1"/>
  <c r="N60" i="79"/>
  <c r="N59" i="79"/>
  <c r="N58" i="79"/>
  <c r="N57" i="79"/>
  <c r="N56" i="79"/>
  <c r="N55" i="79"/>
  <c r="N54" i="79"/>
  <c r="N53" i="79"/>
  <c r="N52" i="79"/>
  <c r="N51" i="79"/>
  <c r="N50" i="79"/>
  <c r="N49" i="79"/>
  <c r="N48" i="79"/>
  <c r="N47" i="79"/>
  <c r="N46" i="79"/>
  <c r="N45" i="79"/>
  <c r="N44" i="79"/>
  <c r="N43" i="79"/>
  <c r="N42" i="79"/>
  <c r="N41" i="79"/>
  <c r="N40" i="79"/>
  <c r="N39" i="79"/>
  <c r="N38" i="79"/>
  <c r="N37" i="79"/>
  <c r="P36" i="79"/>
  <c r="V36" i="79" s="1"/>
  <c r="O36" i="79"/>
  <c r="U36" i="79" s="1"/>
  <c r="M36" i="79"/>
  <c r="W35" i="79"/>
  <c r="Q35" i="79"/>
  <c r="N35" i="79"/>
  <c r="Z35" i="79" s="1"/>
  <c r="W34" i="79"/>
  <c r="N34" i="79"/>
  <c r="T34" i="79" s="1"/>
  <c r="W33" i="79"/>
  <c r="N33" i="79"/>
  <c r="T33" i="79" s="1"/>
  <c r="W32" i="79"/>
  <c r="N32" i="79"/>
  <c r="T32" i="79" s="1"/>
  <c r="W31" i="79"/>
  <c r="Q31" i="79"/>
  <c r="N31" i="79"/>
  <c r="T31" i="79" s="1"/>
  <c r="W30" i="79"/>
  <c r="N30" i="79"/>
  <c r="T30" i="79" s="1"/>
  <c r="W29" i="79"/>
  <c r="Q29" i="79"/>
  <c r="N29" i="79"/>
  <c r="T29" i="79" s="1"/>
  <c r="W28" i="79"/>
  <c r="Q28" i="79"/>
  <c r="N28" i="79"/>
  <c r="Z28" i="79" s="1"/>
  <c r="W27" i="79"/>
  <c r="N27" i="79"/>
  <c r="T27" i="79" s="1"/>
  <c r="W26" i="79"/>
  <c r="Q26" i="79"/>
  <c r="N26" i="79"/>
  <c r="Z26" i="79" s="1"/>
  <c r="W25" i="79"/>
  <c r="Q25" i="79"/>
  <c r="N25" i="79"/>
  <c r="T25" i="79" s="1"/>
  <c r="M21" i="79"/>
  <c r="Q21" i="79" s="1"/>
  <c r="Q20" i="79"/>
  <c r="N20" i="79"/>
  <c r="T20" i="79" s="1"/>
  <c r="Z20" i="79" s="1"/>
  <c r="Q19" i="79"/>
  <c r="W19" i="79" s="1"/>
  <c r="N19" i="79"/>
  <c r="T19" i="79" s="1"/>
  <c r="Z19" i="79" s="1"/>
  <c r="Q18" i="79"/>
  <c r="W18" i="79" s="1"/>
  <c r="N18" i="79"/>
  <c r="T18" i="79" s="1"/>
  <c r="Z18" i="79" s="1"/>
  <c r="Q17" i="79"/>
  <c r="W17" i="79" s="1"/>
  <c r="N17" i="79"/>
  <c r="T17" i="79" s="1"/>
  <c r="Z17" i="79" s="1"/>
  <c r="Q16" i="79"/>
  <c r="W16" i="79" s="1"/>
  <c r="N16" i="79"/>
  <c r="T16" i="79" s="1"/>
  <c r="Q12" i="79"/>
  <c r="T12" i="79" s="1"/>
  <c r="D12" i="79"/>
  <c r="W10" i="79"/>
  <c r="Z10" i="79" s="1"/>
  <c r="V10" i="79"/>
  <c r="Q10" i="79"/>
  <c r="F10" i="79"/>
  <c r="F104" i="79" s="1"/>
  <c r="D10" i="79"/>
  <c r="J104" i="79" l="1"/>
  <c r="W89" i="79"/>
  <c r="D104" i="79"/>
  <c r="U102" i="79"/>
  <c r="U104" i="79" s="1"/>
  <c r="W96" i="79"/>
  <c r="W12" i="79"/>
  <c r="Z12" i="79" s="1"/>
  <c r="T10" i="79"/>
  <c r="P102" i="79"/>
  <c r="P104" i="79" s="1"/>
  <c r="W36" i="79"/>
  <c r="V102" i="79"/>
  <c r="V104" i="79" s="1"/>
  <c r="Q36" i="79"/>
  <c r="N36" i="79"/>
  <c r="Z36" i="79" s="1"/>
  <c r="Z33" i="79"/>
  <c r="T28" i="79"/>
  <c r="Z32" i="79"/>
  <c r="T26" i="79"/>
  <c r="Z27" i="79"/>
  <c r="Z31" i="79"/>
  <c r="T35" i="79"/>
  <c r="Z34" i="79"/>
  <c r="M102" i="79"/>
  <c r="M104" i="79" s="1"/>
  <c r="Q104" i="79" s="1"/>
  <c r="Z95" i="79"/>
  <c r="W97" i="79"/>
  <c r="W99" i="79" s="1"/>
  <c r="T97" i="79"/>
  <c r="Z97" i="79" s="1"/>
  <c r="Z16" i="79"/>
  <c r="Z21" i="79" s="1"/>
  <c r="T21" i="79"/>
  <c r="N21" i="79"/>
  <c r="W21" i="79"/>
  <c r="Z30" i="79"/>
  <c r="O102" i="79"/>
  <c r="O104" i="79" s="1"/>
  <c r="S104" i="79" s="1"/>
  <c r="O37" i="79"/>
  <c r="Z25" i="79"/>
  <c r="Z29" i="79"/>
  <c r="Q99" i="79"/>
  <c r="T98" i="79"/>
  <c r="Z98" i="79" s="1"/>
  <c r="N99" i="79"/>
  <c r="T36" i="68"/>
  <c r="T98" i="68"/>
  <c r="L98" i="68"/>
  <c r="M98" i="68"/>
  <c r="N98" i="68"/>
  <c r="O98" i="68"/>
  <c r="P98" i="68"/>
  <c r="Q98" i="68"/>
  <c r="R98" i="68"/>
  <c r="S98" i="68"/>
  <c r="K98" i="68"/>
  <c r="P97" i="68"/>
  <c r="O97" i="68"/>
  <c r="T96" i="68"/>
  <c r="S96" i="68"/>
  <c r="P96" i="68"/>
  <c r="O96" i="68"/>
  <c r="L96" i="68"/>
  <c r="P95" i="68"/>
  <c r="L26" i="68"/>
  <c r="P26" i="68" s="1"/>
  <c r="L27" i="68"/>
  <c r="P27" i="68" s="1"/>
  <c r="L28" i="68"/>
  <c r="P28" i="68" s="1"/>
  <c r="L29" i="68"/>
  <c r="P29" i="68" s="1"/>
  <c r="L30" i="68"/>
  <c r="P30" i="68" s="1"/>
  <c r="L31" i="68"/>
  <c r="P31" i="68" s="1"/>
  <c r="L32" i="68"/>
  <c r="P32" i="68" s="1"/>
  <c r="L33" i="68"/>
  <c r="P33" i="68" s="1"/>
  <c r="L34" i="68"/>
  <c r="P34" i="68" s="1"/>
  <c r="L35" i="68"/>
  <c r="P35" i="68" s="1"/>
  <c r="L37" i="68"/>
  <c r="L38" i="68"/>
  <c r="L39" i="68"/>
  <c r="L40" i="68"/>
  <c r="L41" i="68"/>
  <c r="L42" i="68"/>
  <c r="L43" i="68"/>
  <c r="L44" i="68"/>
  <c r="L45" i="68"/>
  <c r="L46" i="68"/>
  <c r="L47" i="68"/>
  <c r="L48" i="68"/>
  <c r="L49" i="68"/>
  <c r="L50" i="68"/>
  <c r="L51" i="68"/>
  <c r="L52" i="68"/>
  <c r="L53" i="68"/>
  <c r="L54" i="68"/>
  <c r="L55" i="68"/>
  <c r="L56" i="68"/>
  <c r="L57" i="68"/>
  <c r="L58" i="68"/>
  <c r="L59" i="68"/>
  <c r="L60" i="68"/>
  <c r="L25" i="68"/>
  <c r="M36" i="68"/>
  <c r="M37" i="68"/>
  <c r="M89" i="68"/>
  <c r="T36" i="79" l="1"/>
  <c r="Q102" i="79"/>
  <c r="N102" i="79"/>
  <c r="N104" i="79" s="1"/>
  <c r="Z99" i="79"/>
  <c r="W102" i="79"/>
  <c r="W104" i="79" s="1"/>
  <c r="T99" i="79"/>
  <c r="T31" i="68"/>
  <c r="T27" i="68"/>
  <c r="T35" i="68"/>
  <c r="T33" i="68"/>
  <c r="T29" i="68"/>
  <c r="T32" i="68"/>
  <c r="T28" i="68"/>
  <c r="T34" i="68"/>
  <c r="T30" i="68"/>
  <c r="T26" i="68"/>
  <c r="M101" i="68"/>
  <c r="M103" i="68" s="1"/>
  <c r="D29" i="10"/>
  <c r="C29" i="10"/>
  <c r="T102" i="79" l="1"/>
  <c r="T104" i="79" s="1"/>
  <c r="I30" i="48"/>
  <c r="H30" i="48"/>
  <c r="G30" i="48"/>
  <c r="H98" i="66" l="1"/>
  <c r="G98" i="66"/>
  <c r="F98" i="66"/>
  <c r="E98" i="66"/>
  <c r="A54" i="66"/>
  <c r="A55" i="66" s="1"/>
  <c r="A56" i="66" s="1"/>
  <c r="A57" i="66" s="1"/>
  <c r="A58" i="66" s="1"/>
  <c r="A59" i="66" s="1"/>
  <c r="A60" i="66" s="1"/>
  <c r="A61" i="66" s="1"/>
  <c r="A62" i="66" s="1"/>
  <c r="A63" i="66" s="1"/>
  <c r="A64" i="66" s="1"/>
  <c r="A65" i="66" s="1"/>
  <c r="A45" i="66"/>
  <c r="A46" i="66" s="1"/>
  <c r="A47" i="66" s="1"/>
  <c r="A48" i="66" s="1"/>
  <c r="A49" i="66" s="1"/>
  <c r="A50" i="66" s="1"/>
  <c r="A24" i="66"/>
  <c r="A25" i="66" s="1"/>
  <c r="A26" i="66" s="1"/>
  <c r="A27" i="66" s="1"/>
  <c r="A28" i="66" s="1"/>
  <c r="A29" i="66" s="1"/>
  <c r="A30" i="66" s="1"/>
  <c r="A31" i="66" s="1"/>
  <c r="A32" i="66" s="1"/>
  <c r="A33" i="66" s="1"/>
  <c r="A34" i="66" s="1"/>
  <c r="A35" i="66" s="1"/>
  <c r="A36" i="66" s="1"/>
  <c r="A37" i="66" s="1"/>
  <c r="A38" i="66" s="1"/>
  <c r="A39" i="66" s="1"/>
  <c r="A40" i="66" s="1"/>
  <c r="A41" i="66" s="1"/>
  <c r="A42" i="66" s="1"/>
  <c r="A22" i="66"/>
  <c r="D44" i="47" l="1"/>
  <c r="C44" i="47"/>
  <c r="Q33" i="15" l="1"/>
  <c r="R33" i="15" s="1"/>
  <c r="P32" i="15"/>
  <c r="Q30" i="15"/>
  <c r="Q29" i="15"/>
  <c r="Q28" i="15"/>
  <c r="Q27" i="15"/>
  <c r="Q26" i="15"/>
  <c r="R26" i="15" s="1"/>
  <c r="Q25" i="15"/>
  <c r="R25" i="15" s="1"/>
  <c r="P23" i="15"/>
  <c r="R52" i="15"/>
  <c r="R24" i="15"/>
  <c r="I46" i="15"/>
  <c r="R46" i="15" s="1"/>
  <c r="H44" i="15"/>
  <c r="R44" i="15" s="1"/>
  <c r="R39" i="15"/>
  <c r="R45" i="15"/>
  <c r="R42" i="15"/>
  <c r="R41" i="15"/>
  <c r="I40" i="15"/>
  <c r="G40" i="15"/>
  <c r="E40" i="15"/>
  <c r="R38" i="15"/>
  <c r="H47" i="15"/>
  <c r="L22" i="15"/>
  <c r="R29" i="15"/>
  <c r="R28" i="15"/>
  <c r="R27" i="15"/>
  <c r="R23" i="15"/>
  <c r="R21" i="15"/>
  <c r="R20" i="15"/>
  <c r="R19" i="15"/>
  <c r="R17" i="15"/>
  <c r="R16" i="15"/>
  <c r="R14" i="15"/>
  <c r="R13" i="15"/>
  <c r="R12" i="15"/>
  <c r="R11" i="15"/>
  <c r="F55" i="15"/>
  <c r="N55" i="15"/>
  <c r="O55" i="15"/>
  <c r="D55" i="15"/>
  <c r="R10" i="15"/>
  <c r="L55" i="15"/>
  <c r="R40" i="15" l="1"/>
  <c r="G50" i="7"/>
  <c r="G31" i="7"/>
  <c r="E25" i="47" l="1"/>
  <c r="D25" i="47"/>
  <c r="H16" i="45"/>
  <c r="G59" i="7"/>
  <c r="J18" i="45" s="1"/>
  <c r="E59" i="7"/>
  <c r="H18" i="45" s="1"/>
  <c r="F59" i="7"/>
  <c r="I18" i="45" s="1"/>
  <c r="G63" i="7"/>
  <c r="E63" i="7"/>
  <c r="C18" i="10" l="1"/>
  <c r="G33" i="46" s="1"/>
  <c r="D18" i="10"/>
  <c r="H33" i="46" s="1"/>
  <c r="C30" i="54" l="1"/>
  <c r="G41" i="47" l="1"/>
  <c r="G41" i="8" l="1"/>
  <c r="H41" i="8" s="1"/>
  <c r="H41" i="47" l="1"/>
  <c r="H26" i="55" l="1"/>
  <c r="D26" i="55"/>
  <c r="C26" i="55"/>
  <c r="J13" i="55"/>
  <c r="H13" i="55"/>
  <c r="D13" i="55"/>
  <c r="C13" i="55"/>
  <c r="G40" i="8" l="1"/>
  <c r="E32" i="5"/>
  <c r="F28" i="6"/>
  <c r="F27" i="6"/>
  <c r="F26" i="6"/>
  <c r="E31" i="5"/>
  <c r="G27" i="8"/>
  <c r="H27" i="8" s="1"/>
  <c r="G25" i="8"/>
  <c r="H25" i="8" s="1"/>
  <c r="G26" i="8"/>
  <c r="H26" i="8" s="1"/>
  <c r="H40" i="8" l="1"/>
  <c r="I41" i="46" l="1"/>
  <c r="I41" i="47" s="1"/>
  <c r="F11" i="14"/>
  <c r="F57" i="8" l="1"/>
  <c r="H57" i="8"/>
  <c r="E57" i="8"/>
  <c r="G55" i="8"/>
  <c r="G57" i="8" s="1"/>
  <c r="I55" i="8" l="1"/>
  <c r="I57" i="8" s="1"/>
  <c r="F92" i="8" l="1"/>
  <c r="E92" i="8"/>
  <c r="G90" i="8"/>
  <c r="I90" i="8" s="1"/>
  <c r="F68" i="8"/>
  <c r="G68" i="8"/>
  <c r="H68" i="8"/>
  <c r="I68" i="8"/>
  <c r="E68" i="8"/>
  <c r="G74" i="8"/>
  <c r="G73" i="8"/>
  <c r="E20" i="6" l="1"/>
  <c r="D20" i="6"/>
  <c r="F15" i="6"/>
  <c r="I77" i="67" l="1"/>
  <c r="L78" i="67" s="1"/>
  <c r="I73" i="67"/>
  <c r="I71" i="67"/>
  <c r="E71" i="67"/>
  <c r="I67" i="67"/>
  <c r="E67" i="67"/>
  <c r="I64" i="67"/>
  <c r="I63" i="67"/>
  <c r="I60" i="67"/>
  <c r="E60" i="67"/>
  <c r="I59" i="67"/>
  <c r="I58" i="67"/>
  <c r="E57" i="67"/>
  <c r="I56" i="67"/>
  <c r="L74" i="67" s="1"/>
  <c r="E56" i="67"/>
  <c r="E52" i="67"/>
  <c r="I45" i="67"/>
  <c r="I44" i="67"/>
  <c r="I42" i="67"/>
  <c r="E42" i="67"/>
  <c r="Q41" i="67"/>
  <c r="R41" i="67" s="1"/>
  <c r="I40" i="67"/>
  <c r="L46" i="67" s="1"/>
  <c r="E40" i="67"/>
  <c r="I39" i="67"/>
  <c r="E39" i="67"/>
  <c r="I31" i="67"/>
  <c r="I33" i="67" s="1"/>
  <c r="E31" i="67"/>
  <c r="E33" i="67" s="1"/>
  <c r="I30" i="67"/>
  <c r="E27" i="67"/>
  <c r="I25" i="67"/>
  <c r="I27" i="67" s="1"/>
  <c r="E25" i="67"/>
  <c r="I24" i="67"/>
  <c r="I21" i="67"/>
  <c r="I18" i="67"/>
  <c r="L36" i="67" s="1"/>
  <c r="I15" i="67"/>
  <c r="F82" i="67" s="1"/>
  <c r="E11" i="67"/>
  <c r="L82" i="67" l="1"/>
  <c r="E82" i="67"/>
  <c r="M41" i="67"/>
  <c r="F97" i="8" l="1"/>
  <c r="E97" i="8"/>
  <c r="H97" i="8"/>
  <c r="H73" i="8"/>
  <c r="G39" i="8"/>
  <c r="H39" i="8" s="1"/>
  <c r="G26" i="7"/>
  <c r="F20" i="7"/>
  <c r="K22" i="15" s="1"/>
  <c r="K55" i="15" s="1"/>
  <c r="E20" i="7"/>
  <c r="J22" i="15" s="1"/>
  <c r="D35" i="6"/>
  <c r="E35" i="6"/>
  <c r="F34" i="6"/>
  <c r="E30" i="6"/>
  <c r="D16" i="46" s="1"/>
  <c r="D30" i="6"/>
  <c r="E23" i="6"/>
  <c r="F23" i="6"/>
  <c r="D23" i="6"/>
  <c r="G20" i="6"/>
  <c r="H20" i="6"/>
  <c r="I20" i="6"/>
  <c r="F19" i="6"/>
  <c r="F20" i="6" s="1"/>
  <c r="D25" i="5"/>
  <c r="C25" i="5"/>
  <c r="J55" i="15" l="1"/>
  <c r="F35" i="6"/>
  <c r="G38" i="8"/>
  <c r="H38" i="8" s="1"/>
  <c r="I19" i="45" l="1"/>
  <c r="Q34" i="15" l="1"/>
  <c r="R34" i="15" s="1"/>
  <c r="F24" i="63"/>
  <c r="G23" i="63"/>
  <c r="F51" i="8"/>
  <c r="E51" i="8"/>
  <c r="G34" i="8" l="1"/>
  <c r="H34" i="8" s="1"/>
  <c r="F21" i="8"/>
  <c r="E21" i="8"/>
  <c r="G19" i="8"/>
  <c r="G18" i="8"/>
  <c r="I18" i="8" s="1"/>
  <c r="I21" i="8" s="1"/>
  <c r="E15" i="8"/>
  <c r="F15" i="8"/>
  <c r="J19" i="45"/>
  <c r="H19" i="45"/>
  <c r="G21" i="8" l="1"/>
  <c r="H19" i="8"/>
  <c r="H21" i="8" s="1"/>
  <c r="I15" i="8" l="1"/>
  <c r="G49" i="7"/>
  <c r="E35" i="5"/>
  <c r="E34" i="5"/>
  <c r="D34" i="5"/>
  <c r="C34" i="5"/>
  <c r="E23" i="5"/>
  <c r="D23" i="5"/>
  <c r="C23" i="5"/>
  <c r="E22" i="5"/>
  <c r="E21" i="5"/>
  <c r="D21" i="5"/>
  <c r="C21" i="5"/>
  <c r="E103" i="68" l="1"/>
  <c r="J101" i="68"/>
  <c r="J103" i="68" s="1"/>
  <c r="I101" i="68"/>
  <c r="I103" i="68" s="1"/>
  <c r="H101" i="68"/>
  <c r="G101" i="68"/>
  <c r="G103" i="68" s="1"/>
  <c r="D101" i="68"/>
  <c r="C101" i="68"/>
  <c r="C103" i="68" s="1"/>
  <c r="T97" i="68"/>
  <c r="S97" i="68"/>
  <c r="L97" i="68"/>
  <c r="O95" i="68"/>
  <c r="S95" i="68" s="1"/>
  <c r="L95" i="68"/>
  <c r="O94" i="68"/>
  <c r="S94" i="68" s="1"/>
  <c r="L94" i="68"/>
  <c r="P94" i="68" s="1"/>
  <c r="R89" i="68"/>
  <c r="Q89" i="68"/>
  <c r="N89" i="68"/>
  <c r="K89" i="68"/>
  <c r="L89" i="68" s="1"/>
  <c r="P89" i="68" s="1"/>
  <c r="O88" i="68"/>
  <c r="O89" i="68" s="1"/>
  <c r="L88" i="68"/>
  <c r="P88" i="68" s="1"/>
  <c r="T88" i="68" s="1"/>
  <c r="S87" i="68"/>
  <c r="L87" i="68"/>
  <c r="P87" i="68" s="1"/>
  <c r="T87" i="68" s="1"/>
  <c r="S86" i="68"/>
  <c r="L86" i="68"/>
  <c r="P86" i="68" s="1"/>
  <c r="T86" i="68" s="1"/>
  <c r="S85" i="68"/>
  <c r="L85" i="68"/>
  <c r="P85" i="68" s="1"/>
  <c r="T85" i="68" s="1"/>
  <c r="S83" i="68"/>
  <c r="L83" i="68"/>
  <c r="P83" i="68" s="1"/>
  <c r="T83" i="68" s="1"/>
  <c r="S82" i="68"/>
  <c r="L82" i="68"/>
  <c r="P82" i="68" s="1"/>
  <c r="T82" i="68" s="1"/>
  <c r="S81" i="68"/>
  <c r="L81" i="68"/>
  <c r="P81" i="68" s="1"/>
  <c r="T81" i="68" s="1"/>
  <c r="S80" i="68"/>
  <c r="L80" i="68"/>
  <c r="P80" i="68" s="1"/>
  <c r="T80" i="68" s="1"/>
  <c r="S79" i="68"/>
  <c r="L79" i="68"/>
  <c r="P79" i="68" s="1"/>
  <c r="T79" i="68" s="1"/>
  <c r="S78" i="68"/>
  <c r="L78" i="68"/>
  <c r="P78" i="68" s="1"/>
  <c r="T78" i="68" s="1"/>
  <c r="S77" i="68"/>
  <c r="L77" i="68"/>
  <c r="P77" i="68" s="1"/>
  <c r="T77" i="68" s="1"/>
  <c r="S76" i="68"/>
  <c r="L76" i="68"/>
  <c r="P76" i="68" s="1"/>
  <c r="T76" i="68" s="1"/>
  <c r="S74" i="68"/>
  <c r="L74" i="68"/>
  <c r="P74" i="68" s="1"/>
  <c r="T74" i="68" s="1"/>
  <c r="S73" i="68"/>
  <c r="L73" i="68"/>
  <c r="P73" i="68" s="1"/>
  <c r="T73" i="68" s="1"/>
  <c r="S72" i="68"/>
  <c r="L72" i="68"/>
  <c r="P72" i="68" s="1"/>
  <c r="T72" i="68" s="1"/>
  <c r="S71" i="68"/>
  <c r="L71" i="68"/>
  <c r="P71" i="68" s="1"/>
  <c r="T71" i="68" s="1"/>
  <c r="S70" i="68"/>
  <c r="L70" i="68"/>
  <c r="P70" i="68" s="1"/>
  <c r="T70" i="68" s="1"/>
  <c r="S69" i="68"/>
  <c r="L69" i="68"/>
  <c r="P69" i="68" s="1"/>
  <c r="T69" i="68" s="1"/>
  <c r="S68" i="68"/>
  <c r="L68" i="68"/>
  <c r="P68" i="68" s="1"/>
  <c r="T68" i="68" s="1"/>
  <c r="S67" i="68"/>
  <c r="L67" i="68"/>
  <c r="P67" i="68" s="1"/>
  <c r="T67" i="68" s="1"/>
  <c r="S66" i="68"/>
  <c r="L66" i="68"/>
  <c r="P66" i="68" s="1"/>
  <c r="T66" i="68" s="1"/>
  <c r="N36" i="68"/>
  <c r="Q36" i="68"/>
  <c r="K36" i="68"/>
  <c r="L36" i="68" s="1"/>
  <c r="S35" i="68"/>
  <c r="O35" i="68"/>
  <c r="S34" i="68"/>
  <c r="S33" i="68"/>
  <c r="S32" i="68"/>
  <c r="S31" i="68"/>
  <c r="O31" i="68"/>
  <c r="S30" i="68"/>
  <c r="S29" i="68"/>
  <c r="O29" i="68"/>
  <c r="S28" i="68"/>
  <c r="O28" i="68"/>
  <c r="S27" i="68"/>
  <c r="S26" i="68"/>
  <c r="O26" i="68"/>
  <c r="S25" i="68"/>
  <c r="O25" i="68"/>
  <c r="P25" i="68"/>
  <c r="K21" i="68"/>
  <c r="O21" i="68" s="1"/>
  <c r="S21" i="68" s="1"/>
  <c r="O20" i="68"/>
  <c r="L20" i="68"/>
  <c r="P20" i="68" s="1"/>
  <c r="T20" i="68" s="1"/>
  <c r="O19" i="68"/>
  <c r="S19" i="68" s="1"/>
  <c r="L19" i="68"/>
  <c r="P19" i="68" s="1"/>
  <c r="T19" i="68" s="1"/>
  <c r="O18" i="68"/>
  <c r="S18" i="68" s="1"/>
  <c r="L18" i="68"/>
  <c r="P18" i="68" s="1"/>
  <c r="T18" i="68" s="1"/>
  <c r="O17" i="68"/>
  <c r="S17" i="68" s="1"/>
  <c r="L17" i="68"/>
  <c r="P17" i="68" s="1"/>
  <c r="T17" i="68" s="1"/>
  <c r="O16" i="68"/>
  <c r="S16" i="68" s="1"/>
  <c r="L16" i="68"/>
  <c r="P16" i="68" s="1"/>
  <c r="O12" i="68"/>
  <c r="P12" i="68" s="1"/>
  <c r="H12" i="68"/>
  <c r="D12" i="68"/>
  <c r="S10" i="68"/>
  <c r="T10" i="68" s="1"/>
  <c r="R10" i="68"/>
  <c r="O10" i="68"/>
  <c r="F10" i="68"/>
  <c r="F103" i="68" s="1"/>
  <c r="D10" i="68"/>
  <c r="P10" i="68" s="1"/>
  <c r="P36" i="68" l="1"/>
  <c r="S36" i="68"/>
  <c r="S88" i="68"/>
  <c r="S12" i="68"/>
  <c r="T12" i="68" s="1"/>
  <c r="O36" i="68"/>
  <c r="D103" i="68"/>
  <c r="Q101" i="68"/>
  <c r="Q103" i="68" s="1"/>
  <c r="T89" i="68"/>
  <c r="T95" i="68"/>
  <c r="H103" i="68"/>
  <c r="N101" i="68"/>
  <c r="N103" i="68" s="1"/>
  <c r="S89" i="68"/>
  <c r="K101" i="68"/>
  <c r="K103" i="68" s="1"/>
  <c r="O103" i="68" s="1"/>
  <c r="P21" i="68"/>
  <c r="T16" i="68"/>
  <c r="T21" i="68" s="1"/>
  <c r="T94" i="68"/>
  <c r="L21" i="68"/>
  <c r="R36" i="68"/>
  <c r="R101" i="68" s="1"/>
  <c r="R103" i="68" s="1"/>
  <c r="T25" i="68"/>
  <c r="T101" i="68" l="1"/>
  <c r="T103" i="68" s="1"/>
  <c r="S101" i="68"/>
  <c r="S103" i="68" s="1"/>
  <c r="O101" i="68"/>
  <c r="L101" i="68"/>
  <c r="L103" i="68" s="1"/>
  <c r="P101" i="68" l="1"/>
  <c r="P103" i="68" s="1"/>
  <c r="E36" i="24"/>
  <c r="F36" i="24" s="1"/>
  <c r="G36" i="24" s="1"/>
  <c r="H36" i="24" s="1"/>
  <c r="I36" i="24" s="1"/>
  <c r="J36" i="24" s="1"/>
  <c r="K36" i="24" s="1"/>
  <c r="L36" i="24" s="1"/>
  <c r="M36" i="24" s="1"/>
  <c r="N36" i="24" s="1"/>
  <c r="D36" i="24"/>
  <c r="E29" i="24"/>
  <c r="F29" i="24"/>
  <c r="G29" i="24"/>
  <c r="H29" i="24"/>
  <c r="I29" i="24" s="1"/>
  <c r="J29" i="24" s="1"/>
  <c r="K29" i="24" s="1"/>
  <c r="L29" i="24" s="1"/>
  <c r="M29" i="24" s="1"/>
  <c r="N29" i="24" s="1"/>
  <c r="E30" i="24"/>
  <c r="F30" i="24"/>
  <c r="G30" i="24" s="1"/>
  <c r="H30" i="24" s="1"/>
  <c r="I30" i="24" s="1"/>
  <c r="J30" i="24" s="1"/>
  <c r="K30" i="24" s="1"/>
  <c r="L30" i="24" s="1"/>
  <c r="M30" i="24" s="1"/>
  <c r="N30" i="24" s="1"/>
  <c r="D29" i="24"/>
  <c r="D30" i="24"/>
  <c r="F30" i="6" l="1"/>
  <c r="C36" i="5"/>
  <c r="R18" i="15" l="1"/>
  <c r="E30" i="49" l="1"/>
  <c r="G37" i="8" l="1"/>
  <c r="I37" i="8" s="1"/>
  <c r="G13" i="8"/>
  <c r="G15" i="8" s="1"/>
  <c r="H13" i="8" l="1"/>
  <c r="H15" i="8" s="1"/>
  <c r="E58" i="5"/>
  <c r="D14" i="64" l="1"/>
  <c r="G95" i="8" l="1"/>
  <c r="G97" i="8" s="1"/>
  <c r="I95" i="8" l="1"/>
  <c r="I97" i="8" s="1"/>
  <c r="A18" i="49"/>
  <c r="A19" i="49"/>
  <c r="A20" i="49"/>
  <c r="A31" i="47" l="1"/>
  <c r="A32" i="47"/>
  <c r="A33" i="47" s="1"/>
  <c r="A34" i="47" s="1"/>
  <c r="A35" i="47" s="1"/>
  <c r="A36" i="47" s="1"/>
  <c r="A37" i="47" s="1"/>
  <c r="A38" i="47" s="1"/>
  <c r="A39" i="47" s="1"/>
  <c r="A40" i="47" s="1"/>
  <c r="A41" i="47" s="1"/>
  <c r="A42" i="47" s="1"/>
  <c r="A43" i="47" s="1"/>
  <c r="A44" i="47" s="1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J31" i="47"/>
  <c r="K31" i="47"/>
  <c r="L31" i="47"/>
  <c r="C24" i="47"/>
  <c r="C16" i="49" s="1"/>
  <c r="A31" i="46"/>
  <c r="A32" i="46"/>
  <c r="A33" i="46" s="1"/>
  <c r="A34" i="46" s="1"/>
  <c r="A35" i="46" s="1"/>
  <c r="A36" i="46" s="1"/>
  <c r="A37" i="46" s="1"/>
  <c r="A38" i="46" s="1"/>
  <c r="A39" i="46" s="1"/>
  <c r="A40" i="46" s="1"/>
  <c r="A41" i="46" s="1"/>
  <c r="A42" i="46" s="1"/>
  <c r="A43" i="46" s="1"/>
  <c r="A44" i="46" s="1"/>
  <c r="A45" i="46" s="1"/>
  <c r="A46" i="46" s="1"/>
  <c r="A47" i="46" s="1"/>
  <c r="A48" i="46" s="1"/>
  <c r="A49" i="46" s="1"/>
  <c r="A50" i="46" s="1"/>
  <c r="A51" i="46" s="1"/>
  <c r="A52" i="46" s="1"/>
  <c r="A53" i="46" s="1"/>
  <c r="A54" i="46" s="1"/>
  <c r="A55" i="46" s="1"/>
  <c r="C32" i="64"/>
  <c r="C24" i="46" l="1"/>
  <c r="G110" i="8"/>
  <c r="H110" i="8" s="1"/>
  <c r="F81" i="8"/>
  <c r="H81" i="8"/>
  <c r="G31" i="46" s="1"/>
  <c r="E81" i="8"/>
  <c r="G79" i="8"/>
  <c r="I79" i="8" s="1"/>
  <c r="F76" i="8"/>
  <c r="G36" i="8"/>
  <c r="G31" i="47" l="1"/>
  <c r="G18" i="49" s="1"/>
  <c r="H36" i="8"/>
  <c r="G48" i="7"/>
  <c r="G41" i="6"/>
  <c r="H41" i="6"/>
  <c r="I41" i="6"/>
  <c r="D61" i="5"/>
  <c r="D29" i="64" s="1"/>
  <c r="D32" i="64" s="1"/>
  <c r="C61" i="5"/>
  <c r="C29" i="64" s="1"/>
  <c r="E60" i="5"/>
  <c r="E61" i="5" s="1"/>
  <c r="E29" i="64" s="1"/>
  <c r="D59" i="5"/>
  <c r="E59" i="5"/>
  <c r="C59" i="5"/>
  <c r="C62" i="5" s="1"/>
  <c r="C38" i="5"/>
  <c r="D62" i="5" l="1"/>
  <c r="E62" i="5"/>
  <c r="A10" i="47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  <c r="A29" i="47" s="1"/>
  <c r="A30" i="47" s="1"/>
  <c r="D20" i="49"/>
  <c r="E20" i="49"/>
  <c r="J17" i="47" l="1"/>
  <c r="K17" i="47"/>
  <c r="L17" i="47"/>
  <c r="D46" i="47"/>
  <c r="D37" i="48" s="1"/>
  <c r="C46" i="47"/>
  <c r="C37" i="48" s="1"/>
  <c r="D15" i="47"/>
  <c r="D12" i="49" s="1"/>
  <c r="E46" i="46"/>
  <c r="E46" i="47" s="1"/>
  <c r="E37" i="48" s="1"/>
  <c r="F65" i="7" l="1"/>
  <c r="E65" i="7"/>
  <c r="G65" i="7"/>
  <c r="D33" i="44"/>
  <c r="C33" i="44"/>
  <c r="E33" i="44"/>
  <c r="C15" i="46"/>
  <c r="E15" i="46" l="1"/>
  <c r="E15" i="47" l="1"/>
  <c r="E12" i="49" s="1"/>
  <c r="C15" i="47"/>
  <c r="C12" i="49" s="1"/>
  <c r="G20" i="63" l="1"/>
  <c r="H21" i="46"/>
  <c r="G21" i="46"/>
  <c r="F116" i="8"/>
  <c r="G116" i="8"/>
  <c r="H116" i="8"/>
  <c r="E116" i="8"/>
  <c r="G49" i="8"/>
  <c r="I49" i="8" s="1"/>
  <c r="G33" i="8"/>
  <c r="I33" i="8" s="1"/>
  <c r="F52" i="7" l="1"/>
  <c r="G35" i="7"/>
  <c r="D16" i="47"/>
  <c r="D13" i="49" s="1"/>
  <c r="D71" i="5"/>
  <c r="E70" i="5"/>
  <c r="E52" i="5"/>
  <c r="E48" i="5"/>
  <c r="D48" i="5"/>
  <c r="D49" i="5" s="1"/>
  <c r="C48" i="5"/>
  <c r="C49" i="5" s="1"/>
  <c r="D14" i="45" s="1"/>
  <c r="D11" i="5"/>
  <c r="C11" i="5"/>
  <c r="C42" i="5"/>
  <c r="D42" i="5"/>
  <c r="F68" i="7" l="1"/>
  <c r="M22" i="15"/>
  <c r="C44" i="5"/>
  <c r="C29" i="47"/>
  <c r="C75" i="5"/>
  <c r="D29" i="47"/>
  <c r="D75" i="5"/>
  <c r="E49" i="5"/>
  <c r="E42" i="5"/>
  <c r="F54" i="7"/>
  <c r="F67" i="7"/>
  <c r="M55" i="15" l="1"/>
  <c r="R22" i="15"/>
  <c r="E29" i="47"/>
  <c r="E75" i="5"/>
  <c r="G47" i="7" l="1"/>
  <c r="R50" i="15"/>
  <c r="R49" i="15"/>
  <c r="G46" i="7" l="1"/>
  <c r="G45" i="7" l="1"/>
  <c r="E44" i="46" l="1"/>
  <c r="E44" i="47" s="1"/>
  <c r="G19" i="7" l="1"/>
  <c r="E67" i="7" l="1"/>
  <c r="I51" i="8" l="1"/>
  <c r="C25" i="47" l="1"/>
  <c r="C33" i="42"/>
  <c r="K95" i="70" l="1"/>
  <c r="L90" i="70"/>
  <c r="I86" i="70"/>
  <c r="K89" i="70" s="1"/>
  <c r="I81" i="70"/>
  <c r="I80" i="70"/>
  <c r="I77" i="70"/>
  <c r="I75" i="70"/>
  <c r="E75" i="70"/>
  <c r="I72" i="70"/>
  <c r="E72" i="70"/>
  <c r="I69" i="70"/>
  <c r="E69" i="70"/>
  <c r="I68" i="70"/>
  <c r="I67" i="70"/>
  <c r="E66" i="70"/>
  <c r="I65" i="70"/>
  <c r="E65" i="70"/>
  <c r="I64" i="70"/>
  <c r="K78" i="70" s="1"/>
  <c r="E61" i="70"/>
  <c r="I53" i="70"/>
  <c r="I52" i="70"/>
  <c r="I49" i="70"/>
  <c r="E49" i="70"/>
  <c r="I47" i="70"/>
  <c r="E47" i="70"/>
  <c r="Q45" i="70"/>
  <c r="P45" i="70"/>
  <c r="I45" i="70"/>
  <c r="I44" i="70"/>
  <c r="E44" i="70"/>
  <c r="I43" i="70"/>
  <c r="I42" i="70"/>
  <c r="E42" i="70"/>
  <c r="I41" i="70"/>
  <c r="E41" i="70"/>
  <c r="I40" i="70"/>
  <c r="K53" i="70" s="1"/>
  <c r="E40" i="70"/>
  <c r="E34" i="70"/>
  <c r="I32" i="70"/>
  <c r="I34" i="70" s="1"/>
  <c r="E32" i="70"/>
  <c r="I31" i="70"/>
  <c r="I28" i="70"/>
  <c r="E28" i="70"/>
  <c r="I26" i="70"/>
  <c r="E26" i="70"/>
  <c r="I25" i="70"/>
  <c r="I22" i="70"/>
  <c r="I19" i="70"/>
  <c r="I16" i="70"/>
  <c r="I12" i="70"/>
  <c r="E12" i="70"/>
  <c r="E97" i="70" s="1"/>
  <c r="K35" i="70" l="1"/>
  <c r="K97" i="70"/>
  <c r="L45" i="70"/>
  <c r="F97" i="70"/>
  <c r="I13" i="44" l="1"/>
  <c r="G55" i="15" l="1"/>
  <c r="E55" i="15"/>
  <c r="I13" i="64" l="1"/>
  <c r="G27" i="42"/>
  <c r="F112" i="8"/>
  <c r="E112" i="8"/>
  <c r="G112" i="8" l="1"/>
  <c r="H112" i="8"/>
  <c r="D11" i="47"/>
  <c r="D24" i="10"/>
  <c r="D11" i="46"/>
  <c r="G51" i="7" l="1"/>
  <c r="I55" i="15"/>
  <c r="G35" i="8"/>
  <c r="G31" i="8"/>
  <c r="F28" i="8"/>
  <c r="E28" i="8"/>
  <c r="F107" i="8"/>
  <c r="E107" i="8"/>
  <c r="H35" i="8" l="1"/>
  <c r="H43" i="8" s="1"/>
  <c r="G43" i="8"/>
  <c r="H31" i="8"/>
  <c r="H55" i="15"/>
  <c r="C34" i="48"/>
  <c r="D34" i="48"/>
  <c r="C45" i="47"/>
  <c r="C35" i="48" s="1"/>
  <c r="D45" i="47"/>
  <c r="D35" i="48" s="1"/>
  <c r="D41" i="47"/>
  <c r="D33" i="49" s="1"/>
  <c r="C41" i="47"/>
  <c r="C33" i="49" s="1"/>
  <c r="C31" i="48" s="1"/>
  <c r="E31" i="48" s="1"/>
  <c r="D33" i="42"/>
  <c r="E43" i="42"/>
  <c r="E25" i="42"/>
  <c r="E33" i="42" s="1"/>
  <c r="I20" i="64"/>
  <c r="E44" i="64"/>
  <c r="E45" i="47" s="1"/>
  <c r="E35" i="48" s="1"/>
  <c r="E43" i="64"/>
  <c r="D30" i="48" l="1"/>
  <c r="C30" i="48"/>
  <c r="E41" i="46"/>
  <c r="E41" i="47" s="1"/>
  <c r="R30" i="15"/>
  <c r="R31" i="15"/>
  <c r="R54" i="15"/>
  <c r="R35" i="15"/>
  <c r="E76" i="8"/>
  <c r="E30" i="48" l="1"/>
  <c r="E33" i="49"/>
  <c r="G24" i="8" l="1"/>
  <c r="E24" i="63"/>
  <c r="H24" i="63"/>
  <c r="I24" i="63"/>
  <c r="J24" i="63"/>
  <c r="G16" i="63"/>
  <c r="G17" i="63"/>
  <c r="G18" i="63"/>
  <c r="G19" i="63"/>
  <c r="G15" i="63"/>
  <c r="G24" i="63" l="1"/>
  <c r="H51" i="8"/>
  <c r="H24" i="8"/>
  <c r="E23" i="10"/>
  <c r="G25" i="7"/>
  <c r="G44" i="7"/>
  <c r="G28" i="7"/>
  <c r="G43" i="7"/>
  <c r="G42" i="7"/>
  <c r="D36" i="5" l="1"/>
  <c r="D38" i="5" l="1"/>
  <c r="D44" i="5"/>
  <c r="E19" i="48"/>
  <c r="E29" i="46"/>
  <c r="D19" i="48"/>
  <c r="D29" i="46"/>
  <c r="C19" i="48"/>
  <c r="C29" i="46"/>
  <c r="C13" i="46"/>
  <c r="A31" i="48"/>
  <c r="A32" i="48" s="1"/>
  <c r="A33" i="48" s="1"/>
  <c r="A34" i="48" s="1"/>
  <c r="A35" i="48" s="1"/>
  <c r="A36" i="48" s="1"/>
  <c r="A37" i="48" s="1"/>
  <c r="A38" i="48" s="1"/>
  <c r="A39" i="48" s="1"/>
  <c r="A40" i="48" s="1"/>
  <c r="A41" i="48" s="1"/>
  <c r="A42" i="48" s="1"/>
  <c r="A43" i="48" s="1"/>
  <c r="A44" i="48" s="1"/>
  <c r="A45" i="48" s="1"/>
  <c r="A44" i="42"/>
  <c r="A45" i="42" s="1"/>
  <c r="A46" i="42" s="1"/>
  <c r="A47" i="42" s="1"/>
  <c r="A48" i="42" s="1"/>
  <c r="A49" i="42" s="1"/>
  <c r="A50" i="42" s="1"/>
  <c r="A51" i="42" s="1"/>
  <c r="A52" i="42" s="1"/>
  <c r="A53" i="42" s="1"/>
  <c r="A54" i="42" s="1"/>
  <c r="A44" i="51"/>
  <c r="A45" i="51" s="1"/>
  <c r="A46" i="51" s="1"/>
  <c r="A47" i="51" s="1"/>
  <c r="A48" i="51" s="1"/>
  <c r="A49" i="51" s="1"/>
  <c r="A50" i="51" s="1"/>
  <c r="A51" i="51" s="1"/>
  <c r="A52" i="51" s="1"/>
  <c r="A53" i="51" s="1"/>
  <c r="A54" i="51" s="1"/>
  <c r="A44" i="44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B44" i="45"/>
  <c r="B45" i="45" s="1"/>
  <c r="B46" i="45" s="1"/>
  <c r="B47" i="45" s="1"/>
  <c r="B48" i="45" s="1"/>
  <c r="B49" i="45" s="1"/>
  <c r="B50" i="45" s="1"/>
  <c r="B51" i="45" s="1"/>
  <c r="B52" i="45" s="1"/>
  <c r="B53" i="45" s="1"/>
  <c r="B54" i="45" s="1"/>
  <c r="A44" i="64"/>
  <c r="A45" i="64" s="1"/>
  <c r="A46" i="64" s="1"/>
  <c r="A47" i="64" s="1"/>
  <c r="A48" i="64" s="1"/>
  <c r="A49" i="64" s="1"/>
  <c r="A50" i="64" s="1"/>
  <c r="A51" i="64" s="1"/>
  <c r="A52" i="64" s="1"/>
  <c r="A53" i="64" s="1"/>
  <c r="A54" i="64" s="1"/>
  <c r="F15" i="14" l="1"/>
  <c r="G18" i="7" l="1"/>
  <c r="G32" i="8" l="1"/>
  <c r="F102" i="8"/>
  <c r="E102" i="8"/>
  <c r="H102" i="8"/>
  <c r="G27" i="64" s="1"/>
  <c r="H32" i="8" l="1"/>
  <c r="H107" i="8" l="1"/>
  <c r="G41" i="7" l="1"/>
  <c r="A10" i="48" l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J19" i="47" l="1"/>
  <c r="K19" i="47"/>
  <c r="L19" i="47"/>
  <c r="G13" i="18"/>
  <c r="E12" i="18"/>
  <c r="F17" i="18"/>
  <c r="Q32" i="15"/>
  <c r="F28" i="63"/>
  <c r="E28" i="63"/>
  <c r="G22" i="63"/>
  <c r="F29" i="63" l="1"/>
  <c r="P55" i="15"/>
  <c r="G13" i="63" l="1"/>
  <c r="E29" i="63"/>
  <c r="G14" i="46" s="1"/>
  <c r="C20" i="54" l="1"/>
  <c r="C32" i="54" s="1"/>
  <c r="G10" i="46"/>
  <c r="G10" i="47" s="1"/>
  <c r="G11" i="46"/>
  <c r="H11" i="46"/>
  <c r="H12" i="46"/>
  <c r="G19" i="46"/>
  <c r="H19" i="46"/>
  <c r="G12" i="46"/>
  <c r="G12" i="47" s="1"/>
  <c r="R15" i="15"/>
  <c r="G30" i="8"/>
  <c r="H30" i="8" s="1"/>
  <c r="G28" i="8"/>
  <c r="G29" i="8"/>
  <c r="I74" i="8"/>
  <c r="I76" i="8" s="1"/>
  <c r="H32" i="46" s="1"/>
  <c r="E28" i="10"/>
  <c r="E29" i="10" s="1"/>
  <c r="E12" i="58"/>
  <c r="I12" i="58"/>
  <c r="I16" i="58"/>
  <c r="I19" i="58"/>
  <c r="I22" i="58"/>
  <c r="I25" i="58"/>
  <c r="E26" i="58"/>
  <c r="E28" i="58"/>
  <c r="I26" i="58"/>
  <c r="I28" i="58"/>
  <c r="I31" i="58"/>
  <c r="E32" i="58"/>
  <c r="E34" i="58" s="1"/>
  <c r="I32" i="58"/>
  <c r="I34" i="58"/>
  <c r="E39" i="58"/>
  <c r="I39" i="58"/>
  <c r="E40" i="58"/>
  <c r="I40" i="58"/>
  <c r="E41" i="58"/>
  <c r="I41" i="58"/>
  <c r="E42" i="58"/>
  <c r="I42" i="58"/>
  <c r="I43" i="58"/>
  <c r="E44" i="58"/>
  <c r="I44" i="58"/>
  <c r="I45" i="58"/>
  <c r="I46" i="58"/>
  <c r="I48" i="58"/>
  <c r="E49" i="58"/>
  <c r="I49" i="58"/>
  <c r="I50" i="58"/>
  <c r="E51" i="58"/>
  <c r="I51" i="58"/>
  <c r="I54" i="58"/>
  <c r="I55" i="58"/>
  <c r="E63" i="58"/>
  <c r="I66" i="58"/>
  <c r="E67" i="58"/>
  <c r="I67" i="58"/>
  <c r="E68" i="58"/>
  <c r="I68" i="58"/>
  <c r="E69" i="58"/>
  <c r="I69" i="58"/>
  <c r="E72" i="58"/>
  <c r="I72" i="58"/>
  <c r="E74" i="58"/>
  <c r="I74" i="58"/>
  <c r="E77" i="58"/>
  <c r="I77" i="58"/>
  <c r="I79" i="58"/>
  <c r="I84" i="58"/>
  <c r="I14" i="44"/>
  <c r="I14" i="64"/>
  <c r="I14" i="42"/>
  <c r="E34" i="48"/>
  <c r="H41" i="65"/>
  <c r="G41" i="65"/>
  <c r="F41" i="65"/>
  <c r="G27" i="44"/>
  <c r="G33" i="44" s="1"/>
  <c r="C49" i="44" s="1"/>
  <c r="G33" i="64"/>
  <c r="E20" i="42"/>
  <c r="I53" i="64"/>
  <c r="H53" i="64"/>
  <c r="G53" i="64"/>
  <c r="D34" i="64"/>
  <c r="C34" i="64"/>
  <c r="G24" i="64"/>
  <c r="E20" i="64"/>
  <c r="E18" i="64"/>
  <c r="E16" i="64"/>
  <c r="E14" i="64"/>
  <c r="E13" i="64"/>
  <c r="I12" i="64"/>
  <c r="E12" i="64"/>
  <c r="A12" i="64"/>
  <c r="A13" i="64"/>
  <c r="A14" i="64"/>
  <c r="A15" i="64" s="1"/>
  <c r="A16" i="64" s="1"/>
  <c r="A17" i="64" s="1"/>
  <c r="A18" i="64" s="1"/>
  <c r="A19" i="64" s="1"/>
  <c r="A20" i="64" s="1"/>
  <c r="A21" i="64" s="1"/>
  <c r="A22" i="64" s="1"/>
  <c r="A23" i="64" s="1"/>
  <c r="A24" i="64" s="1"/>
  <c r="A25" i="64" s="1"/>
  <c r="A26" i="64" s="1"/>
  <c r="A27" i="64" s="1"/>
  <c r="A28" i="64" s="1"/>
  <c r="A29" i="64" s="1"/>
  <c r="A30" i="64" s="1"/>
  <c r="A31" i="64" s="1"/>
  <c r="A32" i="64" s="1"/>
  <c r="A33" i="64" s="1"/>
  <c r="A34" i="64" s="1"/>
  <c r="A35" i="64" s="1"/>
  <c r="A36" i="64" s="1"/>
  <c r="A37" i="64" s="1"/>
  <c r="A38" i="64" s="1"/>
  <c r="A39" i="64" s="1"/>
  <c r="A40" i="64" s="1"/>
  <c r="A41" i="64" s="1"/>
  <c r="A42" i="64" s="1"/>
  <c r="A43" i="64" s="1"/>
  <c r="K32" i="47"/>
  <c r="H27" i="51"/>
  <c r="H33" i="51" s="1"/>
  <c r="D24" i="46"/>
  <c r="C25" i="46"/>
  <c r="D25" i="46"/>
  <c r="C12" i="47"/>
  <c r="C51" i="47"/>
  <c r="C42" i="48" s="1"/>
  <c r="F29" i="13"/>
  <c r="D51" i="47"/>
  <c r="D42" i="48" s="1"/>
  <c r="J54" i="46"/>
  <c r="J11" i="47"/>
  <c r="K11" i="47"/>
  <c r="J10" i="47"/>
  <c r="J12" i="47"/>
  <c r="K54" i="46"/>
  <c r="J24" i="46"/>
  <c r="J35" i="46" s="1"/>
  <c r="J55" i="46" s="1"/>
  <c r="K24" i="46"/>
  <c r="K35" i="46"/>
  <c r="L24" i="46"/>
  <c r="L35" i="46" s="1"/>
  <c r="K12" i="47"/>
  <c r="J32" i="47"/>
  <c r="G47" i="47"/>
  <c r="G54" i="47" s="1"/>
  <c r="H47" i="47"/>
  <c r="H54" i="47" s="1"/>
  <c r="G19" i="48"/>
  <c r="E30" i="13"/>
  <c r="K30" i="13" s="1"/>
  <c r="E29" i="13"/>
  <c r="K29" i="13" s="1"/>
  <c r="E28" i="13"/>
  <c r="K28" i="13" s="1"/>
  <c r="E11" i="13"/>
  <c r="K11" i="13" s="1"/>
  <c r="G23" i="7"/>
  <c r="E14" i="18"/>
  <c r="E17" i="18" s="1"/>
  <c r="F13" i="18"/>
  <c r="F25" i="14"/>
  <c r="G17" i="7"/>
  <c r="R32" i="15"/>
  <c r="G21" i="63"/>
  <c r="G27" i="63"/>
  <c r="G28" i="63" s="1"/>
  <c r="G14" i="63"/>
  <c r="K79" i="13"/>
  <c r="K78" i="13"/>
  <c r="D80" i="13"/>
  <c r="E20" i="45" s="1"/>
  <c r="E32" i="45" s="1"/>
  <c r="E34" i="45" s="1"/>
  <c r="K76" i="13"/>
  <c r="K77" i="13"/>
  <c r="E37" i="5"/>
  <c r="E26" i="5"/>
  <c r="G60" i="8"/>
  <c r="I60" i="8" s="1"/>
  <c r="E21" i="10"/>
  <c r="G27" i="7"/>
  <c r="H21" i="47"/>
  <c r="H20" i="48" s="1"/>
  <c r="H10" i="46"/>
  <c r="H10" i="47" s="1"/>
  <c r="H10" i="48" s="1"/>
  <c r="E13" i="14"/>
  <c r="C18" i="47"/>
  <c r="F12" i="6"/>
  <c r="G12" i="7"/>
  <c r="G13" i="7"/>
  <c r="K24" i="13"/>
  <c r="H23" i="13"/>
  <c r="K23" i="13" s="1"/>
  <c r="G22" i="13"/>
  <c r="K22" i="13" s="1"/>
  <c r="G19" i="13"/>
  <c r="K19" i="13" s="1"/>
  <c r="D25" i="10"/>
  <c r="D30" i="10" s="1"/>
  <c r="H63" i="8"/>
  <c r="G105" i="8"/>
  <c r="G39" i="7"/>
  <c r="G38" i="7"/>
  <c r="D26" i="46"/>
  <c r="D26" i="47" s="1"/>
  <c r="D19" i="49" s="1"/>
  <c r="E26" i="46"/>
  <c r="F13" i="6"/>
  <c r="E18" i="5"/>
  <c r="R53" i="15"/>
  <c r="R48" i="15"/>
  <c r="R43" i="15"/>
  <c r="R36" i="15"/>
  <c r="I40" i="13"/>
  <c r="J40" i="13"/>
  <c r="D12" i="47" s="1"/>
  <c r="K32" i="13"/>
  <c r="K31" i="13"/>
  <c r="K20" i="13"/>
  <c r="K25" i="13"/>
  <c r="K27" i="13"/>
  <c r="K33" i="13"/>
  <c r="K34" i="13"/>
  <c r="K35" i="13"/>
  <c r="K36" i="13"/>
  <c r="K37" i="13"/>
  <c r="K38" i="13"/>
  <c r="K39" i="13"/>
  <c r="K10" i="13"/>
  <c r="K12" i="13"/>
  <c r="K13" i="13"/>
  <c r="K14" i="13"/>
  <c r="K15" i="13"/>
  <c r="K16" i="13"/>
  <c r="K17" i="13"/>
  <c r="K18" i="13"/>
  <c r="I47" i="46"/>
  <c r="I47" i="47" s="1"/>
  <c r="O41" i="24" s="1"/>
  <c r="C41" i="24" s="1"/>
  <c r="F43" i="45"/>
  <c r="E43" i="51"/>
  <c r="G89" i="8"/>
  <c r="H89" i="8" s="1"/>
  <c r="H92" i="8" s="1"/>
  <c r="H27" i="45" s="1"/>
  <c r="H33" i="45" s="1"/>
  <c r="D49" i="45" s="1"/>
  <c r="D72" i="5"/>
  <c r="C71" i="5"/>
  <c r="E17" i="5"/>
  <c r="G21" i="47"/>
  <c r="G20" i="48" s="1"/>
  <c r="C24" i="10"/>
  <c r="G20" i="46" s="1"/>
  <c r="G27" i="51"/>
  <c r="G33" i="51" s="1"/>
  <c r="E22" i="10"/>
  <c r="E16" i="10"/>
  <c r="E18" i="10" s="1"/>
  <c r="E63" i="8"/>
  <c r="E84" i="8" s="1"/>
  <c r="G37" i="7"/>
  <c r="G36" i="7"/>
  <c r="D54" i="5"/>
  <c r="C54" i="5"/>
  <c r="E13" i="5"/>
  <c r="E14" i="5"/>
  <c r="E15" i="5"/>
  <c r="E12" i="5"/>
  <c r="E27" i="5"/>
  <c r="E52" i="7"/>
  <c r="I71" i="56"/>
  <c r="H71" i="56"/>
  <c r="G71" i="56"/>
  <c r="F71" i="56"/>
  <c r="E71" i="56"/>
  <c r="G34" i="7"/>
  <c r="G48" i="8"/>
  <c r="G33" i="7"/>
  <c r="G32" i="7"/>
  <c r="G30" i="7"/>
  <c r="E16" i="6"/>
  <c r="D16" i="6"/>
  <c r="C19" i="49"/>
  <c r="C20" i="49"/>
  <c r="O12" i="24"/>
  <c r="O13" i="24"/>
  <c r="O18" i="24"/>
  <c r="O20" i="24"/>
  <c r="A12" i="42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A41" i="42" s="1"/>
  <c r="A42" i="42" s="1"/>
  <c r="A43" i="42" s="1"/>
  <c r="I12" i="42"/>
  <c r="I13" i="42"/>
  <c r="L11" i="47"/>
  <c r="G24" i="42"/>
  <c r="G53" i="42"/>
  <c r="H53" i="42"/>
  <c r="I53" i="42"/>
  <c r="A12" i="5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35" i="51" s="1"/>
  <c r="A36" i="51" s="1"/>
  <c r="A37" i="51" s="1"/>
  <c r="A38" i="51" s="1"/>
  <c r="A39" i="51" s="1"/>
  <c r="A40" i="51" s="1"/>
  <c r="A41" i="51" s="1"/>
  <c r="A42" i="51" s="1"/>
  <c r="A43" i="51" s="1"/>
  <c r="E12" i="51"/>
  <c r="L10" i="47"/>
  <c r="E13" i="51"/>
  <c r="I13" i="51"/>
  <c r="E14" i="51"/>
  <c r="I14" i="51"/>
  <c r="E16" i="51"/>
  <c r="E18" i="51"/>
  <c r="E20" i="51"/>
  <c r="H24" i="51"/>
  <c r="C32" i="51"/>
  <c r="C34" i="51"/>
  <c r="E34" i="51" s="1"/>
  <c r="D32" i="51"/>
  <c r="D34" i="51" s="1"/>
  <c r="H53" i="51"/>
  <c r="I53" i="51"/>
  <c r="A12" i="44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E12" i="44"/>
  <c r="I12" i="44"/>
  <c r="E13" i="44"/>
  <c r="E16" i="44"/>
  <c r="E18" i="44"/>
  <c r="E20" i="44"/>
  <c r="H24" i="44"/>
  <c r="G53" i="44"/>
  <c r="H53" i="44"/>
  <c r="I53" i="44"/>
  <c r="I16" i="45"/>
  <c r="I24" i="45" s="1"/>
  <c r="E48" i="45" s="1"/>
  <c r="K14" i="47"/>
  <c r="G12" i="18"/>
  <c r="G14" i="18" s="1"/>
  <c r="G17" i="18" s="1"/>
  <c r="J14" i="45"/>
  <c r="R37" i="15"/>
  <c r="R47" i="15"/>
  <c r="R51" i="15"/>
  <c r="F10" i="14"/>
  <c r="F12" i="14"/>
  <c r="D13" i="14"/>
  <c r="F19" i="14"/>
  <c r="D20" i="14"/>
  <c r="F20" i="14" s="1"/>
  <c r="F23" i="14"/>
  <c r="F24" i="14"/>
  <c r="F26" i="14"/>
  <c r="F27" i="14"/>
  <c r="D28" i="14"/>
  <c r="E28" i="14"/>
  <c r="F29" i="14"/>
  <c r="C40" i="13"/>
  <c r="D40" i="13"/>
  <c r="K75" i="13"/>
  <c r="R75" i="13"/>
  <c r="C80" i="13"/>
  <c r="D20" i="45" s="1"/>
  <c r="E80" i="13"/>
  <c r="F80" i="13"/>
  <c r="G80" i="13"/>
  <c r="H80" i="13"/>
  <c r="L80" i="13"/>
  <c r="R80" i="13" s="1"/>
  <c r="M80" i="13"/>
  <c r="B12" i="45"/>
  <c r="B13" i="45" s="1"/>
  <c r="B14" i="45" s="1"/>
  <c r="B15" i="45" s="1"/>
  <c r="B16" i="45" s="1"/>
  <c r="B17" i="45" s="1"/>
  <c r="B18" i="45" s="1"/>
  <c r="B19" i="45" s="1"/>
  <c r="B20" i="45" s="1"/>
  <c r="B21" i="45" s="1"/>
  <c r="B22" i="45" s="1"/>
  <c r="B23" i="45" s="1"/>
  <c r="B24" i="45" s="1"/>
  <c r="B25" i="45" s="1"/>
  <c r="B26" i="45" s="1"/>
  <c r="B27" i="45" s="1"/>
  <c r="B28" i="45" s="1"/>
  <c r="B29" i="45" s="1"/>
  <c r="B30" i="45" s="1"/>
  <c r="B31" i="45" s="1"/>
  <c r="B32" i="45" s="1"/>
  <c r="B33" i="45" s="1"/>
  <c r="B34" i="45" s="1"/>
  <c r="B35" i="45" s="1"/>
  <c r="B36" i="45" s="1"/>
  <c r="B37" i="45" s="1"/>
  <c r="B38" i="45" s="1"/>
  <c r="B39" i="45" s="1"/>
  <c r="B40" i="45" s="1"/>
  <c r="B41" i="45" s="1"/>
  <c r="B42" i="45" s="1"/>
  <c r="B43" i="45" s="1"/>
  <c r="F12" i="45"/>
  <c r="F13" i="45"/>
  <c r="F14" i="45"/>
  <c r="F16" i="45"/>
  <c r="F18" i="45"/>
  <c r="H53" i="45"/>
  <c r="I53" i="45"/>
  <c r="J53" i="45"/>
  <c r="A10" i="46"/>
  <c r="A11" i="46" s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E42" i="46"/>
  <c r="E51" i="46"/>
  <c r="G72" i="8"/>
  <c r="G81" i="8"/>
  <c r="H27" i="44"/>
  <c r="H33" i="44" s="1"/>
  <c r="D49" i="44" s="1"/>
  <c r="G15" i="7"/>
  <c r="G16" i="7"/>
  <c r="G24" i="7"/>
  <c r="G29" i="7"/>
  <c r="F38" i="6"/>
  <c r="F39" i="6" s="1"/>
  <c r="D39" i="6"/>
  <c r="E39" i="6"/>
  <c r="E10" i="5"/>
  <c r="D13" i="46"/>
  <c r="E66" i="5"/>
  <c r="E67" i="5"/>
  <c r="E68" i="5"/>
  <c r="A10" i="49"/>
  <c r="A11" i="49" s="1"/>
  <c r="A12" i="49" s="1"/>
  <c r="A13" i="49" s="1"/>
  <c r="A14" i="49" s="1"/>
  <c r="A15" i="49" s="1"/>
  <c r="A16" i="49" s="1"/>
  <c r="A17" i="49" s="1"/>
  <c r="A21" i="49" s="1"/>
  <c r="A22" i="49" s="1"/>
  <c r="A23" i="49" s="1"/>
  <c r="A24" i="49" s="1"/>
  <c r="A25" i="49" s="1"/>
  <c r="A26" i="49" s="1"/>
  <c r="A27" i="49" s="1"/>
  <c r="A28" i="49" s="1"/>
  <c r="A29" i="49" s="1"/>
  <c r="A30" i="49" s="1"/>
  <c r="A31" i="49" s="1"/>
  <c r="A32" i="49" s="1"/>
  <c r="A33" i="49" s="1"/>
  <c r="A34" i="49" s="1"/>
  <c r="A35" i="49" s="1"/>
  <c r="A36" i="49" s="1"/>
  <c r="A37" i="49" s="1"/>
  <c r="A38" i="49" s="1"/>
  <c r="A39" i="49" s="1"/>
  <c r="A40" i="49" s="1"/>
  <c r="A41" i="49" s="1"/>
  <c r="A42" i="49" s="1"/>
  <c r="A43" i="49" s="1"/>
  <c r="A44" i="49" s="1"/>
  <c r="A45" i="49" s="1"/>
  <c r="E34" i="49"/>
  <c r="G44" i="49"/>
  <c r="H44" i="49"/>
  <c r="I44" i="49"/>
  <c r="E10" i="48"/>
  <c r="E32" i="48"/>
  <c r="C36" i="24"/>
  <c r="D42" i="47"/>
  <c r="E42" i="47" s="1"/>
  <c r="J12" i="45"/>
  <c r="G53" i="51"/>
  <c r="G33" i="42"/>
  <c r="C49" i="42" s="1"/>
  <c r="D54" i="46"/>
  <c r="C54" i="46"/>
  <c r="L54" i="46"/>
  <c r="K80" i="13"/>
  <c r="K10" i="47"/>
  <c r="J14" i="47"/>
  <c r="K18" i="47"/>
  <c r="J18" i="47"/>
  <c r="L18" i="47"/>
  <c r="J24" i="47"/>
  <c r="L12" i="47"/>
  <c r="L14" i="47"/>
  <c r="L32" i="47"/>
  <c r="K27" i="47"/>
  <c r="J27" i="47"/>
  <c r="K24" i="47"/>
  <c r="J34" i="47"/>
  <c r="L27" i="47"/>
  <c r="L34" i="47"/>
  <c r="K34" i="47"/>
  <c r="L24" i="47"/>
  <c r="G24" i="44"/>
  <c r="G24" i="51"/>
  <c r="C48" i="51" s="1"/>
  <c r="I12" i="51"/>
  <c r="H24" i="64"/>
  <c r="H24" i="42"/>
  <c r="G100" i="8"/>
  <c r="G102" i="8" s="1"/>
  <c r="I27" i="64" s="1"/>
  <c r="E89" i="58"/>
  <c r="F89" i="58"/>
  <c r="J13" i="45"/>
  <c r="E24" i="10" l="1"/>
  <c r="Q55" i="15"/>
  <c r="H28" i="8"/>
  <c r="H29" i="8"/>
  <c r="D41" i="6"/>
  <c r="E25" i="5"/>
  <c r="E38" i="5" s="1"/>
  <c r="E68" i="7"/>
  <c r="G20" i="7"/>
  <c r="D17" i="49"/>
  <c r="C42" i="24"/>
  <c r="D41" i="24"/>
  <c r="E41" i="6"/>
  <c r="G29" i="63"/>
  <c r="F28" i="14"/>
  <c r="E32" i="64"/>
  <c r="G76" i="8"/>
  <c r="D13" i="47"/>
  <c r="D74" i="5"/>
  <c r="L55" i="46"/>
  <c r="I21" i="46"/>
  <c r="G107" i="8"/>
  <c r="I105" i="8"/>
  <c r="H27" i="42" s="1"/>
  <c r="E17" i="49"/>
  <c r="E24" i="46"/>
  <c r="C14" i="42"/>
  <c r="C32" i="42" s="1"/>
  <c r="C34" i="42" s="1"/>
  <c r="C74" i="5"/>
  <c r="C13" i="47"/>
  <c r="E11" i="5"/>
  <c r="K55" i="46"/>
  <c r="E54" i="7"/>
  <c r="E70" i="7" s="1"/>
  <c r="C17" i="49"/>
  <c r="C30" i="47"/>
  <c r="C26" i="46"/>
  <c r="C30" i="46"/>
  <c r="C11" i="46"/>
  <c r="C11" i="47"/>
  <c r="C11" i="48" s="1"/>
  <c r="H72" i="8"/>
  <c r="D48" i="64"/>
  <c r="C48" i="64"/>
  <c r="E34" i="64"/>
  <c r="E30" i="47"/>
  <c r="D30" i="47"/>
  <c r="D22" i="49" s="1"/>
  <c r="C55" i="5"/>
  <c r="C14" i="44"/>
  <c r="D55" i="5"/>
  <c r="D77" i="5" s="1"/>
  <c r="D14" i="44"/>
  <c r="D32" i="44" s="1"/>
  <c r="D11" i="48"/>
  <c r="I24" i="42"/>
  <c r="I24" i="51"/>
  <c r="E48" i="51" s="1"/>
  <c r="H34" i="51"/>
  <c r="H54" i="51" s="1"/>
  <c r="H20" i="46"/>
  <c r="H20" i="47" s="1"/>
  <c r="H19" i="48" s="1"/>
  <c r="C25" i="10"/>
  <c r="E30" i="46"/>
  <c r="D30" i="46"/>
  <c r="D34" i="46" s="1"/>
  <c r="E25" i="46"/>
  <c r="F16" i="6"/>
  <c r="E36" i="5"/>
  <c r="E54" i="5"/>
  <c r="E55" i="5" s="1"/>
  <c r="H21" i="13"/>
  <c r="H40" i="13" s="1"/>
  <c r="D20" i="47"/>
  <c r="D16" i="48" s="1"/>
  <c r="H37" i="48"/>
  <c r="H44" i="48" s="1"/>
  <c r="D24" i="47"/>
  <c r="E26" i="47"/>
  <c r="E19" i="49" s="1"/>
  <c r="E51" i="47"/>
  <c r="E42" i="48" s="1"/>
  <c r="G17" i="46"/>
  <c r="G47" i="8"/>
  <c r="G51" i="8" s="1"/>
  <c r="G18" i="46"/>
  <c r="C12" i="48"/>
  <c r="G37" i="48"/>
  <c r="G44" i="48" s="1"/>
  <c r="D54" i="47"/>
  <c r="C54" i="47"/>
  <c r="I24" i="64"/>
  <c r="G34" i="64"/>
  <c r="G54" i="64" s="1"/>
  <c r="G34" i="42"/>
  <c r="G54" i="42" s="1"/>
  <c r="F63" i="8"/>
  <c r="F84" i="8" s="1"/>
  <c r="H28" i="47"/>
  <c r="H15" i="49" s="1"/>
  <c r="H28" i="46"/>
  <c r="I100" i="8"/>
  <c r="I102" i="8" s="1"/>
  <c r="H27" i="64" s="1"/>
  <c r="G88" i="8"/>
  <c r="I27" i="44"/>
  <c r="I33" i="44" s="1"/>
  <c r="E49" i="44" s="1"/>
  <c r="G19" i="47"/>
  <c r="G18" i="48" s="1"/>
  <c r="I19" i="46"/>
  <c r="I19" i="47" s="1"/>
  <c r="H19" i="47"/>
  <c r="H18" i="48" s="1"/>
  <c r="I24" i="44"/>
  <c r="C49" i="64"/>
  <c r="G34" i="44"/>
  <c r="G54" i="44" s="1"/>
  <c r="H34" i="44"/>
  <c r="H54" i="44" s="1"/>
  <c r="I27" i="51"/>
  <c r="I33" i="51" s="1"/>
  <c r="E49" i="51" s="1"/>
  <c r="I10" i="47"/>
  <c r="I10" i="48" s="1"/>
  <c r="I21" i="47"/>
  <c r="I20" i="48" s="1"/>
  <c r="G21" i="13"/>
  <c r="G52" i="7"/>
  <c r="G68" i="7" s="1"/>
  <c r="H18" i="46"/>
  <c r="H12" i="47"/>
  <c r="H12" i="48" s="1"/>
  <c r="I12" i="46"/>
  <c r="I10" i="46"/>
  <c r="E54" i="46"/>
  <c r="H14" i="46"/>
  <c r="D14" i="42"/>
  <c r="D32" i="42" s="1"/>
  <c r="E71" i="5"/>
  <c r="C72" i="5"/>
  <c r="E32" i="51"/>
  <c r="G10" i="48"/>
  <c r="G30" i="47"/>
  <c r="G30" i="46"/>
  <c r="I54" i="47"/>
  <c r="I37" i="48"/>
  <c r="I44" i="48" s="1"/>
  <c r="I63" i="8"/>
  <c r="G63" i="8"/>
  <c r="G11" i="47"/>
  <c r="I11" i="46"/>
  <c r="H30" i="47"/>
  <c r="H17" i="49" s="1"/>
  <c r="H30" i="46"/>
  <c r="G33" i="47"/>
  <c r="G20" i="49" s="1"/>
  <c r="D11" i="49"/>
  <c r="C49" i="51"/>
  <c r="G34" i="51"/>
  <c r="G54" i="51" s="1"/>
  <c r="E30" i="14"/>
  <c r="D17" i="46" s="1"/>
  <c r="D33" i="46" s="1"/>
  <c r="F26" i="13"/>
  <c r="F40" i="13" s="1"/>
  <c r="D17" i="47" s="1"/>
  <c r="G12" i="48"/>
  <c r="D12" i="48"/>
  <c r="E20" i="46"/>
  <c r="C20" i="47"/>
  <c r="F20" i="45"/>
  <c r="F32" i="45" s="1"/>
  <c r="F34" i="45" s="1"/>
  <c r="D32" i="45"/>
  <c r="D34" i="45" s="1"/>
  <c r="D30" i="14"/>
  <c r="E26" i="13"/>
  <c r="F13" i="14"/>
  <c r="D48" i="51"/>
  <c r="D53" i="51" s="1"/>
  <c r="D54" i="51" s="1"/>
  <c r="E12" i="46"/>
  <c r="E12" i="47" s="1"/>
  <c r="E12" i="48" s="1"/>
  <c r="H33" i="47"/>
  <c r="H20" i="49" s="1"/>
  <c r="H11" i="47"/>
  <c r="G92" i="8" l="1"/>
  <c r="G118" i="8" s="1"/>
  <c r="I88" i="8"/>
  <c r="I92" i="8" s="1"/>
  <c r="I27" i="45" s="1"/>
  <c r="J27" i="45" s="1"/>
  <c r="J33" i="45" s="1"/>
  <c r="F49" i="45" s="1"/>
  <c r="G84" i="8"/>
  <c r="G27" i="46"/>
  <c r="G18" i="47"/>
  <c r="G17" i="48" s="1"/>
  <c r="H18" i="47"/>
  <c r="H17" i="48" s="1"/>
  <c r="D34" i="44"/>
  <c r="D48" i="44"/>
  <c r="E44" i="5"/>
  <c r="E41" i="24"/>
  <c r="D42" i="24"/>
  <c r="C22" i="49"/>
  <c r="C53" i="64"/>
  <c r="C54" i="64" s="1"/>
  <c r="D33" i="47"/>
  <c r="C48" i="42"/>
  <c r="C53" i="42" s="1"/>
  <c r="C54" i="42" s="1"/>
  <c r="C77" i="5"/>
  <c r="H32" i="47"/>
  <c r="H19" i="49" s="1"/>
  <c r="I81" i="8"/>
  <c r="H31" i="46" s="1"/>
  <c r="H76" i="8"/>
  <c r="I107" i="8"/>
  <c r="I27" i="42"/>
  <c r="I33" i="42" s="1"/>
  <c r="E49" i="42" s="1"/>
  <c r="E24" i="47"/>
  <c r="D34" i="47"/>
  <c r="E72" i="5"/>
  <c r="G17" i="47"/>
  <c r="G16" i="48" s="1"/>
  <c r="G54" i="7"/>
  <c r="G70" i="7" s="1"/>
  <c r="G67" i="7"/>
  <c r="F41" i="6"/>
  <c r="E11" i="46"/>
  <c r="E11" i="47"/>
  <c r="E11" i="48" s="1"/>
  <c r="I18" i="48"/>
  <c r="O29" i="24"/>
  <c r="G50" i="46"/>
  <c r="H27" i="46"/>
  <c r="E48" i="64"/>
  <c r="C32" i="44"/>
  <c r="E14" i="44"/>
  <c r="E32" i="44" s="1"/>
  <c r="E48" i="44" s="1"/>
  <c r="D35" i="46"/>
  <c r="D55" i="46" s="1"/>
  <c r="D34" i="42"/>
  <c r="E34" i="42" s="1"/>
  <c r="D48" i="42"/>
  <c r="D14" i="48"/>
  <c r="E53" i="51"/>
  <c r="E54" i="51" s="1"/>
  <c r="I20" i="47"/>
  <c r="I19" i="48" s="1"/>
  <c r="I20" i="46"/>
  <c r="C30" i="10"/>
  <c r="E25" i="10"/>
  <c r="E30" i="10" s="1"/>
  <c r="K21" i="13"/>
  <c r="D13" i="48"/>
  <c r="D16" i="49"/>
  <c r="E54" i="47"/>
  <c r="O21" i="24" s="1"/>
  <c r="C21" i="24" s="1"/>
  <c r="D21" i="24" s="1"/>
  <c r="E21" i="24" s="1"/>
  <c r="F21" i="24" s="1"/>
  <c r="G21" i="24" s="1"/>
  <c r="H21" i="24" s="1"/>
  <c r="I21" i="24" s="1"/>
  <c r="J21" i="24" s="1"/>
  <c r="K21" i="24" s="1"/>
  <c r="L21" i="24" s="1"/>
  <c r="M21" i="24" s="1"/>
  <c r="N21" i="24" s="1"/>
  <c r="F118" i="8"/>
  <c r="G24" i="46"/>
  <c r="O25" i="24"/>
  <c r="C25" i="24" s="1"/>
  <c r="D25" i="24" s="1"/>
  <c r="E25" i="24" s="1"/>
  <c r="F25" i="24" s="1"/>
  <c r="G25" i="24" s="1"/>
  <c r="H25" i="24" s="1"/>
  <c r="I25" i="24" s="1"/>
  <c r="J25" i="24" s="1"/>
  <c r="K25" i="24" s="1"/>
  <c r="L25" i="24" s="1"/>
  <c r="M25" i="24" s="1"/>
  <c r="N25" i="24" s="1"/>
  <c r="G28" i="47"/>
  <c r="H33" i="64"/>
  <c r="I34" i="44"/>
  <c r="I54" i="44" s="1"/>
  <c r="I30" i="46"/>
  <c r="I34" i="51"/>
  <c r="I54" i="51" s="1"/>
  <c r="G40" i="13"/>
  <c r="I18" i="46"/>
  <c r="I12" i="47"/>
  <c r="O27" i="24" s="1"/>
  <c r="C27" i="24" s="1"/>
  <c r="D27" i="24" s="1"/>
  <c r="H24" i="45"/>
  <c r="D48" i="45" s="1"/>
  <c r="J16" i="45"/>
  <c r="J24" i="45" s="1"/>
  <c r="H14" i="47"/>
  <c r="H14" i="48" s="1"/>
  <c r="E14" i="42"/>
  <c r="E32" i="42" s="1"/>
  <c r="E48" i="42" s="1"/>
  <c r="C16" i="48"/>
  <c r="E20" i="47"/>
  <c r="C53" i="51"/>
  <c r="C54" i="51" s="1"/>
  <c r="C17" i="46"/>
  <c r="C33" i="46" s="1"/>
  <c r="F30" i="14"/>
  <c r="E17" i="46" s="1"/>
  <c r="I14" i="46"/>
  <c r="G14" i="47"/>
  <c r="G14" i="48" s="1"/>
  <c r="G11" i="48"/>
  <c r="I11" i="47"/>
  <c r="G17" i="49"/>
  <c r="I17" i="49" s="1"/>
  <c r="I30" i="47"/>
  <c r="O37" i="24" s="1"/>
  <c r="C37" i="24" s="1"/>
  <c r="D37" i="24" s="1"/>
  <c r="E37" i="24" s="1"/>
  <c r="F37" i="24" s="1"/>
  <c r="G37" i="24" s="1"/>
  <c r="H37" i="24" s="1"/>
  <c r="I37" i="24" s="1"/>
  <c r="J37" i="24" s="1"/>
  <c r="K37" i="24" s="1"/>
  <c r="L37" i="24" s="1"/>
  <c r="M37" i="24" s="1"/>
  <c r="N37" i="24" s="1"/>
  <c r="E40" i="13"/>
  <c r="K26" i="13"/>
  <c r="H11" i="48"/>
  <c r="O17" i="24"/>
  <c r="C17" i="24" s="1"/>
  <c r="D17" i="24" s="1"/>
  <c r="E22" i="49"/>
  <c r="I17" i="46"/>
  <c r="I17" i="47" s="1"/>
  <c r="I33" i="46"/>
  <c r="I33" i="47"/>
  <c r="C13" i="48"/>
  <c r="I84" i="8" l="1"/>
  <c r="G32" i="46"/>
  <c r="G32" i="47" s="1"/>
  <c r="G19" i="49" s="1"/>
  <c r="H84" i="8"/>
  <c r="I18" i="47"/>
  <c r="I17" i="48" s="1"/>
  <c r="E17" i="24"/>
  <c r="D19" i="24"/>
  <c r="C34" i="44"/>
  <c r="E34" i="44" s="1"/>
  <c r="E53" i="44" s="1"/>
  <c r="E54" i="44" s="1"/>
  <c r="C48" i="44"/>
  <c r="C53" i="44" s="1"/>
  <c r="D53" i="44"/>
  <c r="D54" i="44" s="1"/>
  <c r="F41" i="24"/>
  <c r="E42" i="24"/>
  <c r="E27" i="24"/>
  <c r="C16" i="46"/>
  <c r="E16" i="46" s="1"/>
  <c r="E34" i="46" s="1"/>
  <c r="E77" i="5"/>
  <c r="I118" i="8"/>
  <c r="E16" i="49"/>
  <c r="E13" i="46"/>
  <c r="E33" i="46" s="1"/>
  <c r="E13" i="47"/>
  <c r="E74" i="5"/>
  <c r="H31" i="47"/>
  <c r="H18" i="49" s="1"/>
  <c r="I31" i="46"/>
  <c r="I31" i="47" s="1"/>
  <c r="I18" i="49" s="1"/>
  <c r="H33" i="42"/>
  <c r="I34" i="42"/>
  <c r="I54" i="42" s="1"/>
  <c r="E53" i="42"/>
  <c r="E54" i="42" s="1"/>
  <c r="O15" i="24"/>
  <c r="O19" i="24" s="1"/>
  <c r="D25" i="49"/>
  <c r="D26" i="49" s="1"/>
  <c r="H34" i="45"/>
  <c r="H54" i="45" s="1"/>
  <c r="D53" i="45"/>
  <c r="D54" i="45" s="1"/>
  <c r="D22" i="48"/>
  <c r="D24" i="48" s="1"/>
  <c r="I27" i="46"/>
  <c r="I33" i="45"/>
  <c r="I34" i="45" s="1"/>
  <c r="I54" i="45" s="1"/>
  <c r="O8" i="24"/>
  <c r="C8" i="24" s="1"/>
  <c r="D8" i="24" s="1"/>
  <c r="E8" i="24" s="1"/>
  <c r="F8" i="24" s="1"/>
  <c r="G8" i="24" s="1"/>
  <c r="H8" i="24" s="1"/>
  <c r="I8" i="24" s="1"/>
  <c r="J8" i="24" s="1"/>
  <c r="K8" i="24" s="1"/>
  <c r="L8" i="24" s="1"/>
  <c r="M8" i="24" s="1"/>
  <c r="N8" i="24" s="1"/>
  <c r="D35" i="47"/>
  <c r="D55" i="47" s="1"/>
  <c r="O32" i="24"/>
  <c r="C32" i="24" s="1"/>
  <c r="D32" i="24" s="1"/>
  <c r="E32" i="24" s="1"/>
  <c r="F32" i="24" s="1"/>
  <c r="G32" i="24" s="1"/>
  <c r="H32" i="24" s="1"/>
  <c r="I32" i="24" s="1"/>
  <c r="J32" i="24" s="1"/>
  <c r="K32" i="24" s="1"/>
  <c r="L32" i="24" s="1"/>
  <c r="M32" i="24" s="1"/>
  <c r="N32" i="24" s="1"/>
  <c r="H49" i="46"/>
  <c r="G28" i="46"/>
  <c r="I28" i="46" s="1"/>
  <c r="I33" i="64"/>
  <c r="I34" i="64" s="1"/>
  <c r="I54" i="64" s="1"/>
  <c r="G15" i="49"/>
  <c r="I15" i="49" s="1"/>
  <c r="I28" i="47"/>
  <c r="O35" i="24" s="1"/>
  <c r="C35" i="24" s="1"/>
  <c r="D35" i="24" s="1"/>
  <c r="E35" i="24" s="1"/>
  <c r="F35" i="24" s="1"/>
  <c r="G35" i="24" s="1"/>
  <c r="H35" i="24" s="1"/>
  <c r="I35" i="24" s="1"/>
  <c r="J35" i="24" s="1"/>
  <c r="K35" i="24" s="1"/>
  <c r="L35" i="24" s="1"/>
  <c r="M35" i="24" s="1"/>
  <c r="N35" i="24" s="1"/>
  <c r="H27" i="47"/>
  <c r="H14" i="49" s="1"/>
  <c r="H118" i="8"/>
  <c r="H34" i="46"/>
  <c r="J34" i="45"/>
  <c r="J54" i="45" s="1"/>
  <c r="K40" i="13"/>
  <c r="I12" i="48"/>
  <c r="F48" i="45"/>
  <c r="F53" i="45" s="1"/>
  <c r="F54" i="45" s="1"/>
  <c r="I14" i="47"/>
  <c r="G22" i="48"/>
  <c r="G24" i="48" s="1"/>
  <c r="G24" i="47"/>
  <c r="O39" i="24"/>
  <c r="C39" i="24" s="1"/>
  <c r="D39" i="24" s="1"/>
  <c r="E39" i="24" s="1"/>
  <c r="F39" i="24" s="1"/>
  <c r="G39" i="24" s="1"/>
  <c r="H39" i="24" s="1"/>
  <c r="I39" i="24" s="1"/>
  <c r="J39" i="24" s="1"/>
  <c r="K39" i="24" s="1"/>
  <c r="L39" i="24" s="1"/>
  <c r="M39" i="24" s="1"/>
  <c r="N39" i="24" s="1"/>
  <c r="I20" i="49"/>
  <c r="C17" i="47"/>
  <c r="C33" i="47" s="1"/>
  <c r="O26" i="24"/>
  <c r="C26" i="24" s="1"/>
  <c r="D26" i="24" s="1"/>
  <c r="E26" i="24" s="1"/>
  <c r="F26" i="24" s="1"/>
  <c r="G26" i="24" s="1"/>
  <c r="H26" i="24" s="1"/>
  <c r="I26" i="24" s="1"/>
  <c r="J26" i="24" s="1"/>
  <c r="K26" i="24" s="1"/>
  <c r="L26" i="24" s="1"/>
  <c r="M26" i="24" s="1"/>
  <c r="N26" i="24" s="1"/>
  <c r="I11" i="48"/>
  <c r="O11" i="24"/>
  <c r="C11" i="24" s="1"/>
  <c r="D11" i="24" s="1"/>
  <c r="E11" i="24" s="1"/>
  <c r="F11" i="24" s="1"/>
  <c r="G11" i="24" s="1"/>
  <c r="H11" i="24" s="1"/>
  <c r="I11" i="24" s="1"/>
  <c r="J11" i="24" s="1"/>
  <c r="K11" i="24" s="1"/>
  <c r="L11" i="24" s="1"/>
  <c r="M11" i="24" s="1"/>
  <c r="N11" i="24" s="1"/>
  <c r="E16" i="48"/>
  <c r="I24" i="46"/>
  <c r="H34" i="64"/>
  <c r="H54" i="64" s="1"/>
  <c r="D49" i="64"/>
  <c r="D53" i="64" s="1"/>
  <c r="D54" i="64" s="1"/>
  <c r="I16" i="48"/>
  <c r="O30" i="24"/>
  <c r="C19" i="24"/>
  <c r="I32" i="46" l="1"/>
  <c r="I32" i="47"/>
  <c r="O38" i="24" s="1"/>
  <c r="C38" i="24" s="1"/>
  <c r="D38" i="24" s="1"/>
  <c r="E38" i="24" s="1"/>
  <c r="F38" i="24" s="1"/>
  <c r="G38" i="24" s="1"/>
  <c r="H38" i="24" s="1"/>
  <c r="I38" i="24" s="1"/>
  <c r="J38" i="24" s="1"/>
  <c r="K38" i="24" s="1"/>
  <c r="L38" i="24" s="1"/>
  <c r="M38" i="24" s="1"/>
  <c r="N38" i="24" s="1"/>
  <c r="O31" i="24"/>
  <c r="C31" i="24" s="1"/>
  <c r="D31" i="24" s="1"/>
  <c r="E31" i="24" s="1"/>
  <c r="F31" i="24" s="1"/>
  <c r="G31" i="24" s="1"/>
  <c r="H31" i="24" s="1"/>
  <c r="I31" i="24" s="1"/>
  <c r="J31" i="24" s="1"/>
  <c r="K31" i="24" s="1"/>
  <c r="L31" i="24" s="1"/>
  <c r="M31" i="24" s="1"/>
  <c r="N31" i="24" s="1"/>
  <c r="F17" i="24"/>
  <c r="E19" i="24"/>
  <c r="C54" i="44"/>
  <c r="G41" i="24"/>
  <c r="F42" i="24"/>
  <c r="F27" i="24"/>
  <c r="C16" i="47"/>
  <c r="C34" i="46"/>
  <c r="C35" i="46" s="1"/>
  <c r="C55" i="46" s="1"/>
  <c r="E13" i="48"/>
  <c r="H21" i="49"/>
  <c r="H26" i="49" s="1"/>
  <c r="H45" i="49" s="1"/>
  <c r="D49" i="42"/>
  <c r="D53" i="42" s="1"/>
  <c r="D54" i="42" s="1"/>
  <c r="H34" i="42"/>
  <c r="H54" i="42" s="1"/>
  <c r="I14" i="48"/>
  <c r="I22" i="48" s="1"/>
  <c r="I24" i="48" s="1"/>
  <c r="O28" i="24"/>
  <c r="C28" i="24" s="1"/>
  <c r="D28" i="24" s="1"/>
  <c r="E28" i="24" s="1"/>
  <c r="F28" i="24" s="1"/>
  <c r="G28" i="24" s="1"/>
  <c r="H28" i="24" s="1"/>
  <c r="I28" i="24" s="1"/>
  <c r="J28" i="24" s="1"/>
  <c r="K28" i="24" s="1"/>
  <c r="L28" i="24" s="1"/>
  <c r="M28" i="24" s="1"/>
  <c r="N28" i="24" s="1"/>
  <c r="G45" i="48"/>
  <c r="E49" i="45"/>
  <c r="E53" i="45" s="1"/>
  <c r="E54" i="45" s="1"/>
  <c r="G27" i="47"/>
  <c r="G14" i="49" s="1"/>
  <c r="G21" i="49" s="1"/>
  <c r="G26" i="49" s="1"/>
  <c r="I34" i="46"/>
  <c r="I35" i="46" s="1"/>
  <c r="O9" i="24"/>
  <c r="C9" i="24" s="1"/>
  <c r="D9" i="24" s="1"/>
  <c r="G34" i="46"/>
  <c r="G35" i="46" s="1"/>
  <c r="E49" i="64"/>
  <c r="E53" i="64" s="1"/>
  <c r="E54" i="64" s="1"/>
  <c r="H34" i="47"/>
  <c r="G49" i="46"/>
  <c r="G54" i="46" s="1"/>
  <c r="I24" i="47"/>
  <c r="E17" i="47"/>
  <c r="E33" i="47" s="1"/>
  <c r="C14" i="48"/>
  <c r="C22" i="48" s="1"/>
  <c r="C24" i="48" s="1"/>
  <c r="C26" i="48" s="1"/>
  <c r="I19" i="49" l="1"/>
  <c r="G17" i="24"/>
  <c r="F19" i="24"/>
  <c r="H41" i="24"/>
  <c r="G42" i="24"/>
  <c r="E33" i="24"/>
  <c r="D33" i="24"/>
  <c r="G27" i="24"/>
  <c r="F33" i="24"/>
  <c r="E9" i="24"/>
  <c r="C13" i="49"/>
  <c r="C25" i="49" s="1"/>
  <c r="C34" i="47"/>
  <c r="C35" i="47" s="1"/>
  <c r="E35" i="47" s="1"/>
  <c r="E55" i="47" s="1"/>
  <c r="E16" i="47"/>
  <c r="D28" i="49"/>
  <c r="D36" i="49" s="1"/>
  <c r="D44" i="49" s="1"/>
  <c r="D45" i="49" s="1"/>
  <c r="C37" i="46"/>
  <c r="E35" i="46"/>
  <c r="E37" i="46" s="1"/>
  <c r="C11" i="49"/>
  <c r="I45" i="48"/>
  <c r="H50" i="46"/>
  <c r="H54" i="46" s="1"/>
  <c r="G34" i="47"/>
  <c r="G35" i="47" s="1"/>
  <c r="G55" i="47" s="1"/>
  <c r="I27" i="47"/>
  <c r="O34" i="24" s="1"/>
  <c r="G55" i="46"/>
  <c r="I50" i="46"/>
  <c r="I49" i="46"/>
  <c r="C33" i="24"/>
  <c r="O33" i="24"/>
  <c r="G45" i="49"/>
  <c r="E14" i="48"/>
  <c r="E22" i="48" s="1"/>
  <c r="E24" i="48" s="1"/>
  <c r="E26" i="48" s="1"/>
  <c r="O10" i="24"/>
  <c r="H17" i="24" l="1"/>
  <c r="G19" i="24"/>
  <c r="C26" i="49"/>
  <c r="C28" i="49" s="1"/>
  <c r="C29" i="49"/>
  <c r="E27" i="48"/>
  <c r="E29" i="49" s="1"/>
  <c r="C36" i="48"/>
  <c r="C44" i="48" s="1"/>
  <c r="C45" i="48" s="1"/>
  <c r="I41" i="24"/>
  <c r="H42" i="24"/>
  <c r="H27" i="24"/>
  <c r="G33" i="24"/>
  <c r="F9" i="24"/>
  <c r="E13" i="49"/>
  <c r="E25" i="49" s="1"/>
  <c r="E34" i="47"/>
  <c r="C55" i="47"/>
  <c r="E55" i="46"/>
  <c r="E11" i="49"/>
  <c r="I14" i="49"/>
  <c r="I21" i="49" s="1"/>
  <c r="I26" i="49" s="1"/>
  <c r="C37" i="47"/>
  <c r="I34" i="47"/>
  <c r="I35" i="47" s="1"/>
  <c r="E37" i="47" s="1"/>
  <c r="I54" i="46"/>
  <c r="I55" i="46" s="1"/>
  <c r="C10" i="24"/>
  <c r="D10" i="24" s="1"/>
  <c r="O14" i="24"/>
  <c r="O22" i="24" s="1"/>
  <c r="O40" i="24"/>
  <c r="O43" i="24" s="1"/>
  <c r="C34" i="24"/>
  <c r="D34" i="24" s="1"/>
  <c r="I17" i="24" l="1"/>
  <c r="H19" i="24"/>
  <c r="E36" i="48"/>
  <c r="E44" i="48" s="1"/>
  <c r="E45" i="48" s="1"/>
  <c r="C36" i="49"/>
  <c r="C44" i="49" s="1"/>
  <c r="C45" i="49" s="1"/>
  <c r="J41" i="24"/>
  <c r="I42" i="24"/>
  <c r="E34" i="24"/>
  <c r="D40" i="24"/>
  <c r="D43" i="24" s="1"/>
  <c r="E26" i="49"/>
  <c r="E28" i="49" s="1"/>
  <c r="E36" i="49" s="1"/>
  <c r="E44" i="49" s="1"/>
  <c r="E10" i="24"/>
  <c r="D14" i="24"/>
  <c r="D22" i="24" s="1"/>
  <c r="I27" i="24"/>
  <c r="H33" i="24"/>
  <c r="G9" i="24"/>
  <c r="C14" i="24"/>
  <c r="C22" i="24" s="1"/>
  <c r="C40" i="24"/>
  <c r="C43" i="24" s="1"/>
  <c r="I45" i="49"/>
  <c r="I55" i="47"/>
  <c r="E57" i="47" s="1"/>
  <c r="J17" i="24" l="1"/>
  <c r="I19" i="24"/>
  <c r="K41" i="24"/>
  <c r="J42" i="24"/>
  <c r="F34" i="24"/>
  <c r="E40" i="24"/>
  <c r="E43" i="24" s="1"/>
  <c r="F10" i="24"/>
  <c r="E14" i="24"/>
  <c r="E22" i="24" s="1"/>
  <c r="J27" i="24"/>
  <c r="I33" i="24"/>
  <c r="H9" i="24"/>
  <c r="E45" i="49"/>
  <c r="K17" i="24" l="1"/>
  <c r="J19" i="24"/>
  <c r="L41" i="24"/>
  <c r="K42" i="24"/>
  <c r="G34" i="24"/>
  <c r="F40" i="24"/>
  <c r="F43" i="24" s="1"/>
  <c r="G10" i="24"/>
  <c r="F14" i="24"/>
  <c r="F22" i="24" s="1"/>
  <c r="K27" i="24"/>
  <c r="J33" i="24"/>
  <c r="I9" i="24"/>
  <c r="L17" i="24" l="1"/>
  <c r="K19" i="24"/>
  <c r="M41" i="24"/>
  <c r="L42" i="24"/>
  <c r="H34" i="24"/>
  <c r="G40" i="24"/>
  <c r="G43" i="24" s="1"/>
  <c r="H10" i="24"/>
  <c r="G14" i="24"/>
  <c r="G22" i="24" s="1"/>
  <c r="L27" i="24"/>
  <c r="K33" i="24"/>
  <c r="J9" i="24"/>
  <c r="F70" i="7"/>
  <c r="H17" i="46"/>
  <c r="H17" i="47" s="1"/>
  <c r="M17" i="24" l="1"/>
  <c r="L19" i="24"/>
  <c r="N41" i="24"/>
  <c r="N42" i="24" s="1"/>
  <c r="M42" i="24"/>
  <c r="I34" i="24"/>
  <c r="H40" i="24"/>
  <c r="H43" i="24" s="1"/>
  <c r="I10" i="24"/>
  <c r="H14" i="24"/>
  <c r="H22" i="24" s="1"/>
  <c r="M27" i="24"/>
  <c r="L33" i="24"/>
  <c r="K9" i="24"/>
  <c r="H16" i="48"/>
  <c r="H22" i="48" s="1"/>
  <c r="H24" i="48" s="1"/>
  <c r="H24" i="47"/>
  <c r="H35" i="47" s="1"/>
  <c r="H24" i="46"/>
  <c r="H35" i="46" s="1"/>
  <c r="N17" i="24" l="1"/>
  <c r="N19" i="24" s="1"/>
  <c r="M19" i="24"/>
  <c r="O42" i="24"/>
  <c r="J34" i="24"/>
  <c r="I40" i="24"/>
  <c r="I43" i="24" s="1"/>
  <c r="J10" i="24"/>
  <c r="I14" i="24"/>
  <c r="I22" i="24" s="1"/>
  <c r="N27" i="24"/>
  <c r="N33" i="24" s="1"/>
  <c r="M33" i="24"/>
  <c r="L9" i="24"/>
  <c r="H45" i="48"/>
  <c r="D26" i="48"/>
  <c r="D36" i="48" s="1"/>
  <c r="D44" i="48" s="1"/>
  <c r="D45" i="48" s="1"/>
  <c r="R55" i="15"/>
  <c r="H55" i="46"/>
  <c r="D37" i="46"/>
  <c r="D37" i="47"/>
  <c r="H55" i="47"/>
  <c r="E118" i="8"/>
  <c r="K34" i="24" l="1"/>
  <c r="J40" i="24"/>
  <c r="J43" i="24" s="1"/>
  <c r="K10" i="24"/>
  <c r="J14" i="24"/>
  <c r="J22" i="24" s="1"/>
  <c r="M9" i="24"/>
  <c r="L34" i="24" l="1"/>
  <c r="K40" i="24"/>
  <c r="K43" i="24" s="1"/>
  <c r="L10" i="24"/>
  <c r="K14" i="24"/>
  <c r="K22" i="24" s="1"/>
  <c r="N9" i="24"/>
  <c r="M34" i="24" l="1"/>
  <c r="L40" i="24"/>
  <c r="L43" i="24" s="1"/>
  <c r="M10" i="24"/>
  <c r="L14" i="24"/>
  <c r="L22" i="24" s="1"/>
  <c r="N34" i="24" l="1"/>
  <c r="N40" i="24" s="1"/>
  <c r="N43" i="24" s="1"/>
  <c r="M40" i="24"/>
  <c r="M43" i="24" s="1"/>
  <c r="N10" i="24"/>
  <c r="N14" i="24" s="1"/>
  <c r="N22" i="24" s="1"/>
  <c r="M14" i="24"/>
  <c r="M22" i="24" s="1"/>
</calcChain>
</file>

<file path=xl/comments1.xml><?xml version="1.0" encoding="utf-8"?>
<comments xmlns="http://schemas.openxmlformats.org/spreadsheetml/2006/main">
  <authors>
    <author>Szerző</author>
  </authors>
  <commentList>
    <comment ref="G5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Szerző:
</t>
        </r>
      </text>
    </comment>
  </commentList>
</comments>
</file>

<file path=xl/comments2.xml><?xml version="1.0" encoding="utf-8"?>
<comments xmlns="http://schemas.openxmlformats.org/spreadsheetml/2006/main">
  <authors>
    <author>Szerző</author>
  </authors>
  <commentList>
    <comment ref="G6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Szerző:
</t>
        </r>
      </text>
    </comment>
  </commentList>
</comments>
</file>

<file path=xl/comments3.xml><?xml version="1.0" encoding="utf-8"?>
<comments xmlns="http://schemas.openxmlformats.org/spreadsheetml/2006/main">
  <authors>
    <author>Szerző</author>
  </authors>
  <commentList>
    <comment ref="G6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Szerző:
</t>
        </r>
      </text>
    </comment>
  </commentList>
</comments>
</file>

<file path=xl/sharedStrings.xml><?xml version="1.0" encoding="utf-8"?>
<sst xmlns="http://schemas.openxmlformats.org/spreadsheetml/2006/main" count="3165" uniqueCount="1386">
  <si>
    <t xml:space="preserve">         8.1.6.2. Központi, irányító szervi támogatás felhalmozási </t>
  </si>
  <si>
    <t xml:space="preserve">      8.1.7. Betétek megszüntetése </t>
  </si>
  <si>
    <t xml:space="preserve">      8.1.8. Központi költségvetés sajátos finanszírozási bevételei </t>
  </si>
  <si>
    <t xml:space="preserve">      9.1.1. Hitel-, kölcsön törlesztés államháztartáson kívülre</t>
  </si>
  <si>
    <t xml:space="preserve">      9.1. Belföldi finanszírozás kiadásai </t>
  </si>
  <si>
    <t xml:space="preserve">      9.1.2. Belföldi értékpapírok kiadásai </t>
  </si>
  <si>
    <t xml:space="preserve">         9.1.2.3. Befektetési célú belföldi értékpapírok vásárlása </t>
  </si>
  <si>
    <t xml:space="preserve">         9.1.2.4. Befektetési célú belföldi értékpapírok beváltása </t>
  </si>
  <si>
    <t xml:space="preserve">      9.1.3. Államháztartáson belüli megelőlegezések folyósítása</t>
  </si>
  <si>
    <t xml:space="preserve">      9.1.4. Államháztartáson belüli megelőlegezések visszafizetése </t>
  </si>
  <si>
    <t xml:space="preserve">      9.1.5. Központi, irányító szervi támogatás folyósítása</t>
  </si>
  <si>
    <t xml:space="preserve">         9.1.5.1. Központi, irányító szervi támogatás működési </t>
  </si>
  <si>
    <t xml:space="preserve">         9.1.5.2. Központi, irányító szervi támogatás felhalmozási </t>
  </si>
  <si>
    <t xml:space="preserve">      9.1.6. Pénzeszközök betétként elhelyezése </t>
  </si>
  <si>
    <t xml:space="preserve">      9.1.7. Pénzügyi lízing kiadásai </t>
  </si>
  <si>
    <t xml:space="preserve">      9.1.8. Központi költségvetés sajátos finanszírozási kiadásai </t>
  </si>
  <si>
    <t xml:space="preserve">Teréz Anya Szociális Integrált Intézmény összesen </t>
  </si>
  <si>
    <t xml:space="preserve">Egyéb működési célú támogatások bevételei államháztartáson belülről </t>
  </si>
  <si>
    <t xml:space="preserve">Egyéb működési célú támogatások bevételei államháztartáson belülről össz. </t>
  </si>
  <si>
    <t>Egyéb működési célú támogatás bevétele áht-én belülről  összesen:</t>
  </si>
  <si>
    <t xml:space="preserve">adatok Ft-ban </t>
  </si>
  <si>
    <t xml:space="preserve">Munkaadót terhelő járulékok és szoc. hozzájár adó </t>
  </si>
  <si>
    <t xml:space="preserve">Működési célú támogatások államháztartáson belülről </t>
  </si>
  <si>
    <t>Költségvetési egyenleg (hiány - , többlet +)</t>
  </si>
  <si>
    <t xml:space="preserve">Költségvetési bevételek </t>
  </si>
  <si>
    <t>Költségvetési kiadás</t>
  </si>
  <si>
    <t xml:space="preserve">   1. Személyi juttatások</t>
  </si>
  <si>
    <t xml:space="preserve">   2. Munkaadót terhelő járulékok és szociális hozzájárulási adó </t>
  </si>
  <si>
    <t xml:space="preserve">    4. Ellátottak pénzbeli juttatásai</t>
  </si>
  <si>
    <t xml:space="preserve">   3. Dologi kiadások </t>
  </si>
  <si>
    <t xml:space="preserve">    5.  Egyéb működési célú kiadások </t>
  </si>
  <si>
    <t xml:space="preserve">    7. Felújítások </t>
  </si>
  <si>
    <t xml:space="preserve">    8. Egyéb  felhalmozási célú kiadások </t>
  </si>
  <si>
    <t>9. Finanszírozási célú kiadások</t>
  </si>
  <si>
    <t>Felhalmozási kiadás</t>
  </si>
  <si>
    <t xml:space="preserve">    1. Működési célú támogatások államháztartáson belülről </t>
  </si>
  <si>
    <t xml:space="preserve">       1.1. Önkormányzatok működési támogatásai </t>
  </si>
  <si>
    <t xml:space="preserve">       1.6 Egyéb működési célú támogatások bevételei államh. belül </t>
  </si>
  <si>
    <t xml:space="preserve">    2. Felhalmozási célú támogatások államháztartáson belülről </t>
  </si>
  <si>
    <t xml:space="preserve">    3. Közhatalmi bevételek </t>
  </si>
  <si>
    <t xml:space="preserve">     </t>
  </si>
  <si>
    <t xml:space="preserve">     4. Működési bevételek </t>
  </si>
  <si>
    <t xml:space="preserve">      5. Felhalmozási bevételek </t>
  </si>
  <si>
    <t xml:space="preserve">         5.1. Immateriális javak értékesítése </t>
  </si>
  <si>
    <t xml:space="preserve">         5.2. Ingatlanok értékesítése </t>
  </si>
  <si>
    <t xml:space="preserve">         5.3. Egyéb tárgyi eszközök értékesítése </t>
  </si>
  <si>
    <t xml:space="preserve">         5.4. Részesedések értékesítése </t>
  </si>
  <si>
    <t xml:space="preserve">         5.5. Részesedések megszűnéséhez kapcsolódó bevételek </t>
  </si>
  <si>
    <t xml:space="preserve">       7. Felhalmozási célú átvett pénzeszközök </t>
  </si>
  <si>
    <t xml:space="preserve">Felhalmozási tartalék összesen </t>
  </si>
  <si>
    <t xml:space="preserve">       6. Működési célú átvett pénzeszközök </t>
  </si>
  <si>
    <t xml:space="preserve"> Költségvetési bevételek összesen:</t>
  </si>
  <si>
    <t xml:space="preserve">Működési pénzforgalmi bevétel összesen : </t>
  </si>
  <si>
    <t xml:space="preserve">      8. Finanszírozási célú bevételek</t>
  </si>
  <si>
    <t>Hévíz Város Önkormányzat és intézményei</t>
  </si>
  <si>
    <t>e Ft</t>
  </si>
  <si>
    <t>Sor- szám</t>
  </si>
  <si>
    <t>A</t>
  </si>
  <si>
    <t>B</t>
  </si>
  <si>
    <t>C</t>
  </si>
  <si>
    <t>D</t>
  </si>
  <si>
    <t>Bevételek</t>
  </si>
  <si>
    <t xml:space="preserve">Kötelező feladat </t>
  </si>
  <si>
    <t xml:space="preserve">Nem kötelező feladat </t>
  </si>
  <si>
    <t xml:space="preserve">Előirányzat összesen </t>
  </si>
  <si>
    <t>Kiadások</t>
  </si>
  <si>
    <t>Működési pénzforgalmi kiadás összesen:</t>
  </si>
  <si>
    <t>Felhalmozási pénzforgalmi bevétel összesen:</t>
  </si>
  <si>
    <t>Felhalmozási pénzforgalmi kiadás összesen:</t>
  </si>
  <si>
    <t>Költségvetési kiadások összesen:</t>
  </si>
  <si>
    <t xml:space="preserve">Sorszám </t>
  </si>
  <si>
    <t>Önkormányzatoktól támogatás működési célra:</t>
  </si>
  <si>
    <t xml:space="preserve">Támogatás értékű felhalmozási pénzeszköz átadás ÁHT-én belül </t>
  </si>
  <si>
    <t xml:space="preserve">Hévíz Sportkör TAO önkormányzati önrésze </t>
  </si>
  <si>
    <t xml:space="preserve">Gazdasági, Műszaki Ellátó Szervezet összesen </t>
  </si>
  <si>
    <t xml:space="preserve">1. Gazdasági, Műszaki Ellátó Szervezet </t>
  </si>
  <si>
    <t>Sor-szám</t>
  </si>
  <si>
    <t>Hévíz Város Önkormányzat</t>
  </si>
  <si>
    <t>Támogatás  jogcíme</t>
  </si>
  <si>
    <t>létszám</t>
  </si>
  <si>
    <t>mutató</t>
  </si>
  <si>
    <t>Hozzájárulás  Ft-ban</t>
  </si>
  <si>
    <t>I. Helyi önkormányzatok működésének általános támogatása</t>
  </si>
  <si>
    <t>II. Települési önkormányzatok egyes köznevelési feladatainak támogatása</t>
  </si>
  <si>
    <t>III. Települési önkormányzatok szociális és gyermekjóléti feladatainak támogatása</t>
  </si>
  <si>
    <t>Megnevezés</t>
  </si>
  <si>
    <t xml:space="preserve">Hévíz Város Önkormányzat </t>
  </si>
  <si>
    <t>Állami támogatás</t>
  </si>
  <si>
    <t>VI.</t>
  </si>
  <si>
    <t xml:space="preserve">VII. </t>
  </si>
  <si>
    <t>VIII</t>
  </si>
  <si>
    <t>Hévíz Város Önkormányzat támogatás, végleges pénzeszk. átvétel összesen:</t>
  </si>
  <si>
    <t>Társadalombiztosítási alap támogatása orvosi ügyeletre</t>
  </si>
  <si>
    <t>Teréz Anya  Szociális Integrált Intézmény</t>
  </si>
  <si>
    <t>Teréz Anya Szociális Integrált Int. mindösszesen:</t>
  </si>
  <si>
    <t>Mindösszesen ÁHT-n kívüli működési pénzeszköz átvétel</t>
  </si>
  <si>
    <t>Támogatás, végleges pénzeszköz átvétel összesen:</t>
  </si>
  <si>
    <t>Felhalmozási célú kölcsön-visszatérülés</t>
  </si>
  <si>
    <t>Lakásépítési kölcsön visszatérülés</t>
  </si>
  <si>
    <t>Felhalmozási célú kölcsön-visszatérülés összesen:</t>
  </si>
  <si>
    <t>Hévíz Város Önkormányzat  mindösszesen:</t>
  </si>
  <si>
    <t>óvodáztatási támogatás</t>
  </si>
  <si>
    <t>Szabálysértési bírság</t>
  </si>
  <si>
    <t>2015. évi várható bevétel</t>
  </si>
  <si>
    <t>KGO/168/2014</t>
  </si>
  <si>
    <t>BURSA</t>
  </si>
  <si>
    <t>HTO/31-19/2013</t>
  </si>
  <si>
    <t>Fogászati ügyeleti ellátás</t>
  </si>
  <si>
    <t>SZO/417- /2010</t>
  </si>
  <si>
    <t>Parkoló iroda bérleti díja</t>
  </si>
  <si>
    <t>1709/2012</t>
  </si>
  <si>
    <t>Miniform Parkolóm iroda programkarb.</t>
  </si>
  <si>
    <t>39.</t>
  </si>
  <si>
    <t>VFO/208-10/2014</t>
  </si>
  <si>
    <t>Zalaispa Hulladékgazd. Kapcsolatos szerződés</t>
  </si>
  <si>
    <t>42.</t>
  </si>
  <si>
    <t>43.</t>
  </si>
  <si>
    <t>44.</t>
  </si>
  <si>
    <t>SZO/358-3/2014</t>
  </si>
  <si>
    <t>Gamesz kormányablak takarítása</t>
  </si>
  <si>
    <t>45.</t>
  </si>
  <si>
    <t>KGO/266-3/2014</t>
  </si>
  <si>
    <t>tűzjelzőrendszer távfelügyelet Kormányablak</t>
  </si>
  <si>
    <t>46.</t>
  </si>
  <si>
    <t>47.</t>
  </si>
  <si>
    <t>48.</t>
  </si>
  <si>
    <t>49.</t>
  </si>
  <si>
    <t>SZO/17-11/2014</t>
  </si>
  <si>
    <t>Dr. Farkas és T. ügyvédi szolg</t>
  </si>
  <si>
    <t>50.</t>
  </si>
  <si>
    <t>sZO/18-2/2014</t>
  </si>
  <si>
    <t>Dr. Gelencsér Anita ügyvédi szolg.</t>
  </si>
  <si>
    <t>51.</t>
  </si>
  <si>
    <t>SZO/281-2/2013</t>
  </si>
  <si>
    <t>Állateü. Szolg.</t>
  </si>
  <si>
    <t>52.</t>
  </si>
  <si>
    <t>53.</t>
  </si>
  <si>
    <t>28/2007</t>
  </si>
  <si>
    <t>B-Modem közterület figyelő rendszer karbant.</t>
  </si>
  <si>
    <t>54.</t>
  </si>
  <si>
    <t>55.</t>
  </si>
  <si>
    <t>56.</t>
  </si>
  <si>
    <t>57.</t>
  </si>
  <si>
    <t>58.</t>
  </si>
  <si>
    <t>Magyar telekom internetdíj (reptér)</t>
  </si>
  <si>
    <t>59.</t>
  </si>
  <si>
    <t>KGO/261-1014</t>
  </si>
  <si>
    <t>Hebi biztosítási díj</t>
  </si>
  <si>
    <t>60.</t>
  </si>
  <si>
    <t>magyar telekom internetdíj heviz.hu</t>
  </si>
  <si>
    <t>61.</t>
  </si>
  <si>
    <t>62.</t>
  </si>
  <si>
    <t>63.</t>
  </si>
  <si>
    <t>2016.</t>
  </si>
  <si>
    <t>Hévíz Város Önkormányzat Áht-n belüli végleges pénzeszk. átvétel összesen:</t>
  </si>
  <si>
    <t>6. melléklet a  3 /2015. (II.17.) rendelethez</t>
  </si>
  <si>
    <t xml:space="preserve">  Helyi önkormányzatok működésének általános támogatásai</t>
  </si>
  <si>
    <t xml:space="preserve">  Települési önkormányzatok egyes köznevelési feladatainak támogatása</t>
  </si>
  <si>
    <t xml:space="preserve">  T. önk. szociális, gyermekjóléti és gyermekétkeztetési feladatainak tám. </t>
  </si>
  <si>
    <t xml:space="preserve">Helyi önkorm. általános  működésének és ágazati feladatainak támogatása </t>
  </si>
  <si>
    <t>Egyéb központi támogatás</t>
  </si>
  <si>
    <t>Zm-i Kormányhivatal Munkaügyi Központ</t>
  </si>
  <si>
    <t>Nemzeti Rehabilitációs és Szociális Hivatal</t>
  </si>
  <si>
    <t>GAMESZ mindösszesen:</t>
  </si>
  <si>
    <t>Felhalmozási pénzegyköz átvétel Áht-n kívülről:</t>
  </si>
  <si>
    <t>Tapolcai Honvéd Kulturális Egyesület</t>
  </si>
  <si>
    <t>Hévízi Önkéntes Tűzoltó Egyesület</t>
  </si>
  <si>
    <t>Értékhatár alatti eszközbeszerzés</t>
  </si>
  <si>
    <t>Számítástechnikai eszközök</t>
  </si>
  <si>
    <t>Számítástechnikai eszközök összesen:</t>
  </si>
  <si>
    <t>Önkormányzat mindösszesen:</t>
  </si>
  <si>
    <t>XI.</t>
  </si>
  <si>
    <t>Kötelező</t>
  </si>
  <si>
    <t>Nem kötelező</t>
  </si>
  <si>
    <t>Előirányzat összesen</t>
  </si>
  <si>
    <t xml:space="preserve">  Települési önkormányzatok kulturális feladatainak támogatása</t>
  </si>
  <si>
    <t>I. Hévízi Polgármesteri Hivatal</t>
  </si>
  <si>
    <t xml:space="preserve">II. Hévíz Város Önkormányzat Gazdasági, Műszaki Ellátó Szervezet </t>
  </si>
  <si>
    <t>III. Brunszvik Teréz Napközi Otthonos Óvoda</t>
  </si>
  <si>
    <t xml:space="preserve"> Brunszvik Teréz Napközi Otthonos Óvoda összesen</t>
  </si>
  <si>
    <t>Működési célú költségvetési támogatás és kiegészítőtámogatás</t>
  </si>
  <si>
    <t xml:space="preserve">       1.2 Elvonások, befizetések bevételei ( B12)</t>
  </si>
  <si>
    <t xml:space="preserve">       1.2 Elvonások , befizetések bevételei (B12)</t>
  </si>
  <si>
    <t xml:space="preserve">                   elvonások, befizetések</t>
  </si>
  <si>
    <t xml:space="preserve">       1.1. Önkormányzatok működési támogatásai (B11)</t>
  </si>
  <si>
    <t xml:space="preserve">       1.6 Egyéb működési célú támogatások bevételei államh. belül (B16)</t>
  </si>
  <si>
    <t xml:space="preserve">    3. Közhatalmi bevételek (B3)</t>
  </si>
  <si>
    <t xml:space="preserve">     4. Működési bevételek (B4)</t>
  </si>
  <si>
    <t xml:space="preserve">         5.1. Immateriális javak értékesítése (B51)</t>
  </si>
  <si>
    <t xml:space="preserve">      5. Felhalmozási bevételek (B5)</t>
  </si>
  <si>
    <t xml:space="preserve">    1. Működési célú támogatások államháztartáson belülről (B1)</t>
  </si>
  <si>
    <t xml:space="preserve">         5.2. Ingatlanok értékesítése (B52)</t>
  </si>
  <si>
    <t xml:space="preserve">         5.3. Egyéb tárgyi eszközök értékesítése (B53)</t>
  </si>
  <si>
    <t xml:space="preserve">         5.4. Részesedések értékesítése (B54)</t>
  </si>
  <si>
    <t xml:space="preserve">         5.5. Részesedések megszűnéséhez kapcsolódó bevételek (B55)</t>
  </si>
  <si>
    <t xml:space="preserve">       6. Működési célú átvett pénzeszközök (B6)</t>
  </si>
  <si>
    <t xml:space="preserve">       7. Felhalmozási célú átvett pénzeszközök (B7) </t>
  </si>
  <si>
    <t xml:space="preserve">      8. Finanszírozási célú bevételek (B8)</t>
  </si>
  <si>
    <t xml:space="preserve">      8.1. Belföldi finanszírozás bevételei (B81)</t>
  </si>
  <si>
    <t xml:space="preserve">      8.1.2. Belföldi értékpapírok bevételei (B12)</t>
  </si>
  <si>
    <t xml:space="preserve">      8.1.3. Maradvány igénybevétele (B813)</t>
  </si>
  <si>
    <t xml:space="preserve">         8.1.3.1.  előző évi költségvetési maradvány igénybevétele (B8131)</t>
  </si>
  <si>
    <t xml:space="preserve">      8.1.4. Államháztartáson belüli megelőlegezések (B814)</t>
  </si>
  <si>
    <t xml:space="preserve">      8.1.5. Államháztartáson belüli megelőlegezések törlesztése (B815)</t>
  </si>
  <si>
    <t xml:space="preserve">      8.1.6. Központi, irányító szervi támogatás (B816)</t>
  </si>
  <si>
    <t xml:space="preserve">         8.1.6.1. Központi, irányító szervi támogatás működési (B816)</t>
  </si>
  <si>
    <t xml:space="preserve">         8.1.6.2. Központi, irányító szervi támogatás felhalmozási (B816)</t>
  </si>
  <si>
    <t xml:space="preserve">      8.1.7. Betétek megszüntetése (B817)</t>
  </si>
  <si>
    <t xml:space="preserve">   1. Személyi juttatások (K1)</t>
  </si>
  <si>
    <t xml:space="preserve">   2. Munkaadót terhelő járulékok és szociális hozzájárulási adó (K2)</t>
  </si>
  <si>
    <t xml:space="preserve">   3. Dologi kiadások (K3)</t>
  </si>
  <si>
    <t xml:space="preserve">    4. Ellátottak pénzbeli juttatásai (K4)</t>
  </si>
  <si>
    <t xml:space="preserve">    5.  Egyéb működési célú kiadások (K5)</t>
  </si>
  <si>
    <t xml:space="preserve">       ebből: működési célú támog. államháztartáson belülre (K506)</t>
  </si>
  <si>
    <t xml:space="preserve">                   működési célú támog. államháztartáson kívülre (K512)</t>
  </si>
  <si>
    <t xml:space="preserve">                   elvonások, befizetések (K502)</t>
  </si>
  <si>
    <t xml:space="preserve">                    működési célú tartalék (K513)</t>
  </si>
  <si>
    <t xml:space="preserve">                    általános tartalék (K513)</t>
  </si>
  <si>
    <t xml:space="preserve">Felhalmozási kiadás </t>
  </si>
  <si>
    <t xml:space="preserve">    6. Beruházások (K6)</t>
  </si>
  <si>
    <t xml:space="preserve">    7. Felújítások (K7)</t>
  </si>
  <si>
    <t xml:space="preserve">    8. Egyéb  felhalmozási célú kiadások (K8)</t>
  </si>
  <si>
    <t xml:space="preserve">       ebből: felhalmozási célú  támog. államháztartáson belülre (K84)</t>
  </si>
  <si>
    <t>9. Finanszírozási célú kiadások (K9)</t>
  </si>
  <si>
    <t xml:space="preserve">      9.1. Belföldi finanszírozás kiadásai (K91)</t>
  </si>
  <si>
    <t xml:space="preserve">      9.1.2. Belföldi értékpapírok kiadásai (K912)</t>
  </si>
  <si>
    <t xml:space="preserve">         9.1.2.3. Forgatási célú belföldi értékpapírok vásárlása (K9121)</t>
  </si>
  <si>
    <t xml:space="preserve">         9.1.2.4. Befektetési célú belföldi értékpapírok beváltása (K9122)</t>
  </si>
  <si>
    <t xml:space="preserve">      9.1.3. Államháztartáson belüli megelőlegezések folyósítása (K913)</t>
  </si>
  <si>
    <t xml:space="preserve">      9.1.4. Államháztartáson belüli megelőlegezések visszafizetése (K914)</t>
  </si>
  <si>
    <t xml:space="preserve">      9.1.5. Központi, irányító szervi támogatás folyósítása (K915)</t>
  </si>
  <si>
    <t xml:space="preserve">         9.1.5.1. Központi, irányító szervi támogatás működési (K915)</t>
  </si>
  <si>
    <t xml:space="preserve">         9.1.5.2. Központi, irányító szervi támogatás felhalmozási (K915)</t>
  </si>
  <si>
    <t xml:space="preserve">      9.1.6. Pénzeszközök lekötött bankbetétként elhelyezése (K916)</t>
  </si>
  <si>
    <t xml:space="preserve">      9.1.7. Pénzügyi lízing kiadásai (K917)</t>
  </si>
  <si>
    <t xml:space="preserve">      9.1.8. Központi költségvetés sajátos finanszírozási kiadásai (K918)</t>
  </si>
  <si>
    <t xml:space="preserve"> 108999 / 052020 Szennyvízelvezetés- és kezelés</t>
  </si>
  <si>
    <t xml:space="preserve"> 108995/045170 Parkoló, garázs üzemeltetése, fenntartása</t>
  </si>
  <si>
    <t>108707 Folyóirat, időszaki kiadvány kiadása</t>
  </si>
  <si>
    <t>1072 Lakóingatlan bérbeadása, üzemeltetése</t>
  </si>
  <si>
    <t xml:space="preserve"> Nem lakóingatlanok bérbeadása üzemeltetése:</t>
  </si>
  <si>
    <t>1073 Közterületből sz. bevétel</t>
  </si>
  <si>
    <t>1074 Ingatlanhasznosításból sz. bevétel</t>
  </si>
  <si>
    <t xml:space="preserve">1076 Közüzemi díjak továbbszla </t>
  </si>
  <si>
    <t>108914 Állategészségügyi feladatok</t>
  </si>
  <si>
    <t>108999 Igazgatási tevékenység.</t>
  </si>
  <si>
    <t>Elvonások, befizetések bevételei</t>
  </si>
  <si>
    <t>108906  Helyi adók</t>
  </si>
  <si>
    <t xml:space="preserve">  108906  egyéb bevétel ( helyi adópótlék, birság)</t>
  </si>
  <si>
    <t>1083 Közterület rendjének fenntartása</t>
  </si>
  <si>
    <t>102287 Hévíz közösségi közlekedés fejlesztése</t>
  </si>
  <si>
    <t>108929 Önkormányzati vagyonnal való gazdálkodás</t>
  </si>
  <si>
    <t>108932 Háziorvosi szolgálat (orvosi ügyelet)</t>
  </si>
  <si>
    <t>103301 Rendszeres gyermekv. Támogatás</t>
  </si>
  <si>
    <t>108927Gyermekjóléti feladatok(nyári gyermekétkeztetés)</t>
  </si>
  <si>
    <t xml:space="preserve">108999 Házi segítségnyújtás, </t>
  </si>
  <si>
    <t>103508 Jelzőrendszeres házi segítségnyújtás</t>
  </si>
  <si>
    <t xml:space="preserve">1089096 Önként vállalt </t>
  </si>
  <si>
    <t>Működési célú és egyéb bevétel összesen:</t>
  </si>
  <si>
    <t>Elvonások, befizetések</t>
  </si>
  <si>
    <t xml:space="preserve">       7. Felhalmozási célú átvett pénzeszközök (B7)</t>
  </si>
  <si>
    <t xml:space="preserve">                   elvonások , befizetések (K502)</t>
  </si>
  <si>
    <t xml:space="preserve">                    általános tartalék  (K513)</t>
  </si>
  <si>
    <t xml:space="preserve">    6. Beruházások  (K6)</t>
  </si>
  <si>
    <t xml:space="preserve">      9.1.4. Államháztartáson belüli megelőlegezések visszafizetése (914)</t>
  </si>
  <si>
    <t xml:space="preserve">         8.1.3.1.  előző évi költségvetési maradvány igénybevétele  (B8131)</t>
  </si>
  <si>
    <t xml:space="preserve">    6. Beruházsok (K6)</t>
  </si>
  <si>
    <t>108706 Város és községgazd. (gyepmesteri feladat)</t>
  </si>
  <si>
    <t>103107 Normatív állami támogatás</t>
  </si>
  <si>
    <t>103107 Működési célú ktgvetési és kiegészítő támogatás</t>
  </si>
  <si>
    <t>108931 Támogatás értékű bevétel</t>
  </si>
  <si>
    <t xml:space="preserve">  108906 Gépjárműadó</t>
  </si>
  <si>
    <t xml:space="preserve">                felhalmozásci célú támog. államháztartáson kívülre (K89)</t>
  </si>
  <si>
    <t xml:space="preserve">                felhalmozási célú tartalék (K513)</t>
  </si>
  <si>
    <t xml:space="preserve">          </t>
  </si>
  <si>
    <t>Elszámolásból származóbevételek</t>
  </si>
  <si>
    <t>Egyéb tárgyi eszköz értékesítés</t>
  </si>
  <si>
    <t>Részesedések érétkesítése</t>
  </si>
  <si>
    <t>Részesedések érétkesítése összesen:</t>
  </si>
  <si>
    <t>Polgárőr Egyesület Alsópáhok</t>
  </si>
  <si>
    <t>Hévízi Római Katolikus Egyházközösség</t>
  </si>
  <si>
    <t>103107 Elszámolásból származó bevétel</t>
  </si>
  <si>
    <t>103107 Rendszeres gyermekvéd-i kedv ( tám. Áht-n bel-ről)</t>
  </si>
  <si>
    <t xml:space="preserve">2016. évi előirányzat </t>
  </si>
  <si>
    <t xml:space="preserve">2016. évi működési célú és egyéb bevételek  </t>
  </si>
  <si>
    <t xml:space="preserve"> /2015. (.) önkormányzati rendelet 2/2. melléklete</t>
  </si>
  <si>
    <t>1/3. melléklet a.../201... (…...)  rendelethez</t>
  </si>
  <si>
    <t>22.300 Ft/ha</t>
  </si>
  <si>
    <t>320.000 Ft/km</t>
  </si>
  <si>
    <t>320000 Ft/km</t>
  </si>
  <si>
    <t>2 550 Ft/fő</t>
  </si>
  <si>
    <t>352.000 Ft/11 hó</t>
  </si>
  <si>
    <t xml:space="preserve">Társadalombizt.alap tám. Csecsemő védőnői ellátás </t>
  </si>
  <si>
    <t>Társadalombizt alap iskolaegészségügy</t>
  </si>
  <si>
    <t>ÁHT-n kívüli felhalmozási pénzeszköz átadás</t>
  </si>
  <si>
    <t>ezer forintban</t>
  </si>
  <si>
    <t>Tartalék mindösszesen:</t>
  </si>
  <si>
    <t>ezer forint</t>
  </si>
  <si>
    <t xml:space="preserve">ezer forint </t>
  </si>
  <si>
    <t xml:space="preserve">új induló </t>
  </si>
  <si>
    <t xml:space="preserve">Zala Megyei Önkormányzat Zalavári park működési támogatása </t>
  </si>
  <si>
    <t>új induló</t>
  </si>
  <si>
    <t>Hévízi Turisztikai Nonprofit Kft</t>
  </si>
  <si>
    <t xml:space="preserve">Hévízi Szobakiadók Szövetsége </t>
  </si>
  <si>
    <t>Hévíz Sportkör TAO pályázat működési célú önrésze</t>
  </si>
  <si>
    <t xml:space="preserve">Hévízi Tiszta Forrás Dalkör </t>
  </si>
  <si>
    <t>Csokonai Vitéz Mihály Irodalmi és Művészeti  Társaság</t>
  </si>
  <si>
    <t>ezer Ft</t>
  </si>
  <si>
    <t xml:space="preserve">Beruházás </t>
  </si>
  <si>
    <t>KIMUTATÁS</t>
  </si>
  <si>
    <t>a több éves kihatással járó döntésekből származó kötelezettségek célok szerint, évenkénti bontásban</t>
  </si>
  <si>
    <t>Kötelezettségvállalás módja</t>
  </si>
  <si>
    <t>Kötelezettségvállalás megnevezése</t>
  </si>
  <si>
    <t>Időtartam</t>
  </si>
  <si>
    <t>Kötelezettségvállalás</t>
  </si>
  <si>
    <t>2012.</t>
  </si>
  <si>
    <t>2013.</t>
  </si>
  <si>
    <t>2014.</t>
  </si>
  <si>
    <t>2015.</t>
  </si>
  <si>
    <t>Működési kiadás</t>
  </si>
  <si>
    <t>Polgármesteri Hivatal</t>
  </si>
  <si>
    <t xml:space="preserve">70/ikt. 1911. jk. 3. sz. </t>
  </si>
  <si>
    <t xml:space="preserve">Balatoni Szövetség tagdíj </t>
  </si>
  <si>
    <t xml:space="preserve">70/ikt. 1911. jk. 4. sz. </t>
  </si>
  <si>
    <t>(Hévízszentandrás, Egregy)</t>
  </si>
  <si>
    <t>határozatlan</t>
  </si>
  <si>
    <t>20/1990. (XI. 06.) KT. hat.</t>
  </si>
  <si>
    <t>Települési Önkorm. Országos Szövetsége</t>
  </si>
  <si>
    <t>1991.09.13-án aláírt megáll.</t>
  </si>
  <si>
    <t xml:space="preserve">Hévíz-Keszthely között helyi adóból  </t>
  </si>
  <si>
    <t>125/1991. (X.15.) KT. hat.</t>
  </si>
  <si>
    <t>plussz állami támogatásból 15 % pe-átad.</t>
  </si>
  <si>
    <t>16/1991. (X. 22.) Ökt. rend.</t>
  </si>
  <si>
    <t>hrsz: 0203/3, 0203/4. területről szárm. bev.</t>
  </si>
  <si>
    <t>1991.10.29-én aláírt megáll.</t>
  </si>
  <si>
    <t>Hévíz-Alsópáhok között helyi adóból</t>
  </si>
  <si>
    <t>plussz állami támogatásból 20 % pe-átad.</t>
  </si>
  <si>
    <t>hrsz: 038/2, 040/1, 040/3, ter. szárm. bev.</t>
  </si>
  <si>
    <t>43/1993. (III. 04.) KT. hat.</t>
  </si>
  <si>
    <t xml:space="preserve">Magyar Urbanisztikai Társaság </t>
  </si>
  <si>
    <t>187/1993. (III. 4.) KT. hat.</t>
  </si>
  <si>
    <t xml:space="preserve">Magyar Turisztikai Egyesület </t>
  </si>
  <si>
    <t>255/1999.</t>
  </si>
  <si>
    <t xml:space="preserve">Közterületfigyelő rendszer karbantartása </t>
  </si>
  <si>
    <t>1819/2000</t>
  </si>
  <si>
    <t>Tüzelőberendezések átalánydíjas karbantartása (kazán)</t>
  </si>
  <si>
    <t xml:space="preserve">Schindler Kft. lift karbantartás </t>
  </si>
  <si>
    <t xml:space="preserve">Telefonos zeneszolgáltatás (Artisjus) </t>
  </si>
  <si>
    <t>32/2001. (XII. 1.) Ökt. rend.</t>
  </si>
  <si>
    <t>Bibó István és Illyés Gyula díj és emlékplakett</t>
  </si>
  <si>
    <t>2644/2001.</t>
  </si>
  <si>
    <t>Víz-, szennyvíz üzemeltetése</t>
  </si>
  <si>
    <t>3060/2003.</t>
  </si>
  <si>
    <t>Lakcímnyilvántartó szoftver (Rendszerfelügyeleti díj)</t>
  </si>
  <si>
    <t>6/2004. (II. 28.) Ökt. rend.</t>
  </si>
  <si>
    <t>Helyi kitüntető cím és kitünetési díjak alapításáról</t>
  </si>
  <si>
    <t>404/2004</t>
  </si>
  <si>
    <t xml:space="preserve">Foglalkozás-egészségügyi szolgáltatás </t>
  </si>
  <si>
    <t xml:space="preserve">298/2011 (XI.29.) </t>
  </si>
  <si>
    <t>Vagyonbiztosítás CIG Pannónia MABIT Zrt biztosító</t>
  </si>
  <si>
    <t>három évre</t>
  </si>
  <si>
    <t>584/2005. ikt. sz.</t>
  </si>
  <si>
    <t>Térfigyelő rendszer üzemeltetése (Hévíz, Keszthely, Felsőpáhok)</t>
  </si>
  <si>
    <t>KGO/172-6/2010</t>
  </si>
  <si>
    <t>Könyvvizsgálat (Karanta AUDIT Zrt.)</t>
  </si>
  <si>
    <t>műszaki költségvetés készítő szoftver követés</t>
  </si>
  <si>
    <t>150-4/2006. ikt. sz.</t>
  </si>
  <si>
    <t>Hévíz Turizmus Marketing Egyesület tagdíj</t>
  </si>
  <si>
    <t>6968/2009</t>
  </si>
  <si>
    <t>IRKA iratkezelő rendszer karbantartás</t>
  </si>
  <si>
    <t>7477/2009</t>
  </si>
  <si>
    <t>OrganP rendszerkövetés, karbantartás</t>
  </si>
  <si>
    <t>1815-3/2006</t>
  </si>
  <si>
    <t>Postafiók bérleti szerződés</t>
  </si>
  <si>
    <t>631-5/2007</t>
  </si>
  <si>
    <t>Kisvárosi Önkormányzatok Országos Szövetsége - tagdíj</t>
  </si>
  <si>
    <t>7077/2007</t>
  </si>
  <si>
    <t xml:space="preserve">Hévízi Kistérség Önkormányzatainak Többcélú Társulása - tagdíj </t>
  </si>
  <si>
    <t>SZO/112-2/2010</t>
  </si>
  <si>
    <t>Társasház közös ktg, és biztosítási díj Kossuth út 7</t>
  </si>
  <si>
    <t>SZO/200-2/2010</t>
  </si>
  <si>
    <t>Társasház Közös ktg. Kossuth út 5</t>
  </si>
  <si>
    <t>KGO/190-3/2010</t>
  </si>
  <si>
    <t>Deák téri üzletház üzemeltetési ktg</t>
  </si>
  <si>
    <t xml:space="preserve">78/2011 (IV) 12. </t>
  </si>
  <si>
    <t xml:space="preserve">Főépítészi tevékenység Karsádi és fia Bt. </t>
  </si>
  <si>
    <t>HTO/674/2010</t>
  </si>
  <si>
    <t>Integrált közszolgálati szoftvercsomag karbantartása</t>
  </si>
  <si>
    <t>833/2008</t>
  </si>
  <si>
    <t>Tűzvédelmi berendezések karbant.és ellenőrzése (Custodia 96Bt)</t>
  </si>
  <si>
    <t>5458/2008</t>
  </si>
  <si>
    <t xml:space="preserve">Széfbérlet </t>
  </si>
  <si>
    <t>94/2008.(V.27.) KT. hat.</t>
  </si>
  <si>
    <t>Zala Termálvölgye Egyesület tagdíj</t>
  </si>
  <si>
    <t>SZO/232-/2010</t>
  </si>
  <si>
    <t>GTS internet szolgáltatás</t>
  </si>
  <si>
    <t>637-2/2009</t>
  </si>
  <si>
    <t>1621,1622,1623 Hrsz-ú ingatlanok bérlete (DRV Zrt területe)</t>
  </si>
  <si>
    <t>5487/2009</t>
  </si>
  <si>
    <t>Digitális térkép adatfrissítése és adathasználati díj (ZM. Földhivatal)</t>
  </si>
  <si>
    <t>SZO/75-10</t>
  </si>
  <si>
    <t>tűzjelző rendszer távfelügyeleti kommunikációs díja (Vagyonvill)</t>
  </si>
  <si>
    <t>tűzjelző rendszer távfelügyeleti  díja (Vagyonvill)</t>
  </si>
  <si>
    <t>PMK/110-4/2010</t>
  </si>
  <si>
    <t>tűzjelző berendezés karbantartási szerződés (Vagyonvill)</t>
  </si>
  <si>
    <t>146-2/2009.</t>
  </si>
  <si>
    <t xml:space="preserve">Vasi Nyugalom Személy- és Vagyonvédelmi Szolg. Kft </t>
  </si>
  <si>
    <t>1643/2006. ikt. szám</t>
  </si>
  <si>
    <t xml:space="preserve">Z-ROX Nyugat Kft </t>
  </si>
  <si>
    <t>Működési kiadás összesen:</t>
  </si>
  <si>
    <t>Közvetett támogatás</t>
  </si>
  <si>
    <t>önkormányzat által nyújtott hitel és kölcsön alakulása, lejárat és eszközök alakulása szerinti bontásban</t>
  </si>
  <si>
    <t>Adott hitel összege</t>
  </si>
  <si>
    <t>Futamidő</t>
  </si>
  <si>
    <t>Felvétel éve</t>
  </si>
  <si>
    <t>Lejárat</t>
  </si>
  <si>
    <t>Kamat</t>
  </si>
  <si>
    <t>Mértéke</t>
  </si>
  <si>
    <t>Összege</t>
  </si>
  <si>
    <t>Felhalmozási célú hitel</t>
  </si>
  <si>
    <t>10 év</t>
  </si>
  <si>
    <t>folyamatos</t>
  </si>
  <si>
    <t>-</t>
  </si>
  <si>
    <t xml:space="preserve">   munkált. lakásép. kölcsön</t>
  </si>
  <si>
    <t>Felhalmozási célú hitel össz.:</t>
  </si>
  <si>
    <t>ezer  Ft</t>
  </si>
  <si>
    <t>Dorint Rogner Lótusz Therme Szálloda</t>
  </si>
  <si>
    <t>Hévízí Rendőrörs mozgóőri szolgálatra</t>
  </si>
  <si>
    <t xml:space="preserve">Bursa Hungarica ösztöndij </t>
  </si>
  <si>
    <t xml:space="preserve">                    működési célú tartalék </t>
  </si>
  <si>
    <t xml:space="preserve">                    általános tartalék </t>
  </si>
  <si>
    <t xml:space="preserve">                    felhalmozási célú tartalék </t>
  </si>
  <si>
    <t xml:space="preserve">Finanszírozási kiadások összesen </t>
  </si>
  <si>
    <t xml:space="preserve">Kiadások összesen </t>
  </si>
  <si>
    <t>Bevételek összesen</t>
  </si>
  <si>
    <t xml:space="preserve">                   felhalmozásci célú támog. államháztartáson kívülre </t>
  </si>
  <si>
    <t xml:space="preserve">                   működési célú támog. államháztartáson kívülre </t>
  </si>
  <si>
    <t xml:space="preserve">       ebből: máködési célú támog. államháztartáson belülre </t>
  </si>
  <si>
    <t xml:space="preserve">       ebből: felhalmozási célú  támog. államháztartáson belülre </t>
  </si>
  <si>
    <t>Finanszírozási  bevétel összesen</t>
  </si>
  <si>
    <t xml:space="preserve">Dologi kiadások </t>
  </si>
  <si>
    <t xml:space="preserve">Ellátottak pénzbeli juttatásai </t>
  </si>
  <si>
    <t xml:space="preserve">Személyi juttatás </t>
  </si>
  <si>
    <t>Működési bevételek</t>
  </si>
  <si>
    <t xml:space="preserve">Közhatalmi bevételek </t>
  </si>
  <si>
    <t xml:space="preserve">Működési célú támogatások államháztartáson belülre </t>
  </si>
  <si>
    <t>Működési célú támogatások államháztartáson belülre összesen</t>
  </si>
  <si>
    <t xml:space="preserve">Működési célú támogatások államháztartáson kívülre </t>
  </si>
  <si>
    <t>Működési célú támogatások államháztartáson kívülre összesen</t>
  </si>
  <si>
    <t xml:space="preserve">Működési célú támogatás ÁHT-én kívülre </t>
  </si>
  <si>
    <t xml:space="preserve">Működési célú támogatás ÁHT-én belülre </t>
  </si>
  <si>
    <t xml:space="preserve">Finanszírozási célú bevételek </t>
  </si>
  <si>
    <t>Személyi juttatások</t>
  </si>
  <si>
    <t>Munkaadót terhelő járulékok és szoc. h. adó</t>
  </si>
  <si>
    <t>Dologi kiadások</t>
  </si>
  <si>
    <t xml:space="preserve">  működési célú támog. ÁHT-án belül </t>
  </si>
  <si>
    <t xml:space="preserve">  működési célú támog. ÁHT-án kívül </t>
  </si>
  <si>
    <t xml:space="preserve">Egyéb felhalmozási célú kiadások </t>
  </si>
  <si>
    <t xml:space="preserve">Keszthely és Környéke Többcélú Kistérségi Társulásnak belső ellenőrzésre </t>
  </si>
  <si>
    <t xml:space="preserve">Hévíz Sportkör </t>
  </si>
  <si>
    <t>Sorszám</t>
  </si>
  <si>
    <t>E</t>
  </si>
  <si>
    <t>F</t>
  </si>
  <si>
    <t>G</t>
  </si>
  <si>
    <t>fejlesztés státusza</t>
  </si>
  <si>
    <t>Nettó</t>
  </si>
  <si>
    <t>ÁFA</t>
  </si>
  <si>
    <t>Bruttó</t>
  </si>
  <si>
    <t xml:space="preserve">I. </t>
  </si>
  <si>
    <t xml:space="preserve">Immateriális javak </t>
  </si>
  <si>
    <t>1.</t>
  </si>
  <si>
    <t>áthúzódó</t>
  </si>
  <si>
    <t xml:space="preserve">Immateriális javak összesen </t>
  </si>
  <si>
    <t>II.</t>
  </si>
  <si>
    <t>Felújítás</t>
  </si>
  <si>
    <t xml:space="preserve">Felújítás összesen </t>
  </si>
  <si>
    <t xml:space="preserve">III. </t>
  </si>
  <si>
    <t xml:space="preserve">Ingatlan beruházások </t>
  </si>
  <si>
    <t>2.</t>
  </si>
  <si>
    <t>3.</t>
  </si>
  <si>
    <t>4.</t>
  </si>
  <si>
    <t>5.</t>
  </si>
  <si>
    <t>6.</t>
  </si>
  <si>
    <t>7.</t>
  </si>
  <si>
    <t>8.</t>
  </si>
  <si>
    <t>9.</t>
  </si>
  <si>
    <t xml:space="preserve">Ingatlan beruházások összesen </t>
  </si>
  <si>
    <t xml:space="preserve">IV. </t>
  </si>
  <si>
    <t xml:space="preserve">Gépek berendezések és felszerelések </t>
  </si>
  <si>
    <t>1</t>
  </si>
  <si>
    <t xml:space="preserve">Gépek berendezések és felszerelések összesen </t>
  </si>
  <si>
    <t>V.</t>
  </si>
  <si>
    <t xml:space="preserve">Járművek </t>
  </si>
  <si>
    <t xml:space="preserve">Járművek összesen </t>
  </si>
  <si>
    <t xml:space="preserve">Támogatás értékű felhalmozási pénzeszköz átadás összesen </t>
  </si>
  <si>
    <t>ÁHT-n kívüli fejlesztési pénzeszköz  átadás összesen:</t>
  </si>
  <si>
    <t>Felhalmozási kölcsön nyújtása összesen:</t>
  </si>
  <si>
    <t>IX.</t>
  </si>
  <si>
    <t>Hévízi Polgármesteri Hivatal</t>
  </si>
  <si>
    <t>Polgármesteri Hivatal felhalmozási kiadás összesen:</t>
  </si>
  <si>
    <t>X.</t>
  </si>
  <si>
    <t>XII.</t>
  </si>
  <si>
    <t>Pénzügyi befektetések:</t>
  </si>
  <si>
    <t>Pénzügyi befektetések összesen:</t>
  </si>
  <si>
    <t>Felhalmozási kiadások mindösszesen:</t>
  </si>
  <si>
    <t>2015. évi előirányzat  I-III. hónap</t>
  </si>
  <si>
    <t>Brunszvik Teréz Napközi Otthonos Óvoda</t>
  </si>
  <si>
    <t>Óvónő</t>
  </si>
  <si>
    <t>kiadási tartalék</t>
  </si>
  <si>
    <t>Céltartalék</t>
  </si>
  <si>
    <t>Önkormányzati kinevezett dolgozók juttatása</t>
  </si>
  <si>
    <t>Polgármesteri hatáskörben felhasználható</t>
  </si>
  <si>
    <t>Céltartalék összesen:</t>
  </si>
  <si>
    <t>Általános tartalék</t>
  </si>
  <si>
    <t>Testületi hatáskörben felhasználható</t>
  </si>
  <si>
    <t>Általános tartalék összesen:</t>
  </si>
  <si>
    <t xml:space="preserve">Hévízi Polgármesteri Hivatal </t>
  </si>
  <si>
    <t xml:space="preserve">Megnevezés </t>
  </si>
  <si>
    <t>Összesen</t>
  </si>
  <si>
    <t>10.</t>
  </si>
  <si>
    <t>11.</t>
  </si>
  <si>
    <t>12.</t>
  </si>
  <si>
    <t>13.</t>
  </si>
  <si>
    <t>14.</t>
  </si>
  <si>
    <t>15.</t>
  </si>
  <si>
    <t>16.</t>
  </si>
  <si>
    <t>17.</t>
  </si>
  <si>
    <t xml:space="preserve">    Átengedett központi adók</t>
  </si>
  <si>
    <t>18.</t>
  </si>
  <si>
    <t>19.</t>
  </si>
  <si>
    <t>20.</t>
  </si>
  <si>
    <t>21.</t>
  </si>
  <si>
    <t>22.</t>
  </si>
  <si>
    <t>23.</t>
  </si>
  <si>
    <t>24.</t>
  </si>
  <si>
    <t>25.</t>
  </si>
  <si>
    <t>Egyéb közhatalmi bírság</t>
  </si>
  <si>
    <t>103301 Rendszeres pénzbeli ellátások/ szociális tüzifa</t>
  </si>
  <si>
    <t>/2015. (.) számú  rendelet 2/2/1.melléklete</t>
  </si>
  <si>
    <t xml:space="preserve">2016. évi előirányzat  </t>
  </si>
  <si>
    <t>Kiszámlázott Általános Forgalmi Adó (B406)</t>
  </si>
  <si>
    <t>Közvetített szolgáltatások ellenértéke (B403)</t>
  </si>
  <si>
    <t>Szolgáltatások ellenértéke (B402)</t>
  </si>
  <si>
    <t>Kamatbevételek (B408)</t>
  </si>
  <si>
    <t>Egyéb működési bevételek (B411)</t>
  </si>
  <si>
    <t>Gyógyszertámogatás</t>
  </si>
  <si>
    <t>Lakhatási támogatás</t>
  </si>
  <si>
    <t>Diferenciált 600-1000,- Ft/m2/év</t>
  </si>
  <si>
    <t>Települési támogatás</t>
  </si>
  <si>
    <t>0</t>
  </si>
  <si>
    <t xml:space="preserve">2017 évi bevételi terv  </t>
  </si>
  <si>
    <t>Felhalmozási célú átvett pénzeszköz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</si>
  <si>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</si>
  <si>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</si>
  <si>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</si>
  <si>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</si>
  <si>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</si>
  <si>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</si>
  <si>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</si>
  <si>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</si>
  <si>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</si>
  <si>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Működési célú és egyéb bev. összesen:</t>
  </si>
  <si>
    <t>1.) Helyi adók</t>
  </si>
  <si>
    <t>Építményadó</t>
  </si>
  <si>
    <t xml:space="preserve">Idegenforgalmi adó </t>
  </si>
  <si>
    <t>Iparűzési adó</t>
  </si>
  <si>
    <t>2%,</t>
  </si>
  <si>
    <t>Helyi adók összesen:</t>
  </si>
  <si>
    <t>2.) Pótlék, bírság</t>
  </si>
  <si>
    <t>3.) Átengedett központi adók</t>
  </si>
  <si>
    <t>Gépjárműadó</t>
  </si>
  <si>
    <t>3 évig 345 Ft/KW, 4-7 évig 300 Ft/KW, 8-11 évig 230 Ft/KW, 12-15. évig 185 Ft/KW, 16. és felette 140 Ft/KW</t>
  </si>
  <si>
    <t>Átengedett központi adók összesen:</t>
  </si>
  <si>
    <t>4.) Egyéb sajátos bevétel</t>
  </si>
  <si>
    <t>Építésügyi bírság</t>
  </si>
  <si>
    <t>Talajterhelési díjbevétel</t>
  </si>
  <si>
    <t>Környezetvédelmi bírság</t>
  </si>
  <si>
    <t>Egyéb sajátos bevétel összesen:</t>
  </si>
  <si>
    <t>Sajátos közhatalmi bevételek mindösszesen:</t>
  </si>
  <si>
    <t>D.</t>
  </si>
  <si>
    <t>H</t>
  </si>
  <si>
    <t>Köztemetés</t>
  </si>
  <si>
    <t>Működési c. kiadások össz.:</t>
  </si>
  <si>
    <t>Szociálpolitikai juttatások</t>
  </si>
  <si>
    <t>Összesen:</t>
  </si>
  <si>
    <t>Mindösszesen:</t>
  </si>
  <si>
    <t>Hévíz Hazavár Ösztöndíj 1/2011.(I.26.) Ör.alapján</t>
  </si>
  <si>
    <t>Rendszeres gyermekvédelmi pénzbeli ellátás</t>
  </si>
  <si>
    <t>I</t>
  </si>
  <si>
    <t>J</t>
  </si>
  <si>
    <t>K</t>
  </si>
  <si>
    <t>L</t>
  </si>
  <si>
    <t>M</t>
  </si>
  <si>
    <t>N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</si>
  <si>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</si>
  <si>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</si>
  <si>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</si>
  <si>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</si>
  <si>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</si>
  <si>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</si>
  <si>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</si>
  <si>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</si>
  <si>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</si>
  <si>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</si>
  <si>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</si>
  <si>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</si>
  <si>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Működéci c. bev. össz.</t>
  </si>
  <si>
    <t>Felhalmozási c. bev. össz.</t>
  </si>
  <si>
    <t>Bevételek  mindösszesen:</t>
  </si>
  <si>
    <t>Ellátottak pénzbeli juttatása</t>
  </si>
  <si>
    <t>Működ. c. kiadás össz.:</t>
  </si>
  <si>
    <t>Beruházás</t>
  </si>
  <si>
    <t>35.</t>
  </si>
  <si>
    <t>36.</t>
  </si>
  <si>
    <t>37.</t>
  </si>
  <si>
    <t>38.</t>
  </si>
  <si>
    <t xml:space="preserve">    6. Beruházások </t>
  </si>
  <si>
    <t>Működési költségvetési egyenleg (hiány - , többlet +)</t>
  </si>
  <si>
    <t xml:space="preserve">Felhalmozási tartalék </t>
  </si>
  <si>
    <t>Működési tartalék</t>
  </si>
  <si>
    <t>Működési tartalék összesen</t>
  </si>
  <si>
    <t xml:space="preserve">    5. Felhalmozási bevételek </t>
  </si>
  <si>
    <t xml:space="preserve">    7. Felhalmozási célú átvett pénzeszközök </t>
  </si>
  <si>
    <t>Felhalmozási költségvetési egyenleg (hiány - , többlet +)</t>
  </si>
  <si>
    <t xml:space="preserve">      8.1.2. Belföldi értékpapírok bevételei működési </t>
  </si>
  <si>
    <t xml:space="preserve">         előző évi kv. maradvány terhére felhalmozás finanszírozása </t>
  </si>
  <si>
    <t xml:space="preserve">         8.1.3.1.  előző évi működési kv. maradvány igénybevétele </t>
  </si>
  <si>
    <t xml:space="preserve">Egyéb felhalmozási tartalék </t>
  </si>
  <si>
    <t xml:space="preserve">Önkormányzatok műk. Támogatása </t>
  </si>
  <si>
    <t xml:space="preserve">Egyéb működési célú támogatások áht. belül </t>
  </si>
  <si>
    <t xml:space="preserve">Működési bevételek </t>
  </si>
  <si>
    <t xml:space="preserve">Felhalmozási célú támog. áht-én belül </t>
  </si>
  <si>
    <t xml:space="preserve">Felhalmozási bevételek </t>
  </si>
  <si>
    <t xml:space="preserve">Fininaszírozási célú bevételek </t>
  </si>
  <si>
    <t>Költségvetési bevételek</t>
  </si>
  <si>
    <t xml:space="preserve">  felhalmozási célú támog. ÁHT-án belül </t>
  </si>
  <si>
    <t xml:space="preserve">  felhalmozási célú támog. ÁHT-án kívül </t>
  </si>
  <si>
    <t xml:space="preserve">   működési tartalékok</t>
  </si>
  <si>
    <t xml:space="preserve">   felhalmozási tartalékok</t>
  </si>
  <si>
    <t>Felhalm. c. kiadás össz.:</t>
  </si>
  <si>
    <t>40.</t>
  </si>
  <si>
    <t>41.</t>
  </si>
  <si>
    <t>Kiadások összesen:</t>
  </si>
  <si>
    <t>fő</t>
  </si>
  <si>
    <t>Intézmény</t>
  </si>
  <si>
    <t xml:space="preserve">Munkaviszonyban foglalk. </t>
  </si>
  <si>
    <t xml:space="preserve"> köztisztviselő</t>
  </si>
  <si>
    <t>Közalkalmazott</t>
  </si>
  <si>
    <t>Létszámkeret</t>
  </si>
  <si>
    <t>Főfoglalkozású</t>
  </si>
  <si>
    <t>rész-foglalkozású</t>
  </si>
  <si>
    <t>főfoglalkozású</t>
  </si>
  <si>
    <t>részfoglalkozású</t>
  </si>
  <si>
    <t>2</t>
  </si>
  <si>
    <t>Polgármesteri Hivatal összesen:</t>
  </si>
  <si>
    <t>GAMESZ</t>
  </si>
  <si>
    <t>GAMESZ összesen:</t>
  </si>
  <si>
    <t>Nappali szociális ellátás</t>
  </si>
  <si>
    <t>Szociális étkeztetés</t>
  </si>
  <si>
    <t>Központi igazgatás</t>
  </si>
  <si>
    <t>Teréz A. Szoc. Integr. Int. össz.:</t>
  </si>
  <si>
    <t>GAMESZ és intézmények összesen:</t>
  </si>
  <si>
    <t xml:space="preserve">Fajlagos összeg     Ft/fő </t>
  </si>
  <si>
    <t>69 Ft/m2</t>
  </si>
  <si>
    <t>227 000 Ft/km</t>
  </si>
  <si>
    <t xml:space="preserve">      8.1. Belföldi finanszírozás bevételei </t>
  </si>
  <si>
    <t xml:space="preserve">      8.1.3. Maradvány igénybevétele </t>
  </si>
  <si>
    <t xml:space="preserve">      8.1.2. Belföldi értékpapírok bevételei </t>
  </si>
  <si>
    <t xml:space="preserve">      8.1.4. Államháztartáson belüli megelőlegezések</t>
  </si>
  <si>
    <t xml:space="preserve">      8.1.5. Államháztartáson belüli megelőlegezések törlesztése </t>
  </si>
  <si>
    <t xml:space="preserve">      8.1.6. Központi, irányító szervi támogatás </t>
  </si>
  <si>
    <t xml:space="preserve">         8.1.6.1. Központi, irányító szervi támogatás működési </t>
  </si>
  <si>
    <t>Család- és Gyermekjóléti Szolgálat</t>
  </si>
  <si>
    <t xml:space="preserve">IV. Gróf I. Festetics György Művelődési Központ, Városi Könyvtár és Muzeális Gyűjtemény </t>
  </si>
  <si>
    <t xml:space="preserve">3. Teréz Anya Szociális Integrált Intézmény </t>
  </si>
  <si>
    <t>Festetics György Művelődési Központ</t>
  </si>
  <si>
    <t>Művelődési Központ</t>
  </si>
  <si>
    <t>művelődésszervező (igazgatói feladat)</t>
  </si>
  <si>
    <t xml:space="preserve">művelődésszervező (igazgató helyettes) </t>
  </si>
  <si>
    <t>programszervező</t>
  </si>
  <si>
    <t>programszervező, informatikus</t>
  </si>
  <si>
    <t xml:space="preserve">közművelődési munkatárs </t>
  </si>
  <si>
    <t>műszaki kisegítő</t>
  </si>
  <si>
    <t xml:space="preserve">takarító </t>
  </si>
  <si>
    <t>Városi könyvtár</t>
  </si>
  <si>
    <t>vezető könyvtáros</t>
  </si>
  <si>
    <t>könyvtáros</t>
  </si>
  <si>
    <t>gyermek könyvtáros</t>
  </si>
  <si>
    <t>Muzeális  Gyűjtemény</t>
  </si>
  <si>
    <t>kiállítás tervező (művészeti vezető)</t>
  </si>
  <si>
    <t>múzeumőr</t>
  </si>
  <si>
    <t>Egregyi Múzeum</t>
  </si>
  <si>
    <t>Fontana Filmszínház</t>
  </si>
  <si>
    <t>szakmai vezető, pénztáros</t>
  </si>
  <si>
    <t>mozigépész</t>
  </si>
  <si>
    <t>takarítónő</t>
  </si>
  <si>
    <t>Festetics György Művelődési Kp. össz:</t>
  </si>
  <si>
    <t xml:space="preserve">V. Teréz Anya Szociális Integrált Intézmény </t>
  </si>
  <si>
    <t>Hévíz-Keszthely között helyi adóból  (15%)</t>
  </si>
  <si>
    <t>Hévíz-Alsópáhok között helyi adóból (20%)</t>
  </si>
  <si>
    <t>16/2012. (III.28.) önk.r.</t>
  </si>
  <si>
    <t>Helyi díjak és kitüntetések</t>
  </si>
  <si>
    <t>32/2014.(IX.25.) önk.r.</t>
  </si>
  <si>
    <t>Közoktatásért díjak, kitüntetések</t>
  </si>
  <si>
    <t xml:space="preserve">Work Med 2000 Bt-Foglalkozás-egészségügyi szolgáltatás </t>
  </si>
  <si>
    <t>Aegon Biztosító Zrt - Vagyonbiztosítás</t>
  </si>
  <si>
    <t>Társasház - Közös ktg, és biztosítási díj Kossuth u. 7.</t>
  </si>
  <si>
    <t>Társasház - Közös ktg. Kossuth u. 5.</t>
  </si>
  <si>
    <t xml:space="preserve">K&amp;H Bank - Széfbérlet </t>
  </si>
  <si>
    <t>Kerékpárosbarát Települések Országos Szövetsége</t>
  </si>
  <si>
    <t>VFO/280-14/2014</t>
  </si>
  <si>
    <t>Hévízgyógyfürdő és Szt. András Reumakórház-terület bérlet</t>
  </si>
  <si>
    <t>VFO/385-2/2014</t>
  </si>
  <si>
    <t>Talajerőgazdálkodási Kft - szennyvíz közszolg.</t>
  </si>
  <si>
    <t>VFO/1002-5/2014</t>
  </si>
  <si>
    <t>Mobiltoalett Kft - bérleti szerződés</t>
  </si>
  <si>
    <t>KGO/266-2/2014</t>
  </si>
  <si>
    <t>KGO/263-4/2014</t>
  </si>
  <si>
    <t>CIG Pannónia Biztosító Zrt - HEBI biztosítása</t>
  </si>
  <si>
    <t>GAMESZ Hévíz - Kormányablak takarítása</t>
  </si>
  <si>
    <t>dr Gelencsér Anita - Parkolási Iroda bírságbehajtás</t>
  </si>
  <si>
    <t>Flavius Üzletház Társasház - közös ktg.</t>
  </si>
  <si>
    <t>Maraton Lapcsoport - Hévíz Forrás időszaki lap előállítása</t>
  </si>
  <si>
    <t>SZO/189-1/2015</t>
  </si>
  <si>
    <t>BMA Tanácsadó és Szolg. Bt - pénzügyi-számviteli tanácsadás</t>
  </si>
  <si>
    <t>IV Dental Kft - fogorvosi ügyelet</t>
  </si>
  <si>
    <t>SZO/8/2011</t>
  </si>
  <si>
    <t>Miniform Kft - Minipark programcsomag karbantartása (parkolási iroda)</t>
  </si>
  <si>
    <t>VFO/31-138/2015</t>
  </si>
  <si>
    <t>Vagyonvill Keszthely - jelzőrendszer jelzéseinek fogadása d.központban (ROMKERT)</t>
  </si>
  <si>
    <t>KGO/153-8/2015</t>
  </si>
  <si>
    <t>KGO/201-9/2015</t>
  </si>
  <si>
    <t>Euro-Inford Iroda Kft - Parkoló Irodával kapcsolatos kötelezttségek</t>
  </si>
  <si>
    <t>Öko-Grill Kft - Víz vásárlása</t>
  </si>
  <si>
    <t>Tavirózsa 38 Gyógyszertár - Társasházi vízdíj</t>
  </si>
  <si>
    <t>TDM Egyesület</t>
  </si>
  <si>
    <t>K&amp;H Biztosító - Kötelező felelősségbiztosítás (NKD-199)</t>
  </si>
  <si>
    <t>Uniqa Biztosító - Kötelező felelősségbiztosítás (BIT-869)</t>
  </si>
  <si>
    <t>Generali Biztosító - Casco biztosítás (NKD-199)</t>
  </si>
  <si>
    <t>Generali Biztosító - Casco biztosítás (BIT-869)</t>
  </si>
  <si>
    <t>Generali Biztosító - Casco biztosítás (MRU-493)</t>
  </si>
  <si>
    <t>Aegon Biztosító Zrt - Kötelező felelősségbiztosítás (MRU-493)</t>
  </si>
  <si>
    <t>Kötelezettségvállalás azonosítója</t>
  </si>
  <si>
    <t>82508/2005</t>
  </si>
  <si>
    <t xml:space="preserve">ÉMI-TÜV SÜD KFT - Lift időszakos felülvizsgálata </t>
  </si>
  <si>
    <t>KGO/134/2005</t>
  </si>
  <si>
    <t xml:space="preserve">Schindler Hungária Kft. - Lift karbantartás </t>
  </si>
  <si>
    <t>HTO/2501-1/2012</t>
  </si>
  <si>
    <t>Zalaszám Informatika Kft - IRKA iratkezelő program karbantartása</t>
  </si>
  <si>
    <t>Zalaszám Informatika Kft - Költségvetési program karbantartása</t>
  </si>
  <si>
    <t>PMK/48-1/2011</t>
  </si>
  <si>
    <t>Zalaszám Informatika Kft - Hatósági program karbantartása</t>
  </si>
  <si>
    <t>Custodia '96 Bt - Munka- és tűzvédelmi tev. Ellátása</t>
  </si>
  <si>
    <t>7622-3/2008</t>
  </si>
  <si>
    <t xml:space="preserve">Magyar Telekom Nyrt - BDSL szolgáltatás </t>
  </si>
  <si>
    <t>GTS Hungary Kft - Internet szolgáltatás</t>
  </si>
  <si>
    <t>Vasi Nyugalom Személy- és Vagyonvédelmi Szolg. Kft - Portaszolgálat</t>
  </si>
  <si>
    <t>Z-ROX Nyugat Kft  - Fénymásoló karbantartás</t>
  </si>
  <si>
    <t>HTO/2162-5/2013</t>
  </si>
  <si>
    <t>eKÖZIG Reg. Informatikai Szolg. Központ Zrt - Önkorm-i alapnyilv-i rendszer felhasználói jog</t>
  </si>
  <si>
    <t>PMK/27-77/2014</t>
  </si>
  <si>
    <t>TC Informatika Kft - IT rendszergazdai tev.</t>
  </si>
  <si>
    <t>VFO/166-4/2014</t>
  </si>
  <si>
    <t>Graphisoft SE - ArchiCAD program</t>
  </si>
  <si>
    <t>KGO/99-34/2015</t>
  </si>
  <si>
    <t>Nordest Energy Kft - Gázdíj (Polgármesteri Hivatal)</t>
  </si>
  <si>
    <t>HTO/1004-15/2013</t>
  </si>
  <si>
    <t>Jakabnet Szoftverház Kft - Szociálpolitikai program karbantartása</t>
  </si>
  <si>
    <t>SZO/75-10/2010</t>
  </si>
  <si>
    <t>Keszthelyi Vagyonvill Kft - Tűzjelző távfelügyeleti díja</t>
  </si>
  <si>
    <t>PMK/110-3/2010</t>
  </si>
  <si>
    <t>Keszthelyi Vagyonvill Kft - Riasztó távfelügyeleti díja</t>
  </si>
  <si>
    <t>Terc Kft - Építőipari költségvetés készítő program karbantartása</t>
  </si>
  <si>
    <t>KGO/202-9/2015</t>
  </si>
  <si>
    <t>Klíma Duó Bt - Klíma és légtechnikai berendezések karbantartása</t>
  </si>
  <si>
    <t>Németh Ferenc - Fénymásolópapír és háztartási papíráru</t>
  </si>
  <si>
    <t>Kovácsné Peszmeg Zsuzsanna - Nyomtatási kellékanyagok</t>
  </si>
  <si>
    <t>KGO/253-1/2015</t>
  </si>
  <si>
    <t>KÖZ-PÉNZKft - Számviteli szaktanácsadási tev.</t>
  </si>
  <si>
    <t>Clearwater Kft - Víz vásárlása</t>
  </si>
  <si>
    <t>Öko-Grill Kft</t>
  </si>
  <si>
    <t>Lindström Kft - szőnyeg bérleti díj</t>
  </si>
  <si>
    <t>I.1. A települési önkormányzatok működésének támogatása</t>
  </si>
  <si>
    <t xml:space="preserve">I.1.a) önkormányzati hivatal működésénak támogatása </t>
  </si>
  <si>
    <t>I.1.b) település-üzemeltetéshez kapcsolódó feladataellátás támogatása</t>
  </si>
  <si>
    <t xml:space="preserve">     I.1.ba) zöldterület gazdálkodással kapcsolatos feladatok ellátásának támogatása </t>
  </si>
  <si>
    <t xml:space="preserve">     V. beszámítás</t>
  </si>
  <si>
    <t xml:space="preserve">    I.1.ba) - V. zöldterület gazdálkodással kapcsolatos feladatok ellátásának támogatása  beszámítás után</t>
  </si>
  <si>
    <t xml:space="preserve">    I.1. bb) közvilágítás fenntartásának támogatása </t>
  </si>
  <si>
    <t xml:space="preserve">     I.1.bb) - V. közvilágítás fenntartásának támogatása beszámítás után </t>
  </si>
  <si>
    <t xml:space="preserve">     I.1.bc) köztemető fenntartással kapcsolatos feladatok támogatása </t>
  </si>
  <si>
    <r>
      <t>19,638  m</t>
    </r>
    <r>
      <rPr>
        <vertAlign val="superscript"/>
        <sz val="8"/>
        <color indexed="10"/>
        <rFont val="Times New Roman"/>
        <family val="1"/>
        <charset val="238"/>
      </rPr>
      <t>2</t>
    </r>
  </si>
  <si>
    <t xml:space="preserve">      V. beszámítás</t>
  </si>
  <si>
    <t xml:space="preserve">      I.1.bc) - V. köztemető fenntartással kapcsolatos feladatok támogatása beszámítás után </t>
  </si>
  <si>
    <t xml:space="preserve">     I.1.bd) közutak fenntartásának támogatása </t>
  </si>
  <si>
    <t xml:space="preserve">       I.1.bd) - V. közutak fenntartásának támogatása beszámítás után </t>
  </si>
  <si>
    <t xml:space="preserve">I.1.c) egyéb önkormányzati feladatok </t>
  </si>
  <si>
    <t xml:space="preserve">    V. beszámítás</t>
  </si>
  <si>
    <t xml:space="preserve">     I.1.c) - V. egyéb önkormányzati feladatok támogatása beszámítás után</t>
  </si>
  <si>
    <t xml:space="preserve">I.1.d) lakott külterülettel kapcsolatos feladatok </t>
  </si>
  <si>
    <t xml:space="preserve">     V. beszámítás </t>
  </si>
  <si>
    <t xml:space="preserve">     I.1.d) - V. lakott külterülettel kapcsolatos feladatok támogatása beszámítás után</t>
  </si>
  <si>
    <t>I.1.e) üdülőhelyi feladatok támogatása  (2014. évben befolyt tény IFA alapján)</t>
  </si>
  <si>
    <t xml:space="preserve">    I.1.e) - V. üdülőhelyi feladatok támogatás beszámítás után</t>
  </si>
  <si>
    <t>I.1.6. 2015.évról áthúzódó (decemberi) bérkompenzáció</t>
  </si>
  <si>
    <t>II.1. Óvodapedagógusok és az óvodapedagógusok nevelő munkáját közvetlenül segítők bértámogatása</t>
  </si>
  <si>
    <t xml:space="preserve">  II.1. (1)1 óvodapedagógusok átlagbérének és közterheinek elismert összege 8 hó</t>
  </si>
  <si>
    <t xml:space="preserve">  II.1.(1)2 óvodapedagógusok átlagbérének és közterheinek elismert összege 4 hó</t>
  </si>
  <si>
    <t xml:space="preserve"> II.1.(2)1 óvodapedagógusok nevelő munkáját közvetlenük segítők átlagbérének és közterheinek elismert összege pedagógus végzettség 8 hó</t>
  </si>
  <si>
    <r>
      <t xml:space="preserve"> </t>
    </r>
    <r>
      <rPr>
        <sz val="9"/>
        <rFont val="Times New Roman"/>
        <family val="1"/>
        <charset val="238"/>
      </rPr>
      <t>II.1.(3)1 óvodapedagógusok nevelő munkáját közvetlenük segítők átlagbérének és közterheinek elismert összege pedagógus végzettséggel  8 hó</t>
    </r>
  </si>
  <si>
    <t xml:space="preserve"> II.1.(2)2 óvodapedagógusok nevelő munkáját közvetlenük segítők átlagbérének és közterheinek elismert összege 4 hó</t>
  </si>
  <si>
    <t xml:space="preserve"> II.1.(3)2 óvodapedagógusok nevelő munkáját közvetlenük segítők átlagbérének és közterheinek elismert összege  pedagógus végzettséggel 4 hó</t>
  </si>
  <si>
    <t xml:space="preserve">  II.1.(5)2 pedagógusok szakképzettséggel rendelkező, óvodapedagógusok nevelő munkáját közvetlenük segítők  pótlólagos támogatása</t>
  </si>
  <si>
    <t xml:space="preserve">II.2. Óvodaműködtetési támogatás </t>
  </si>
  <si>
    <t xml:space="preserve"> II.2.(1) 1 óvodaműködtetési támogatás 8 hó (gyermekek nevelése a napi 8 órát  nem éri el)</t>
  </si>
  <si>
    <t xml:space="preserve"> II.2.(2) 1 óvodaműködtetési támogatás 8 hó (gyermekek nevelése a napi 8 órát eléri vagy meghaladja)</t>
  </si>
  <si>
    <t xml:space="preserve"> II.2.(1) 2 óvodaműködtetési támogatás 4 hó (gyermekek nevelése a napi 8 órát  nem éri el)</t>
  </si>
  <si>
    <t xml:space="preserve"> II.2.(2) 1 óvodaműködtetési támogatás 4 hó (gyermekek nevelése a napi 8 órát eléri vagy meghaladja)</t>
  </si>
  <si>
    <t xml:space="preserve">II.4. Köznevelési intézmények működéséhez kapcsolódó támogatás </t>
  </si>
  <si>
    <t>II.5.a Kiegészítő támogatás az óvodapedagógusok minősítéséből adódó többletkiadásokhoz</t>
  </si>
  <si>
    <t xml:space="preserve">    II.5.a (1).  Alapfokozatú végzettségű pedagógus II. kategóriába sorolt ov.ped.kiegészítő támogatása, akik a képesítést  2014.dec.31-ig szerezték</t>
  </si>
  <si>
    <t xml:space="preserve">    II.5.b (1).  Alapfokozatú végzettségű pedagógus II. kategóriába sorolt ov.ped.kiegészítő támogatása, akik a képesítést  2015. évben szerezték szerezték</t>
  </si>
  <si>
    <t>III.1. Pénzbeli szociális ellátások kiegészítése (évközi igénylés alapján)</t>
  </si>
  <si>
    <t>III. 2. Települési önkormányzatok szociális feladatok egyéb támogatása 32.000 Ft/fő alatti adóerőképesség esetén differenciáltan jár</t>
  </si>
  <si>
    <t>III. 3. Egyes szociális és gyermekjóléti feladatok támogatása</t>
  </si>
  <si>
    <t xml:space="preserve"> III. 3. a) Család- és gyermekjóléti szolgálat</t>
  </si>
  <si>
    <t xml:space="preserve">   III.3. aa) Számított szakmai létszám meghatározása</t>
  </si>
  <si>
    <t xml:space="preserve">   III. 3. aaa) Számított alaplétszám 2014. 01.01-i lakosságszám szerint (Cserszegtomaj 3079 fő + Hévíz 4837 fő)</t>
  </si>
  <si>
    <r>
      <t xml:space="preserve">   </t>
    </r>
    <r>
      <rPr>
        <sz val="9"/>
        <rFont val="Times New Roman"/>
        <family val="1"/>
        <charset val="238"/>
      </rPr>
      <t>III. 3 aab) Számított kiegészítő létszám meghatározása közös hivatal esetén KLSZ= közöshivatal település szám szerint:0</t>
    </r>
  </si>
  <si>
    <r>
      <t xml:space="preserve">  </t>
    </r>
    <r>
      <rPr>
        <sz val="9"/>
        <rFont val="Times New Roman"/>
        <family val="1"/>
        <charset val="238"/>
      </rPr>
      <t xml:space="preserve"> III. 3. aac) Számított alaplétszám korrekciója (minden más önkormányzat:1)</t>
    </r>
  </si>
  <si>
    <t xml:space="preserve">   III. 3. ab) Támogatás  összege Hévíz 1; Cserszegtomaj 1</t>
  </si>
  <si>
    <t xml:space="preserve">   III. 3. c). Szociális étkeztetés</t>
  </si>
  <si>
    <t xml:space="preserve">   III. 3. d) Házi segítségnyújtás  </t>
  </si>
  <si>
    <r>
      <t xml:space="preserve">  </t>
    </r>
    <r>
      <rPr>
        <sz val="9"/>
        <rFont val="Times New Roman"/>
        <family val="1"/>
        <charset val="238"/>
      </rPr>
      <t xml:space="preserve"> III. 3. f) Időskorúak nappali intézményi  ellátása</t>
    </r>
  </si>
  <si>
    <t xml:space="preserve">   III. 3. j) Gyermekek napközbeni ellátása</t>
  </si>
  <si>
    <r>
      <t xml:space="preserve">   </t>
    </r>
    <r>
      <rPr>
        <sz val="9"/>
        <rFont val="Times New Roman"/>
        <family val="1"/>
        <charset val="238"/>
      </rPr>
      <t>III. 3. ja) Bölcsődei ellátás</t>
    </r>
  </si>
  <si>
    <t xml:space="preserve">      III. 3. ja) 1 Bölcsődei ellátás </t>
  </si>
  <si>
    <t xml:space="preserve">III. 4. települési önk. által nyújtott egyes szociális szakosított ellátások, valamint a                 gyermekek átmeneti gondozásával kapcsolatos feladatok támogatása támogatás </t>
  </si>
  <si>
    <t xml:space="preserve">   III. 4. a) kötelezően foglalkoztatott szakmai dolgozók bértámogatása                                               51+6 demens=14,55</t>
  </si>
  <si>
    <t xml:space="preserve">   III. 4. b)  intézmény üzemeltetési támogatás </t>
  </si>
  <si>
    <t>III. 5. Gyermek étkeztetés támogatása</t>
  </si>
  <si>
    <t xml:space="preserve">   III. 5. a) Finanszírozás szempontjából elismert dolgozók bértámogatása</t>
  </si>
  <si>
    <t xml:space="preserve">   III. 5. b) Gyermekétkeztetés üzemeltetési támogatása  </t>
  </si>
  <si>
    <t xml:space="preserve">   III. 5. c) rászoruló gyermekek intézményen kívüli szünidei étkeztetésének támogatása  összege </t>
  </si>
  <si>
    <t>III. 6. Szociális ágazati pótlék (évközi igénylés alapján)</t>
  </si>
  <si>
    <t>IV. Települési önkormányzatok kulturális feladatainak támogatása</t>
  </si>
  <si>
    <t>IV. 1. Könyvtári, közművelődési és múzeumi feladatok támogatása</t>
  </si>
  <si>
    <t xml:space="preserve">  IV.1. d) Települési önkormányzatok nyilvános könyvtári és közművelődési fa támogatása </t>
  </si>
  <si>
    <t xml:space="preserve">   i) Települési önormányzatok könyvtári célú érdekeltségnövelő támogatása évközi megállapítás szerint </t>
  </si>
  <si>
    <t>Információ: Beszámítás összesen: =20223224779*0,55/100*1,05=116789124</t>
  </si>
  <si>
    <t>Költségvetési tv 2. sz melléklete alapján igényelt állami támogatás összesen:</t>
  </si>
  <si>
    <t>Hévízi TV Nonprofit Kft - Városi televíziós műsorok készítése és közvetítése</t>
  </si>
  <si>
    <t>VFO/208-10/14</t>
  </si>
  <si>
    <t>Zalaispa Zrt - Hulladék gyűjtés díja</t>
  </si>
  <si>
    <t>Magyar Posta - Postaköltség</t>
  </si>
  <si>
    <t>052/2006</t>
  </si>
  <si>
    <t>New Konstruktív Kft - Tüzeléstechnikai szolgáltatás</t>
  </si>
  <si>
    <t>KGO/259-6/2014</t>
  </si>
  <si>
    <t>TC Informatika Kft - Információs rendszer biztonsági feladatok, szabályzatok elkészítése</t>
  </si>
  <si>
    <t>Németh Ferenc - Tisztítószer beszerzés</t>
  </si>
  <si>
    <t>2017. évi várható önkormányzatok működési támogatásai</t>
  </si>
  <si>
    <t xml:space="preserve"> II.2.a(2) 1 óvodaműködtetési támogatás 4 hó (gyermekek nevelése a napi 8 órát eléri vagy meghaladja)</t>
  </si>
  <si>
    <t>II.4.a Kiegészítő támogatás az óvodapedagógusok minősítéséből adódó többletkiadásokhoz</t>
  </si>
  <si>
    <t xml:space="preserve">   III. 3 aab) Számított kiegészítő létszám meghatározása közös hivatal esetén KLSZ= közöshivatal település szám szerint:0</t>
  </si>
  <si>
    <t xml:space="preserve">   III. 3. aac) Számított alaplétszám korrekciója (minden más önkormányzat:1)</t>
  </si>
  <si>
    <t xml:space="preserve">       III. 3. da) Szociális segítés</t>
  </si>
  <si>
    <t xml:space="preserve">       III. 3. db) Személyi gondozás</t>
  </si>
  <si>
    <t xml:space="preserve">   III. 3. f) Időskorúak nappali intézményi  ellátása</t>
  </si>
  <si>
    <t xml:space="preserve">VI. Teljesítési adatokhoz kapcsolódó korrekciós támogatás </t>
  </si>
  <si>
    <r>
      <t xml:space="preserve">  </t>
    </r>
    <r>
      <rPr>
        <sz val="9"/>
        <rFont val="Times New Roman"/>
        <family val="1"/>
        <charset val="238"/>
      </rPr>
      <t>VI.a) I.1.bb)-bd) pontok szerintri feladatokra</t>
    </r>
  </si>
  <si>
    <t xml:space="preserve">  VI.b) 2015. évi adóerő-képesség ismeretében a miniszreri módosítása szerint</t>
  </si>
  <si>
    <t>2017. évi várható bevétel</t>
  </si>
  <si>
    <t xml:space="preserve">  II.1.(4)2 óvodapedagógusok átlagbérének és közterheinek pótlólagos összege 2017/2017. tanévre</t>
  </si>
  <si>
    <t>Romkert gondnok</t>
  </si>
  <si>
    <t>I. összesen</t>
  </si>
  <si>
    <t>Beszámítás alapja:</t>
  </si>
  <si>
    <t>(I.1.e) sort terhelő összeg)</t>
  </si>
  <si>
    <t>II . Összesen</t>
  </si>
  <si>
    <r>
      <t xml:space="preserve"> </t>
    </r>
    <r>
      <rPr>
        <sz val="9"/>
        <rFont val="Times New Roman"/>
        <family val="1"/>
        <charset val="238"/>
      </rPr>
      <t xml:space="preserve">  III. 4. a) kötelezően foglalkoztatott szakmai dolgozók bértámogatása                                               47+10 demens=14,75</t>
    </r>
  </si>
  <si>
    <t>III. összesen</t>
  </si>
  <si>
    <t>IV. összesen</t>
  </si>
  <si>
    <t>V. összesen</t>
  </si>
  <si>
    <t>VI. összesen</t>
  </si>
  <si>
    <t>I-VI mindösszesen</t>
  </si>
  <si>
    <t>Törlesztés</t>
  </si>
  <si>
    <t>Ápolási támogatás</t>
  </si>
  <si>
    <t>Települési támogatás összesen:</t>
  </si>
  <si>
    <t>Ellátottak támogatása mindösszesen:</t>
  </si>
  <si>
    <t xml:space="preserve"> ellátottak pénzbeli juttatásai </t>
  </si>
  <si>
    <t xml:space="preserve">Rendszeres gyermekvédelmi támogatás </t>
  </si>
  <si>
    <t xml:space="preserve">                    elvonások befizetések</t>
  </si>
  <si>
    <t xml:space="preserve">                    elvonások, befizetések</t>
  </si>
  <si>
    <r>
      <t xml:space="preserve">                   </t>
    </r>
    <r>
      <rPr>
        <sz val="7"/>
        <color indexed="8"/>
        <rFont val="Times New Roman"/>
        <family val="1"/>
        <charset val="238"/>
      </rPr>
      <t>elvonások, befizetések</t>
    </r>
  </si>
  <si>
    <t xml:space="preserve">                   működési célú tartalék </t>
  </si>
  <si>
    <t xml:space="preserve">                   általános tartalék </t>
  </si>
  <si>
    <t xml:space="preserve">       1.2 Elvonások, befizetések bevételei </t>
  </si>
  <si>
    <t xml:space="preserve">         8.1.3.1.  előző évi költségvetési maradvány  igénybevétele (B8131) </t>
  </si>
  <si>
    <t>Vagyonvill Keszthely Kft - Kormányablak tűzjelző rendszer távfelügyeleti  díja + karbantartás</t>
  </si>
  <si>
    <t>2019.</t>
  </si>
  <si>
    <t>Aegon Biztosító Zrt -Önkormányzati Vagyonbiztosítás</t>
  </si>
  <si>
    <t xml:space="preserve">Heappy Dixieland Band Baráti Kör Egyesület </t>
  </si>
  <si>
    <t>Hévízi Térségi Zonta Klub Egyesület</t>
  </si>
  <si>
    <r>
      <rPr>
        <sz val="9"/>
        <rFont val="Times New Roman"/>
        <family val="1"/>
        <charset val="238"/>
      </rPr>
      <t>I.1.e) üdülőhelyi feladatok támogatása</t>
    </r>
    <r>
      <rPr>
        <sz val="9"/>
        <color rgb="FF00B0F0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 xml:space="preserve"> </t>
    </r>
  </si>
  <si>
    <t xml:space="preserve"> II.1.(3)1 óvodapedagógusok nevelő munkáját közvetlenük segítők átlagbérének és közterheinek elismert összege pedagógus szakképzettséggel  8 hó</t>
  </si>
  <si>
    <t xml:space="preserve"> II.1.(3)2 óvodapedagógusok nevelő munkáját közvetlenük segítők átlagbérének és közterheinek elismert összege  pedagógus szakképzettséggel 4 hó</t>
  </si>
  <si>
    <t xml:space="preserve"> II.2. (1) 1 óvodaműködtetési támogatás 8 hó (gyermekek nevelése a napi 8 órát eléri vagy meghaladja)</t>
  </si>
  <si>
    <t xml:space="preserve"> II.2. (8) 1 óvodaműködtetési támogatás 8 hó (gyermekek nevelése a napi 8 órát  nem éri el, de eléri a 6 órát)</t>
  </si>
  <si>
    <t xml:space="preserve"> II.2. (6) 2 óvodaműködtetési támogatás 4 hó (gyermekek nevelése a napi 8 órát  nem éri el, de eléri a 6 órát)</t>
  </si>
  <si>
    <t>új beruházás</t>
  </si>
  <si>
    <t>Zrínyi utca külterületi szakasz közmű és zöldfelület tervezés</t>
  </si>
  <si>
    <t>Gr.  I. Festetics György Művelődési Központ összesen:</t>
  </si>
  <si>
    <t>2. Gróf  I. Festetics György Művelődési Központ</t>
  </si>
  <si>
    <t xml:space="preserve">Gazdasági szervezet </t>
  </si>
  <si>
    <t>TC Informatika Kft - közterületfigyelő rendszer üzemeltetése</t>
  </si>
  <si>
    <t>SZO/181-28/2016</t>
  </si>
  <si>
    <t>Gazdasági Ellátó Szervezet Keszthely - gyepmesteri és állatorvosi tev</t>
  </si>
  <si>
    <r>
      <t xml:space="preserve">     </t>
    </r>
    <r>
      <rPr>
        <sz val="7"/>
        <rFont val="Times New Roman"/>
        <family val="1"/>
        <charset val="238"/>
      </rPr>
      <t xml:space="preserve"> 9.1.1. Hitel-, kölcsön törlesztés államháztartáson kívülre (K911)</t>
    </r>
  </si>
  <si>
    <t>Térségi Sport és rendezvénycsarnok építéséhez infrastuktúra tervezés (+ földkábeles villamos energia ellátás biztosítása )</t>
  </si>
  <si>
    <t xml:space="preserve">         8.1.3.2. előző évi vállalkozási maradvány igénybevétele (B8132)</t>
  </si>
  <si>
    <r>
      <t xml:space="preserve">      </t>
    </r>
    <r>
      <rPr>
        <sz val="7"/>
        <color indexed="8"/>
        <rFont val="Times New Roman"/>
        <family val="1"/>
        <charset val="238"/>
      </rPr>
      <t>8.1.1. Hitel-, kölcsön felvétel pü-i vállalkozásoktól</t>
    </r>
  </si>
  <si>
    <t xml:space="preserve">      8.1.1. Hitel-, kölcsön felvétel pü-i vállalkozásoktól</t>
  </si>
  <si>
    <t xml:space="preserve">      8.1.1. Hitel-, kölcsön felvétel  pü-i vállalkozásoktól</t>
  </si>
  <si>
    <r>
      <t xml:space="preserve">      </t>
    </r>
    <r>
      <rPr>
        <sz val="7"/>
        <color indexed="8"/>
        <rFont val="Times New Roman"/>
        <family val="1"/>
        <charset val="238"/>
      </rPr>
      <t>8.1.1. Hitel-, kölcsön felvétel  pü-i vállalkozásoktól</t>
    </r>
  </si>
  <si>
    <t>Központi költségvetési szervektől működési célra átvett peszk.:</t>
  </si>
  <si>
    <t>Működési célú pénzeszköz átvétel Áht-n kívülről:</t>
  </si>
  <si>
    <t>Felhalmozási célú támoghatás Áht-n belülről:</t>
  </si>
  <si>
    <t>Helikon Kórus és Baráti Köre Közhasznú Egyesület</t>
  </si>
  <si>
    <t>Keszthelyi Mentők Alapítvány</t>
  </si>
  <si>
    <t xml:space="preserve">Hévíz Sportkör visszatérítendő támogatás </t>
  </si>
  <si>
    <t>Temetési támogatás</t>
  </si>
  <si>
    <t>Iskolakezdési támogatás</t>
  </si>
  <si>
    <t>Születési támogatás</t>
  </si>
  <si>
    <t>Méltányossági támogatás</t>
  </si>
  <si>
    <t>Rendkívüli támogatás</t>
  </si>
  <si>
    <t xml:space="preserve">Informatikai eszközök </t>
  </si>
  <si>
    <t>502208 Térségi Sport és rendezvénycsarnok ép.</t>
  </si>
  <si>
    <t xml:space="preserve">502211Nagyparkoló megújítás "Zöld város kialakítása" TOP-2.1.2-15 </t>
  </si>
  <si>
    <t>502219 Termelői piac fejlesztés TOP-1.1.3-15</t>
  </si>
  <si>
    <t>505102 Nemzetközi kapcsolatok</t>
  </si>
  <si>
    <t>505202 Forrás újság</t>
  </si>
  <si>
    <t>505401 Parkolási tevékenység</t>
  </si>
  <si>
    <t xml:space="preserve"> 505402  HeBi üzemeltetés</t>
  </si>
  <si>
    <t xml:space="preserve">505601 Nyári napközi </t>
  </si>
  <si>
    <t xml:space="preserve">503302 Hévíz Hazavár ösztöndíj </t>
  </si>
  <si>
    <t>504101 Ingatlanhasznosítás</t>
  </si>
  <si>
    <t>505403 Történelmi helyek (egregyi romkert)</t>
  </si>
  <si>
    <t xml:space="preserve">                Hitel felhasználása felhalmozásra </t>
  </si>
  <si>
    <r>
      <t xml:space="preserve">  </t>
    </r>
    <r>
      <rPr>
        <sz val="7"/>
        <color indexed="8"/>
        <rFont val="Times New Roman"/>
        <family val="1"/>
        <charset val="238"/>
      </rPr>
      <t xml:space="preserve">    8.1.1. Hitel-, kölcsön felhasználása felhalmozási célra</t>
    </r>
  </si>
  <si>
    <t>"Hévíz Termelői piac megújulása" TOP-1.1.3-15-ZA1-2016-00005</t>
  </si>
  <si>
    <r>
      <rPr>
        <b/>
        <sz val="9"/>
        <color indexed="8"/>
        <rFont val="Times New Roman"/>
        <family val="1"/>
        <charset val="238"/>
      </rPr>
      <t>2018. évi  állami támogatásból származó várható bevétel</t>
    </r>
    <r>
      <rPr>
        <b/>
        <i/>
        <sz val="9"/>
        <color indexed="8"/>
        <rFont val="Times New Roman"/>
        <family val="1"/>
        <charset val="238"/>
      </rPr>
      <t/>
    </r>
  </si>
  <si>
    <t>Hévízi népességnyilvántartás adata: 4705 fő</t>
  </si>
  <si>
    <r>
      <rPr>
        <sz val="9"/>
        <rFont val="Times New Roman"/>
        <family val="1"/>
        <charset val="238"/>
      </rPr>
      <t>I.1.5. 2017. évról áthúzódó (decemberi) bérkompenzáció</t>
    </r>
    <r>
      <rPr>
        <sz val="9"/>
        <color indexed="10"/>
        <rFont val="Times New Roman"/>
        <family val="1"/>
        <charset val="238"/>
      </rPr>
      <t xml:space="preserve"> </t>
    </r>
    <r>
      <rPr>
        <sz val="9"/>
        <color rgb="FFFF33CC"/>
        <rFont val="Times New Roman"/>
        <family val="1"/>
        <charset val="238"/>
      </rPr>
      <t>(évközi adat lesz)</t>
    </r>
  </si>
  <si>
    <t>I.1.6. Polgármesteri iIlletmény támogatása (a 32.000 Ft/fő adőerőképességet meg nem haladó önkormányzatok esetében)</t>
  </si>
  <si>
    <t xml:space="preserve">    II.4.a (1).  Alapfokozatú végzettségű óvodapedagógus, pedagógus szakképzettséggel rendelkező segítők - pedagógus II. kategóriába sorolt ov.ped., pedagógus szakképzettséggel rendelkező segítők kiegészítő támogatása, akik aminősítést  2016. dec.31-ig szerezték </t>
  </si>
  <si>
    <t xml:space="preserve">    II.4.a (1).  Alapfokozatú végzettségű óvodapedagógus, pedagógus szakképzettséggel rendelkező segítők - pedagógus II. kategóriába sorolt ov.ped., pedagógus szakképzettséggel rendelkező segítők kiegészítő támogatása, akik a minősítést  2018. január 1-i átsorolással szerezték</t>
  </si>
  <si>
    <r>
      <rPr>
        <sz val="9"/>
        <rFont val="Times New Roman"/>
        <family val="1"/>
        <charset val="238"/>
      </rPr>
      <t>III.1. Szociális ágazati összevont pótlék</t>
    </r>
    <r>
      <rPr>
        <sz val="9"/>
        <color rgb="FFFF0000"/>
        <rFont val="Times New Roman"/>
        <family val="1"/>
        <charset val="238"/>
      </rPr>
      <t xml:space="preserve"> </t>
    </r>
    <r>
      <rPr>
        <sz val="9"/>
        <color rgb="FFFF33CC"/>
        <rFont val="Times New Roman"/>
        <family val="1"/>
        <charset val="238"/>
      </rPr>
      <t>(évközi MÁK által megállapított összegű folyósítás)</t>
    </r>
  </si>
  <si>
    <r>
      <rPr>
        <sz val="9"/>
        <rFont val="Times New Roman"/>
        <family val="1"/>
        <charset val="238"/>
      </rPr>
      <t xml:space="preserve">   III. 3. aaa) Számított alaplétszám</t>
    </r>
    <r>
      <rPr>
        <sz val="9"/>
        <color indexed="10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(2017. 01.01-i lakosságszám szerint Cserszegtomaj 3117 fő) + (Hévíz népességnyilvántartó adata szerint 2017. 01.01: 4705 fő)</t>
    </r>
  </si>
  <si>
    <t xml:space="preserve">   III. 4. települési önk. által nyújtott egyes szociális szakosított ellátások, valamint a                 gyermekek átmeneti gondozásával kapcsolatos feladatok támogatása támogatás </t>
  </si>
  <si>
    <t>előző évi eredeti felmérés szerinti támogatás összege</t>
  </si>
  <si>
    <t xml:space="preserve">   III. 5. Gyermek étkeztetés támogatása</t>
  </si>
  <si>
    <t xml:space="preserve">      III. 5. a) Finanszírozás szempontjából elismert dolgozók bértámogatása</t>
  </si>
  <si>
    <t xml:space="preserve">      III. 5. b) Gyermekétkeztetés üzemeltetési támogatása  </t>
  </si>
  <si>
    <t xml:space="preserve">   III. 6. Rászoruló gyermekek intézményen kívüli szünidei étkeztetésének támogatása összege (Ft/étkezési adag, adóerőképeswség szerint differenciálva)</t>
  </si>
  <si>
    <t xml:space="preserve">  III 7. Bölcsőde, mini bölcsőde támogatása</t>
  </si>
  <si>
    <t xml:space="preserve">      III.7.a) Finanszírozás szempontjából elismert szakmai dolgozók bértámogatása</t>
  </si>
  <si>
    <t xml:space="preserve">              Bölcsődei dajkák, középfokú végzettségűkisgyermeknevelők, szaktanácsadók bértámogatása</t>
  </si>
  <si>
    <t>0,8 fő középfokú kisgyermeknevelő + 1 fő dajka</t>
  </si>
  <si>
    <t xml:space="preserve">               Felsőfokú végzettségű kisgyermeknevelők, szaktanácsadók bértámogatása</t>
  </si>
  <si>
    <t>2 fő felsőfokú kisgyermeknevelő + 0 fő szaktanácsadó</t>
  </si>
  <si>
    <t xml:space="preserve">      III.7.b) Bölcsődei üzemeltetési támogatás 32.000 Ft/fő/év adóerőképességet meg nem haladó települések részére (Hévíz adőerőképessége 60.708 Ft/fő)</t>
  </si>
  <si>
    <t>(előző évi állomány gyarapítás alapján évközben megítélt támogatás)</t>
  </si>
  <si>
    <t>IV.3. Kulturális illetménypótlék</t>
  </si>
  <si>
    <t>(évközben megállapított és folyósított támogatás)</t>
  </si>
  <si>
    <t>.</t>
  </si>
  <si>
    <t>Információ: V. Beszámítás szerinti támogatás csökkentés összesen: = 20.402.132.317*0,55/100*110/100=123.432.901</t>
  </si>
  <si>
    <t xml:space="preserve">                          Szolidaritási hozzájárulás: (123.432.901 - 671.759.619)*80%=0</t>
  </si>
  <si>
    <t>kék = fajlagos támogatási összeg változás</t>
  </si>
  <si>
    <t xml:space="preserve">2018. évi előirányzat </t>
  </si>
  <si>
    <t>Közép-keleti város rész csapadékelvezetés tervezése és kivitelezése (Babocsay és Dombföldi utca)</t>
  </si>
  <si>
    <t>Helyi önkormányzatok működésének és ágazati feladatainak várható 2018. évi támogatása 2018. évi mutatószám felmérés adatai alapján</t>
  </si>
  <si>
    <t>135+1*2+2*3=143 fő</t>
  </si>
  <si>
    <t>Beszámítás:2016. évi IPA alap szerint</t>
  </si>
  <si>
    <t>568 fő</t>
  </si>
  <si>
    <t>Felosztható keret</t>
  </si>
  <si>
    <t>Nagyparkoló zöldterületének és közlekedési ter. megújítása (Zöldváros) TOP-2.1.2-15-ZA1-2016-00004</t>
  </si>
  <si>
    <t>Nagykanizsai Tankerületi Központ</t>
  </si>
  <si>
    <t>Felhalmozási kölcsön nyújtása</t>
  </si>
  <si>
    <t xml:space="preserve">           8.1.3.1.  előző évi költségvetési maradvány igénybevétele felh-ra</t>
  </si>
  <si>
    <t xml:space="preserve">rendezvények gazdasági ügyintézője </t>
  </si>
  <si>
    <t>gazdasági ügyintéző</t>
  </si>
  <si>
    <t>Finanszírozási kiadás</t>
  </si>
  <si>
    <t>Áht-n belüli megelőlegzések visszafizetése</t>
  </si>
  <si>
    <t>Hévízi Turisztikai Nonprofit Kft Hungarikum alapprogram</t>
  </si>
  <si>
    <t xml:space="preserve">Polgári Védelmi Szövetség </t>
  </si>
  <si>
    <t>Keszthely és Környéke Evangélikus Egyházközösség ( Hévízi Evangélikus Fiókgyülekezetnél felhasználható)</t>
  </si>
  <si>
    <t>Hévízi Evangélikus és Református Templomépítő és Fenntartó Alapítvány</t>
  </si>
  <si>
    <t>Hévíz Turizmus Marketing Egyesület [1/2016/2016(I. 28.) Kt.hat.]</t>
  </si>
  <si>
    <t xml:space="preserve">              Bölcsődei dajkák, középfokú végzettségű kisgyermeknevelők, szaktanácsadók bértámogatása</t>
  </si>
  <si>
    <t>505701 Vagyongazdálkodás kiadásai</t>
  </si>
  <si>
    <t>505502 Város és közs.gazd. (Sportszálló alatti Eon vezeték kiváltása)</t>
  </si>
  <si>
    <t>Magyar Máltai Szeretetszolgálat: Támogató szolgálat</t>
  </si>
  <si>
    <t xml:space="preserve">2018. évi előirányzat összesen </t>
  </si>
  <si>
    <t>Új szinpad (heti 20 óra)</t>
  </si>
  <si>
    <t>a költségvetési évet követő három évre kihatással járó döntésekből származó kötelezettségek célok szerint, évenkénti bontásban</t>
  </si>
  <si>
    <t>2021.</t>
  </si>
  <si>
    <t>SZO/465-2/2016</t>
  </si>
  <si>
    <t>Cserna-Szabó András - Hévíz Folyóirat főszerkesztői  feladatok ellátása</t>
  </si>
  <si>
    <t>SZO/492-1/2017</t>
  </si>
  <si>
    <t>Lukács Péter Dániel - városi rendezvényekről sajtó fotó készités</t>
  </si>
  <si>
    <t>KGO/217-14/2017</t>
  </si>
  <si>
    <t>CIB Bank Zrt - Önk.Infr.Fejl.Program 2020 - hitel</t>
  </si>
  <si>
    <t>Dr. Farkas Ügyvédi Iroda</t>
  </si>
  <si>
    <t>EMoGÁ Kft</t>
  </si>
  <si>
    <t>64.</t>
  </si>
  <si>
    <t>65.</t>
  </si>
  <si>
    <t>Festetics sétány (Világörökségi helyszínek fejlesztése projekt) GINOP-7.1.6-16-2017-00004</t>
  </si>
  <si>
    <t>Festetics sétány eszközbeszerzés (Világörökségi helyszínek fejlesztése projekt) GINOP-7.1.6-16-2017-00004</t>
  </si>
  <si>
    <t>503305 Temetési támogatás</t>
  </si>
  <si>
    <t>503310 Áplolási támogatás</t>
  </si>
  <si>
    <t>503307 Iskolakezdési támogatás</t>
  </si>
  <si>
    <t>503308 Születési támogatás</t>
  </si>
  <si>
    <t xml:space="preserve">503303 Méltányossági támogatás </t>
  </si>
  <si>
    <t>503301Rendkívüli támogatás</t>
  </si>
  <si>
    <t>503309 Köztemetés</t>
  </si>
  <si>
    <t>502218 Zrinyi u. külterületen közmű és zöldfelület felúj.</t>
  </si>
  <si>
    <t xml:space="preserve">502221 Festetics sétány </t>
  </si>
  <si>
    <t>EEM Szociális és Gyermekvédelmi Főigazgatóság</t>
  </si>
  <si>
    <t>Felhalmozási pénzeszköz átvétel Áht-n belülről összesen:</t>
  </si>
  <si>
    <t>Felhalmozási pénzeszköz átvétel Áht-n kívülről összesen:</t>
  </si>
  <si>
    <t>Felhalmozási bevételek:</t>
  </si>
  <si>
    <t>Felhalmozási célú állami támogatások</t>
  </si>
  <si>
    <t>Felhalmozási célú állami támogatások összesen:</t>
  </si>
  <si>
    <t>Felhalmozási bevételek összesen.:</t>
  </si>
  <si>
    <t xml:space="preserve"> Önkormányzat működési célú támogatások mindösszesen </t>
  </si>
  <si>
    <t>Polgármesteri Hivatal működési célú támogatás mindösszesen:</t>
  </si>
  <si>
    <t>Önkormányzat és intézményei működési célú támogatások mindösszesen:</t>
  </si>
  <si>
    <t>Működési célú támogatások államháztartáson belülre összesen:</t>
  </si>
  <si>
    <t>Önkormányzat és intézményei működési célú támogatások államháztartáson belülre  mindösszesen</t>
  </si>
  <si>
    <t>Önkormányzat és intézményei működési célú támogatások államháztartáson kívülre mindösszesen</t>
  </si>
  <si>
    <t xml:space="preserve">Hévíz Város Önkormányzat  és intézményei
</t>
  </si>
  <si>
    <t>4.  Brunszvik Teréz Napközi Otthonos Óvoda</t>
  </si>
  <si>
    <t xml:space="preserve">       2.1.  Felhalmozási célú önk-i támogatások (B21)</t>
  </si>
  <si>
    <t xml:space="preserve">       2.5. Egyéb felhalmozási célú támogatás Áht-n belülről (B25)</t>
  </si>
  <si>
    <t xml:space="preserve">    2. Felhalmozási célú támogatások államháztartáson belülről</t>
  </si>
  <si>
    <t xml:space="preserve">     6. Működési célú átvett pénzeszközök </t>
  </si>
  <si>
    <t>működési célú támogatások államháztartáson belülről  és kívülről</t>
  </si>
  <si>
    <t>Gróf  I. Festetics György Művelődési Központ</t>
  </si>
  <si>
    <t>Lakosságtól</t>
  </si>
  <si>
    <t>Gróf  I. Festetics György Művelődési Központ mindösszesen:</t>
  </si>
  <si>
    <t xml:space="preserve">                 felhalmozásci célú támog. államháztartáson kívülre (K89)</t>
  </si>
  <si>
    <t xml:space="preserve">                 felhalmozási célú tartalék  (K513)</t>
  </si>
  <si>
    <t xml:space="preserve">                 felhalmozási  visszatérítendő tám., kölcsön Áht-n kív. (K86)</t>
  </si>
  <si>
    <t xml:space="preserve">                 felhalmozásci célú támog. államháztartáson kívülre </t>
  </si>
  <si>
    <t xml:space="preserve">                 felhalmozási célú tartalék </t>
  </si>
  <si>
    <t>Brunszvik Teréz Napközi Otthonos Óvoda össz:*</t>
  </si>
  <si>
    <t>* A képviselő-testület 166/2018. (VII. 20.) határozata alapján  1 fő pedagógus asszisztens foglalkoztatása valósul meg megbízási szerződés formájában, 2018. szeptember 1. napjától 2019. június 15 napjáig. A megbízással allkalmazott létszám nem közalkalmazott.</t>
  </si>
  <si>
    <t>2019. évi  engedélyezett létszámkeret</t>
  </si>
  <si>
    <t xml:space="preserve">Tárgyi eszköz beszerzés </t>
  </si>
  <si>
    <t>505502 Város és közs.gazd. (csapadékvíz mentesítés, karbantartás)</t>
  </si>
  <si>
    <t>Visszatérítendő felhalmozási kölcsön nyújtása</t>
  </si>
  <si>
    <t>I.1.b) településüzemeltetéshez kapcsolódó feladatellátás támogatása</t>
  </si>
  <si>
    <r>
      <t>19,638  m</t>
    </r>
    <r>
      <rPr>
        <vertAlign val="superscript"/>
        <sz val="8"/>
        <color rgb="FFFF0000"/>
        <rFont val="Times New Roman"/>
        <family val="1"/>
        <charset val="238"/>
      </rPr>
      <t>2</t>
    </r>
  </si>
  <si>
    <t xml:space="preserve">I.1.e) üdülőhelyi feladatok támogatása  </t>
  </si>
  <si>
    <t>I. pont szerinti támogatás beszámítás nélkül:</t>
  </si>
  <si>
    <t>III. 4. Települési önk. által nyújtott egyes szociális szakosított ellátások, valamint a                 gyermekek átmeneti gondozásával kapcsolatos feladatok támogatása</t>
  </si>
  <si>
    <t xml:space="preserve">   III. 4. b)  Intézmény üzemeltetési támogatás </t>
  </si>
  <si>
    <t xml:space="preserve"> III. 5. Gyermekétkeztetés támogatása</t>
  </si>
  <si>
    <t xml:space="preserve">      III. 5. a) Intézményí gyermekétkeztetés támogatása</t>
  </si>
  <si>
    <t xml:space="preserve">        III. 5. aa) Étkeztetési feladatot ellátók után járó bértámogatás</t>
  </si>
  <si>
    <t xml:space="preserve">        III. 5. ab) Gyermekétkeztetés üzemeltetési támogatása  </t>
  </si>
  <si>
    <t xml:space="preserve">      III. 5. b). Rászoruló gyermekek intézményen kívüli szünidei étkeztetésének támogatása összege (Ft/étkezési adag, adóerőképeswség szerint differenciálva)</t>
  </si>
  <si>
    <t>I-V. mindösszesen</t>
  </si>
  <si>
    <t>HEBI állomás áthelyezése a helyi járati autóbusz pu-hoz</t>
  </si>
  <si>
    <t xml:space="preserve">  Keszthely adó- átadás</t>
  </si>
  <si>
    <t xml:space="preserve">  Alsópáhok adó-átadás</t>
  </si>
  <si>
    <t>HÉSZ módosítás</t>
  </si>
  <si>
    <t>1/1.</t>
  </si>
  <si>
    <t>1/2.</t>
  </si>
  <si>
    <t>Hévíz Város Önkormányzat **</t>
  </si>
  <si>
    <t xml:space="preserve">** Az Önkormányzatnál a "Turisztikailag frekventált térségek integrált termék - és szolgáltatás fejlesztése" (gyógyhely) projekthez 2019. 01. 01-től 2020. 12. 31-ig 1 fő 8 órás porojektmenedzser és 1 fő 6 órás projektasszisztensi munkakör kerül létesítésre a Képviselő-testület 4/2019. (I. 15.) határozata szerint. </t>
  </si>
  <si>
    <t>Hévíz Balaton Airport Kft (működési és marketing tevékenység)</t>
  </si>
  <si>
    <t>2022.</t>
  </si>
  <si>
    <t xml:space="preserve">  .../201. (……..) önkormányzati rendelet 5. melléklete</t>
  </si>
  <si>
    <t>2020.</t>
  </si>
  <si>
    <t>Idősek bentlakásos ellátása</t>
  </si>
  <si>
    <t>Családi- és nővédelmi egészségügyi gondozás (védőnők)</t>
  </si>
  <si>
    <t>Bölcsődei  dajkák 2 fő  és kisegítő 1 fő</t>
  </si>
  <si>
    <t>Bölcsőde:                                                                bölcsődevezető, kisgyermeknevelő1 fő,  valamint  kisgyermeknevelő 4 fő</t>
  </si>
  <si>
    <t>Bölcsődei gyógypedagógiai asszisztens (4 órás)</t>
  </si>
  <si>
    <t>Háziorvosi ügyeleti ellátás: ügyeleti koordinátor 1 fő, gkvezető 3 fő, takaritó 1 fő</t>
  </si>
  <si>
    <t>Házi segítségnyújtás (vezető 1 fő és gondozó 7 fő)</t>
  </si>
  <si>
    <t>TASZII</t>
  </si>
  <si>
    <t>Önkormányzat és intézményei által biztosított közvetett támogatás</t>
  </si>
  <si>
    <t>Önkormányzat:</t>
  </si>
  <si>
    <t>Szociális étkezés esetében  méltányossági okból biztosított közvetett támogatás</t>
  </si>
  <si>
    <t>TASZII összesen:</t>
  </si>
  <si>
    <t xml:space="preserve"> Önkormányzatnál biztosított közvetett támogatás összes</t>
  </si>
  <si>
    <t>Önkormányzat és intézményei összesen:</t>
  </si>
  <si>
    <t>Az adózás rendjéről szóló 2017. évi CL. tv. figyelembe vételével méltányosságból származó kedvezmény</t>
  </si>
  <si>
    <t>Emberi Erőforrások Támogatáskezelő</t>
  </si>
  <si>
    <t>Központi kezelésű előirányzatok:</t>
  </si>
  <si>
    <t>Egyéb fejezeti kezelésű előirányzatok</t>
  </si>
  <si>
    <t>66.</t>
  </si>
  <si>
    <t>67.</t>
  </si>
  <si>
    <t>68.</t>
  </si>
  <si>
    <t>Fejezeti kezelésű előirányzatok:</t>
  </si>
  <si>
    <t xml:space="preserve">502222 Városi térfigyelő kamerarendszer </t>
  </si>
  <si>
    <t>Hévízi Kálvin Alapítvány</t>
  </si>
  <si>
    <r>
      <rPr>
        <u/>
        <sz val="12"/>
        <rFont val="Times New Roman"/>
        <family val="1"/>
        <charset val="238"/>
      </rPr>
      <t>Iparűzési adó:</t>
    </r>
    <r>
      <rPr>
        <sz val="12"/>
        <rFont val="Times New Roman"/>
        <family val="1"/>
        <charset val="238"/>
      </rPr>
      <t xml:space="preserve">    25% adókedvezmény azon vállalkozók részére, akik vállalkozási szintű adóalapja nem haladja meg a 2.500 e forintot,                                  </t>
    </r>
  </si>
  <si>
    <t xml:space="preserve">valamint adómentesség azon háziorvos, védőnő vállalkozók részére akik vállalkozási szintű adóalapja adóévben a 20.000 ezer forintot nem haladja meg </t>
  </si>
  <si>
    <t xml:space="preserve"> 18. melléklet a ../2019. (…..) rendelethez, 5. melléklet 6/2019. (II. 1.) önkormányzati rendelethez  </t>
  </si>
  <si>
    <t>Kisebbségekért - proMinoritate Alapítvány</t>
  </si>
  <si>
    <t>Működési célú támogatások államháztartáson kívülre összesen:</t>
  </si>
  <si>
    <t>Hévíz, Zrinyi u. 99-179. házszám közötti felújítás tervezése</t>
  </si>
  <si>
    <t>Védőoltás</t>
  </si>
  <si>
    <t>503311 Védőoltás</t>
  </si>
  <si>
    <t>505602 Szünidei gyermekétkeztetés</t>
  </si>
  <si>
    <t>502207 "Gyógyhelyi főtér" GINOP-7.1.9-17-2017-00003</t>
  </si>
  <si>
    <t>502230 Schullhof sétány GINOP-7.1.9-17 pályázat</t>
  </si>
  <si>
    <t>505301 Főépítészi feladatok ellátása</t>
  </si>
  <si>
    <t>505502 Város- és községgazdálkodás</t>
  </si>
  <si>
    <t>503301 Szociális célú tüzelőanyag, tüzifa</t>
  </si>
  <si>
    <t>503304 Gyógyszertámogatás</t>
  </si>
  <si>
    <t>503306 Lakhatási támogatás</t>
  </si>
  <si>
    <t>504201 Továbbszámlázások</t>
  </si>
  <si>
    <t>505101 Önkormány.jogalk.</t>
  </si>
  <si>
    <t>505302 Gyepmesteri és állatorvosi feladatok</t>
  </si>
  <si>
    <t>505201 Hévíz folyóirat</t>
  </si>
  <si>
    <t>505501 Közvilágítás</t>
  </si>
  <si>
    <t>505103 Reprezentáció</t>
  </si>
  <si>
    <t>503201 Működési célú pénzeszköz átadás</t>
  </si>
  <si>
    <t>Társult önkormányzatok orvosi ügyeleti kiadásokhoz hozzájárulás</t>
  </si>
  <si>
    <t>69.</t>
  </si>
  <si>
    <t>70.</t>
  </si>
  <si>
    <t>Szabó Lőrinc utcai új útszakasz telektulajd. fizetett önerő hozzájárulás</t>
  </si>
  <si>
    <t>Kálvária "Kulturbarangolás Hévízen"TOP 1.2.1-15 (engedélyezési tervdok. és ktgbecslés váll díj 30%-a)</t>
  </si>
  <si>
    <t>Hévíz Sportkör támogatása felhalmozásra</t>
  </si>
  <si>
    <t>502232 Szabó Lőrinc utca új útszakasz beruházás</t>
  </si>
  <si>
    <t>502303 Informatikai rendszer szállítása, bevezetése</t>
  </si>
  <si>
    <r>
      <t xml:space="preserve"> Eszközbeszerzés </t>
    </r>
    <r>
      <rPr>
        <sz val="8"/>
        <rFont val="Times New Roman"/>
        <family val="1"/>
        <charset val="238"/>
      </rPr>
      <t>(tárgyi eszköz beszerzés is)</t>
    </r>
  </si>
  <si>
    <t xml:space="preserve">2020. évi előirányzat </t>
  </si>
  <si>
    <t xml:space="preserve">Helyi önkormányzatok általános működésének és ágazati feladatainak  2020. évi várható támogatása </t>
  </si>
  <si>
    <r>
      <rPr>
        <b/>
        <sz val="9"/>
        <rFont val="Times New Roman"/>
        <family val="1"/>
        <charset val="238"/>
      </rPr>
      <t>2020. évi  állami támogatásból származó eredeti előirányzat szerint elszámolható támogatás</t>
    </r>
    <r>
      <rPr>
        <b/>
        <i/>
        <sz val="9"/>
        <color indexed="8"/>
        <rFont val="Times New Roman"/>
        <family val="1"/>
        <charset val="238"/>
      </rPr>
      <t/>
    </r>
  </si>
  <si>
    <t xml:space="preserve">2020.évre járó tényleges összeg  </t>
  </si>
  <si>
    <t>I.1.a) önkormányzati hivatal működésénak támogatása 2019 évi támogatása szerint</t>
  </si>
  <si>
    <t>KEKKH 2019. 01.01-re vomnatkozó adata: 4740 fő</t>
  </si>
  <si>
    <t>2020. február hónapban - a hivatalok törzskönyvezését követően - kerül sor az önkormányzati hivatal működésének támogatása jogcím ésa a beszámítás figyelembe vételével az önkormányzatot ténylegesen megillető támogatás megállapítására.</t>
  </si>
  <si>
    <t>373,5 ha</t>
  </si>
  <si>
    <t>25.200 Ft/ha</t>
  </si>
  <si>
    <r>
      <t>f) beszámítás, kiegészítés:  Beszámítás szerinti támogatás csökkentés összesen: = (25.671.471.729*0,55/100)*[100+(75.823-52.001)/(115.000-52.001)*(110-100)]/100=</t>
    </r>
    <r>
      <rPr>
        <b/>
        <sz val="9"/>
        <rFont val="Times New Roman"/>
        <family val="1"/>
        <charset val="238"/>
      </rPr>
      <t>146.532.071 Ft</t>
    </r>
  </si>
  <si>
    <t xml:space="preserve">II.1. Óvodában fogélalkoztatott  pedagógusok és az e pdedagógusok nevelőmunkáját közvetlenül segítők átlagbér alapú támogatása </t>
  </si>
  <si>
    <t xml:space="preserve">  II.1. (1)1 óvodapedagógusok elismert létszáma alapján járó átlagbér  támogatás összege</t>
  </si>
  <si>
    <t>124+6x2=136 fő és 107+4x2=115 fő</t>
  </si>
  <si>
    <t xml:space="preserve">  II.1.(2)1 pedagógus szakképzettséggel nem rendelkező, az óvodapedagógusok nevelő munkáját közvetlenük segítők átlagbér alapú támogatása</t>
  </si>
  <si>
    <t>Beszámítás: 2018. évi IPA alap szerint</t>
  </si>
  <si>
    <t xml:space="preserve">  II.2. (1) 1 óvodaműködtetési támogatás (óvoda napi nyitvatartási ideje eléri a 8 órát)</t>
  </si>
  <si>
    <t xml:space="preserve">  II.4.  Kiegészítő támogatás az óvodapedagógusok és pedagógus szakképzettséggel rendelkező segítők minősítéséből adódó többletkiadásokhoz</t>
  </si>
  <si>
    <t xml:space="preserve">      II. 4. a (1)Alapfokozatú végzettségű pedagógus II. kategóriába sorolt pedagógusok     kiegészíto támogatása, akik a minosítést 2019. január 1-jei átsorolással szerezték meg</t>
  </si>
  <si>
    <t>2020. január-1-ei átsorolással alapfokú II. minősítést szerzők támogatása májusban leszfelmérve . Önkormányzatunknál lesz 2 fő</t>
  </si>
  <si>
    <t xml:space="preserve">      II.4.a (2). Alapfokozatú végzettségű mesterpedagógus kategóriába sorolt pedagógusok kiegészítő támogatása, akik a minősítést 2019. január 1-jei átsorolással szerezték meg</t>
  </si>
  <si>
    <t>2020. január-1-ei átsorolással alapfgokú mester minősítést szerzők száma májusban lesz felmérve. Önkormányzatunknál lesz 2 fő</t>
  </si>
  <si>
    <t>II. összesen</t>
  </si>
  <si>
    <t>III. 1. Települési önkormányzatok szociális feladatainak egyéb támogatása 35.000 Ft/fő alatti adóerőképesség esetén differenciáltan jár</t>
  </si>
  <si>
    <t>III. 2. Egyes szociális és gyermekjóléti feladatok támogatása</t>
  </si>
  <si>
    <t xml:space="preserve"> III. 2. a) Család- és gyermekjóléti szolgálat</t>
  </si>
  <si>
    <t xml:space="preserve">   III.2 aa) Számított szakmai létszám meghatározása</t>
  </si>
  <si>
    <t xml:space="preserve">   III. 2. aaa) Számított alaplétszám (2019. 01.01-i lakosságszám szerint Cserszegtomaj 3343 fő) + (Hévíz népességnyilvántartó adata szerint 2019. 01.01: 4740 fő)</t>
  </si>
  <si>
    <t xml:space="preserve">   III. 2. aab) Számított kiegészítő létszám meghatározása közös hivatal esetén KLSZ= közöshivatal település szám szerint:0</t>
  </si>
  <si>
    <t xml:space="preserve">   III. 2. aac) Számított alaplétszám korrekciója (4 -nél kevesebb településből álló közös hivatal esetében és  minden más önkormányzat:1)</t>
  </si>
  <si>
    <t xml:space="preserve">   III. 2. ab) Támogatás  összege Hévíz 1; Cserszegtomaj 1</t>
  </si>
  <si>
    <t>Információnk szerint a felmérés a 2019. évi összeget hozza és 2020. első két hónapjában a 2019. évi támogatásnak megfelelően folyósítják a támogatást. 2020. márciustól változik a 2020. évi támogatásnak megfelelő összegre.</t>
  </si>
  <si>
    <t xml:space="preserve"> III. 2. c) Szociális étkezés</t>
  </si>
  <si>
    <r>
      <t xml:space="preserve"> </t>
    </r>
    <r>
      <rPr>
        <sz val="9"/>
        <rFont val="Times New Roman"/>
        <family val="1"/>
        <charset val="238"/>
      </rPr>
      <t xml:space="preserve">III. 2. d) Házi segítségnyújtás  </t>
    </r>
  </si>
  <si>
    <t xml:space="preserve">       III. 2. da) Szociális segítés</t>
  </si>
  <si>
    <t xml:space="preserve">       III. 2. db) Személyi gondozás</t>
  </si>
  <si>
    <t xml:space="preserve"> III. 2. f) Időskorúak nappali intézményi  ellátása</t>
  </si>
  <si>
    <t xml:space="preserve"> III. 3. Bölcsőde, mini bölcsőde támogatása</t>
  </si>
  <si>
    <t xml:space="preserve">      III.3.a) Finanszírozás szempontjából elismert szakmai dolgozók bértámogatása</t>
  </si>
  <si>
    <t xml:space="preserve">      III.3. b) Bölcsődei üzemeltetési támogatás (Miniszterek döntése alapján a települések típusát és adóerőképességét figy-be véve)</t>
  </si>
  <si>
    <t xml:space="preserve">   III. 4. a) Finanszírozás szempontjából elismert szakmai dolgozók bértámogatása                                              [45+(12 demens*1,19) ]/4=14,82</t>
  </si>
  <si>
    <t>571 fő</t>
  </si>
  <si>
    <r>
      <rPr>
        <sz val="9"/>
        <rFont val="Times New Roman"/>
        <family val="1"/>
        <charset val="238"/>
      </rPr>
      <t xml:space="preserve">V. Szolidaritási hozzájárulás: (146.802.364 </t>
    </r>
    <r>
      <rPr>
        <b/>
        <sz val="9"/>
        <rFont val="Times New Roman"/>
        <family val="1"/>
        <charset val="238"/>
      </rPr>
      <t>-</t>
    </r>
    <r>
      <rPr>
        <sz val="9"/>
        <rFont val="Times New Roman"/>
        <family val="1"/>
        <charset val="238"/>
      </rPr>
      <t xml:space="preserve"> 759.242.056)</t>
    </r>
    <r>
      <rPr>
        <b/>
        <sz val="9"/>
        <rFont val="Times New Roman"/>
        <family val="1"/>
        <charset val="238"/>
      </rPr>
      <t xml:space="preserve"> *</t>
    </r>
    <r>
      <rPr>
        <sz val="9"/>
        <rFont val="Times New Roman"/>
        <family val="1"/>
        <charset val="238"/>
      </rPr>
      <t xml:space="preserve"> [75 + (75823 </t>
    </r>
    <r>
      <rPr>
        <b/>
        <sz val="9"/>
        <rFont val="Times New Roman"/>
        <family val="1"/>
        <charset val="238"/>
      </rPr>
      <t xml:space="preserve">- </t>
    </r>
    <r>
      <rPr>
        <sz val="9"/>
        <rFont val="Times New Roman"/>
        <family val="1"/>
        <charset val="238"/>
      </rPr>
      <t>60001)</t>
    </r>
    <r>
      <rPr>
        <b/>
        <sz val="9"/>
        <rFont val="Times New Roman"/>
        <family val="1"/>
        <charset val="238"/>
      </rPr>
      <t xml:space="preserve"> /</t>
    </r>
    <r>
      <rPr>
        <sz val="9"/>
        <rFont val="Times New Roman"/>
        <family val="1"/>
        <charset val="238"/>
      </rPr>
      <t xml:space="preserve"> (125000 </t>
    </r>
    <r>
      <rPr>
        <b/>
        <sz val="9"/>
        <rFont val="Times New Roman"/>
        <family val="1"/>
        <charset val="238"/>
      </rPr>
      <t xml:space="preserve">- </t>
    </r>
    <r>
      <rPr>
        <sz val="9"/>
        <rFont val="Times New Roman"/>
        <family val="1"/>
        <charset val="238"/>
      </rPr>
      <t xml:space="preserve">60001) </t>
    </r>
    <r>
      <rPr>
        <b/>
        <sz val="9"/>
        <rFont val="Times New Roman"/>
        <family val="1"/>
        <charset val="238"/>
      </rPr>
      <t xml:space="preserve">* </t>
    </r>
    <r>
      <rPr>
        <sz val="9"/>
        <rFont val="Times New Roman"/>
        <family val="1"/>
        <charset val="238"/>
      </rPr>
      <t xml:space="preserve">(100 </t>
    </r>
    <r>
      <rPr>
        <b/>
        <sz val="9"/>
        <rFont val="Times New Roman"/>
        <family val="1"/>
        <charset val="238"/>
      </rPr>
      <t xml:space="preserve">- </t>
    </r>
    <r>
      <rPr>
        <sz val="9"/>
        <rFont val="Times New Roman"/>
        <family val="1"/>
        <charset val="238"/>
      </rPr>
      <t xml:space="preserve">75)] </t>
    </r>
    <r>
      <rPr>
        <b/>
        <sz val="9"/>
        <rFont val="Times New Roman"/>
        <family val="1"/>
        <charset val="238"/>
      </rPr>
      <t xml:space="preserve">/ </t>
    </r>
    <r>
      <rPr>
        <sz val="9"/>
        <rFont val="Times New Roman"/>
        <family val="1"/>
        <charset val="238"/>
      </rPr>
      <t>100</t>
    </r>
    <r>
      <rPr>
        <b/>
        <sz val="9"/>
        <rFont val="Times New Roman"/>
        <family val="1"/>
        <charset val="238"/>
      </rPr>
      <t xml:space="preserve"> -</t>
    </r>
    <r>
      <rPr>
        <sz val="9"/>
        <rFont val="Times New Roman"/>
        <family val="1"/>
        <charset val="238"/>
      </rPr>
      <t xml:space="preserve"> 0 </t>
    </r>
    <r>
      <rPr>
        <b/>
        <sz val="9"/>
        <rFont val="Times New Roman"/>
        <family val="1"/>
        <charset val="238"/>
      </rPr>
      <t xml:space="preserve">= </t>
    </r>
    <r>
      <rPr>
        <sz val="9"/>
        <rFont val="Times New Roman"/>
        <family val="1"/>
        <charset val="238"/>
      </rPr>
      <t>0</t>
    </r>
  </si>
  <si>
    <t>Kék= fajlagos érték 2019 évhez képest változik</t>
  </si>
  <si>
    <t>2020. évi költségvetés</t>
  </si>
  <si>
    <t xml:space="preserve">Költségvetési  szerveknél foglalkoztatottak 2019. dec. bérkompenzációja </t>
  </si>
  <si>
    <t xml:space="preserve">                                                                        2020. évi bérkompenzáció</t>
  </si>
  <si>
    <t>Turisztikailag frekventált térségek integrált termék és szolgáltatás fejlesztése - gyógyhely GINOP-7.1.9-16-2017-00004</t>
  </si>
  <si>
    <t>2020. évi költségvetés felhalmozási bevételek</t>
  </si>
  <si>
    <t xml:space="preserve">2020. évi bevételi előirányzat </t>
  </si>
  <si>
    <t>Ingatlanértékesítés (1455/106. hrsz-u terület; Kölcsey u-i nyilvános WC)</t>
  </si>
  <si>
    <t>Egyéb szálláshelyek 2020. évi minőségfejlesztési támogatása {192/2019. (VIII. 29.) Kt. hat.}</t>
  </si>
  <si>
    <t>2020. évi felhalmozási kiadásai</t>
  </si>
  <si>
    <t>PH felújítása (konferenciaterem + PM iroda)</t>
  </si>
  <si>
    <t>Kézilabda munkacsarnok csapadékvíz elvezetés kialakítása (1455/8 hrsz ingatlan közművesítése)</t>
  </si>
  <si>
    <t>Hévíz Város Térfigyelő kamerarendszerének  + Eon tápellátás kiépítése III. ütem (27 db kameraelhelyezése 21 helyszínen)</t>
  </si>
  <si>
    <t>Szabó Lőrinc u. új útszakasz víz- és szennyvíz közmű kiépítése (műszaki ellenőr díja 1.000 e Ft) fordított Áfá-s</t>
  </si>
  <si>
    <t xml:space="preserve">Eszközbeszerzés </t>
  </si>
  <si>
    <t>áthuzodó</t>
  </si>
  <si>
    <t>Iroda felújítás</t>
  </si>
  <si>
    <t>IT eszközök közbeszerzése</t>
  </si>
  <si>
    <t>2020. évi költségvetési rendelet</t>
  </si>
  <si>
    <t>Hitelállomány 2020. 01. 01. napján</t>
  </si>
  <si>
    <t xml:space="preserve">Skoda Octavia </t>
  </si>
  <si>
    <t>Hévízi Futó és Fitnesz Egyesület</t>
  </si>
  <si>
    <t>2020 évi költségvetési rendelet</t>
  </si>
  <si>
    <r>
      <rPr>
        <u/>
        <sz val="11"/>
        <rFont val="Times New Roman"/>
        <family val="1"/>
        <charset val="238"/>
      </rPr>
      <t>Építményadó:</t>
    </r>
    <r>
      <rPr>
        <sz val="11"/>
        <rFont val="Times New Roman"/>
        <family val="1"/>
        <charset val="238"/>
      </rPr>
      <t xml:space="preserve"> 100 % adókedvezmény azon lakás és lakáshoz tartozó rendeltetésszerűen használt gépjárműtároló tulajdonosok részére, akik tárgyév január 1. napján az adott ingatlanban lakóhellyel rendelkeznek 2.287 adótárgy, 262.762 m2-re vonatkozóan.</t>
    </r>
  </si>
  <si>
    <t>2020. évi közhatalmi bevételek</t>
  </si>
  <si>
    <r>
      <t xml:space="preserve">     </t>
    </r>
    <r>
      <rPr>
        <sz val="7"/>
        <color indexed="8"/>
        <rFont val="Times New Roman"/>
        <family val="1"/>
        <charset val="238"/>
      </rPr>
      <t xml:space="preserve"> 8.1.1. Hitel-, kölcsön felvétel pü-i vállalkozásoktól</t>
    </r>
    <r>
      <rPr>
        <b/>
        <sz val="7"/>
        <color rgb="FF0070C0"/>
        <rFont val="Times New Roman"/>
        <family val="1"/>
        <charset val="238"/>
      </rPr>
      <t xml:space="preserve"> </t>
    </r>
  </si>
  <si>
    <t>1/3.</t>
  </si>
  <si>
    <t>önkormányzat által felvett hitelállomány alakulása, lejárat és eszközök alakulása szerinti bontásban</t>
  </si>
  <si>
    <t>Felvett hitel összege</t>
  </si>
  <si>
    <t xml:space="preserve">  hosszúlejáratú fejlesztési hitel</t>
  </si>
  <si>
    <t>8 év</t>
  </si>
  <si>
    <t xml:space="preserve">Euribor + 0,43 % + 1,5 % </t>
  </si>
  <si>
    <t>1/4.</t>
  </si>
  <si>
    <t>Fenntartható közlekedés  (műszaki ellenőri díjkülönbözet) nem része a pályázatnak 197/2019. (IX. 2.) kt hat</t>
  </si>
  <si>
    <t>Fenntartható közlekedés TOP-3.1.1-15-ZA1-2016-00007  megvalósítása Autobuszpályaudvar építés munkái</t>
  </si>
  <si>
    <t>Fenntartható közlekedés TOP-3.1.1-15-ZA1-2016-00007  megvalósítása Vörösmarty utcai kerékpárút  építés munkai</t>
  </si>
  <si>
    <t>Hévíz Város  fenntartható közlekedése TOP-3.1.1-15-ZA1-2016-00007</t>
  </si>
  <si>
    <t xml:space="preserve">Hévízgyógyfürdő és Szent András Reumakórház kezelésében lévő Dr.Schulhof sétány fejlesztése GINOP-7.1.9-17-2018-00015 pályázat </t>
  </si>
  <si>
    <t xml:space="preserve">Hévíz 1089/1hrsz-ú ( iskolaudvar)  kisméretű 20X 40 rekortán borítású pálya kiépítése </t>
  </si>
  <si>
    <t>Hévíz Széchenyi u. 54. és 56. házszámok közötti jelenleg útként és parkolóként használt kb.530m2 terület megvásárlása</t>
  </si>
  <si>
    <t>Szántó András ev. (Dr. Szántó Endre: "Hévíz története" V-VI. kötet)</t>
  </si>
  <si>
    <t>Idősek szakosított ellátása esetében méltányossági okból biztosított közvetett támogatás</t>
  </si>
  <si>
    <t>Jelzőrendszeres házi segítségnyújtás esetében méltányossági okból biztosított közvetett támogatás</t>
  </si>
  <si>
    <t xml:space="preserve">Aquamarin Szállodaüzemeltető Kft. üzletrész értékesítés </t>
  </si>
  <si>
    <t>.../2020. (... ...) önkormányzati rendelet 2/4. melléklete</t>
  </si>
  <si>
    <t>Beruházás ( Weidemann rakodógép 17.000 e Ft; egyéb 5.000 e Ft)</t>
  </si>
  <si>
    <t>Eszközbeszerzés (kisértékű tárgyi eszk 500 e Ft; Óvodai fejlesztés, napvitorla 1500 e Ft)</t>
  </si>
  <si>
    <t xml:space="preserve">Fenntartható közlekedés megvalósítása  (műszaki ellenőri tervezett kiadás, 2.111 e Ft és tartalék 733 ezer Ft) </t>
  </si>
  <si>
    <t>Musica Antiqua Együttes Baráti Köre működés</t>
  </si>
  <si>
    <r>
      <t>502227 Széchenyi utca zárt árok csapadék.elvez.</t>
    </r>
    <r>
      <rPr>
        <sz val="7"/>
        <color rgb="FF00B0F0"/>
        <rFont val="Times New Roman"/>
        <family val="1"/>
        <charset val="238"/>
      </rPr>
      <t xml:space="preserve"> </t>
    </r>
  </si>
  <si>
    <t>502206 Hévíz Város fenntartható közlekedése TOP-3.1.1-15ZA1-2016-00007</t>
  </si>
  <si>
    <r>
      <t xml:space="preserve">      </t>
    </r>
    <r>
      <rPr>
        <sz val="7"/>
        <color indexed="8"/>
        <rFont val="Times New Roman"/>
        <family val="1"/>
        <charset val="238"/>
      </rPr>
      <t xml:space="preserve">8.1.1. Hitel-, kölcsön felvétel pü-i vállalkozásoktól (B811) </t>
    </r>
  </si>
  <si>
    <t>2023.</t>
  </si>
  <si>
    <t xml:space="preserve"> </t>
  </si>
  <si>
    <t>HIV/198/2020.</t>
  </si>
  <si>
    <t>HIV/280-115/2018</t>
  </si>
  <si>
    <t xml:space="preserve">Karsádi György János EV </t>
  </si>
  <si>
    <t>637-2/2009,                     HIV/724-2/2019, HIV/2699/2019.</t>
  </si>
  <si>
    <t>1621,1622,1623 Hrsz-ú ingatlanok bérlete             (DRV Zrt területe)</t>
  </si>
  <si>
    <t>HIV/1169-1/2018</t>
  </si>
  <si>
    <t>HIV/1169-2/2018</t>
  </si>
  <si>
    <t>Fehér Renátó - Héviz Folyóirat főszerkesztő-helyettesi feladatok ellátása</t>
  </si>
  <si>
    <t>HIV/590-2/2018</t>
  </si>
  <si>
    <t>HIV/9327-2/2019</t>
  </si>
  <si>
    <t>HIV/4493-7/2019</t>
  </si>
  <si>
    <t>HOSER Ker. és Szolg. KFT    -      Bérleti szerződés  (Hévíz, 1627/1/A/33. hrsz és 1627/1/A/56. hrsz.)</t>
  </si>
  <si>
    <t>PMK/22-23/2017</t>
  </si>
  <si>
    <t>HIV/552-5/2018</t>
  </si>
  <si>
    <t>ZNET Telekom Zrt - internet szolg. (ROMKERT) Zrinyi 130/b.</t>
  </si>
  <si>
    <t>HIV/4442-13/2018</t>
  </si>
  <si>
    <t>Optiterm Kft. - hivatal épület hütő-fütő rendszer karb.t.</t>
  </si>
  <si>
    <t>SZO/582-4/2016</t>
  </si>
  <si>
    <t>HIV/466-7/2019</t>
  </si>
  <si>
    <t>ZNET Telekom Zrt - internet szolg. (Rózsakert) Deák tér 1.</t>
  </si>
  <si>
    <t>HIV/1159-7/2019.</t>
  </si>
  <si>
    <t>HIV/10045-1/2018</t>
  </si>
  <si>
    <t>HIV/1169-3/2018</t>
  </si>
  <si>
    <t>Pávai Bt. - Héviz Folyóirat szerkesztőségi feladatok</t>
  </si>
  <si>
    <t>SZO/216/2016</t>
  </si>
  <si>
    <t xml:space="preserve">Szabó Béla EV </t>
  </si>
  <si>
    <t>5481/2009</t>
  </si>
  <si>
    <t>Zm.Korm.Hiv - Takarnet program használata - adatfirssités</t>
  </si>
  <si>
    <t>SZO/95-11/2013</t>
  </si>
  <si>
    <t>Hévizgyógyfürdőkórház tulajdonában lévő nyilvános WC bérleti dija</t>
  </si>
  <si>
    <t>VFO/128-3/2016</t>
  </si>
  <si>
    <t>Csiha Elektronikai és Szoftverfejlesztő Kft</t>
  </si>
  <si>
    <t>VFO/392-2/2014</t>
  </si>
  <si>
    <t>Nemzeti Mobilfizetési Zrt.-parkolás mobil fizetési rendszeren keresztül</t>
  </si>
  <si>
    <t xml:space="preserve">K-0018511 </t>
  </si>
  <si>
    <t>Invitel Távközlési Zrt. - Internetdij</t>
  </si>
  <si>
    <t>KGO/18-4/2013</t>
  </si>
  <si>
    <t>Irók Boltja Kft. - bizományosi keretszerződés Héviz folyóirat</t>
  </si>
  <si>
    <t>PMK/18-6/2017</t>
  </si>
  <si>
    <t>Hunguest Hotels Zrt - antenna bérlet</t>
  </si>
  <si>
    <t>HIV/7103-2/2019</t>
  </si>
  <si>
    <t>Héviz Folyóirat nyomdai előkészitő munkái</t>
  </si>
  <si>
    <t>HIV/9997-7/2019</t>
  </si>
  <si>
    <t>Héviz Folyóirat nyomai munkái</t>
  </si>
  <si>
    <t>HIV/1396-1/2019</t>
  </si>
  <si>
    <t>Tel-Info Bt.</t>
  </si>
  <si>
    <t>HIV/280-57/2018</t>
  </si>
  <si>
    <t xml:space="preserve">TC Informatika Kft - Adatvédelmi feladatok </t>
  </si>
  <si>
    <t>HIV/9949-2/2018</t>
  </si>
  <si>
    <t>Nagymihály Csaba - Önk.int.rendszergazdai feladatok</t>
  </si>
  <si>
    <t>HIV/280-106/2018</t>
  </si>
  <si>
    <t>Pintér Tamás EV - szerver üzemeltetés (hevizairport.com)</t>
  </si>
  <si>
    <t>HIV/280-107/2018</t>
  </si>
  <si>
    <t>Pintér Tamás EV - szerver üzemeltetés (heviz.hu)</t>
  </si>
  <si>
    <t>HIV/87-2/2019</t>
  </si>
  <si>
    <t>Pintér Tamás EV - szerver üzemeltetés (onkormanyzat.heviz.hu)</t>
  </si>
  <si>
    <t>HIV/479-7/2019</t>
  </si>
  <si>
    <t>Allfordent Kft - fogászati ügyelet ellátás Keszthely</t>
  </si>
  <si>
    <t>…/2018.dec.28.</t>
  </si>
  <si>
    <t>Szabó Béla EV - pályázati szakértői tanácsadás</t>
  </si>
  <si>
    <t>határozott - projekt záró elszámolási hi</t>
  </si>
  <si>
    <t>HIV/7342/2019.</t>
  </si>
  <si>
    <t>International Cert Hungary Kft - felülvizsgálati szerz</t>
  </si>
  <si>
    <t>Informatikai eszközök beszerzése (Hévízaiport.com szerver cseréje 2.300 e Ft és önkormányzat.heviz.hu szerver cseréje 2.300 e Ft)</t>
  </si>
  <si>
    <t>(Aquamarin Kft értékesítés vételár foglaló nélkül 1.383.694 e Ft</t>
  </si>
  <si>
    <r>
      <t xml:space="preserve">      </t>
    </r>
    <r>
      <rPr>
        <sz val="7"/>
        <rFont val="Times New Roman"/>
        <family val="1"/>
        <charset val="238"/>
      </rPr>
      <t xml:space="preserve">8.1.1. Hitel-, kölcsön felvétel  pü-i vállalkozásoktól  </t>
    </r>
  </si>
  <si>
    <t>Konyha-étterem</t>
  </si>
  <si>
    <t xml:space="preserve">Műszaki csoport </t>
  </si>
  <si>
    <t>Zöldterület és köztisztasági csoport</t>
  </si>
  <si>
    <t>Technikai dolgozók csoportja</t>
  </si>
  <si>
    <t xml:space="preserve">Teréz Anya Szociális Integrált Intézmény </t>
  </si>
  <si>
    <t xml:space="preserve">Dajka </t>
  </si>
  <si>
    <t>Pedagógiai asszisztens asszisztens</t>
  </si>
  <si>
    <t xml:space="preserve">Óvodatitkár </t>
  </si>
  <si>
    <t>Kisegítő alkalmazott</t>
  </si>
  <si>
    <t>Közművelődés</t>
  </si>
  <si>
    <t>Közvetlenül az intézményvezető alá rendeltek:</t>
  </si>
  <si>
    <t>Közművelődési szakember</t>
  </si>
  <si>
    <t>Könyvtár</t>
  </si>
  <si>
    <t>Múzeumpedagógus</t>
  </si>
  <si>
    <t>Ebböl: Kötelezettséggel terhelt egyéb felhalmozási tartalék: IT eszközök beszerzése</t>
  </si>
  <si>
    <r>
      <t>Le:</t>
    </r>
    <r>
      <rPr>
        <b/>
        <i/>
        <sz val="10"/>
        <color indexed="8"/>
        <rFont val="Times New Roman"/>
        <family val="1"/>
        <charset val="238"/>
      </rPr>
      <t xml:space="preserve"> Hitel törlesztés és kamat tárgy évi. évi összege 170.000 e Ft</t>
    </r>
  </si>
  <si>
    <t>Jogi viták miatti tartalék</t>
  </si>
  <si>
    <t>Kötelezettséggel terhelt működési céltartalék: Jogi viták miatti tartalék (Alsópáhok: 68.721 e Ft; Keszthely : 47.875 e Ft)</t>
  </si>
  <si>
    <t>Polgármesteri Hivatal *</t>
  </si>
  <si>
    <t>(g) teljesítési adatokhoz kapcsolódó korrekciós támogatás146.802.364-146.532.071=270.293 Ft)</t>
  </si>
  <si>
    <t>530,- Ft/fő/éjszaka</t>
  </si>
  <si>
    <t xml:space="preserve">2020. évi pénzügyi mérleg </t>
  </si>
  <si>
    <t xml:space="preserve">2020. évi működési pénzügyi mérleg </t>
  </si>
  <si>
    <t xml:space="preserve">2020. évi felhalmozási pénzügyi mérleg </t>
  </si>
  <si>
    <t>2020. évi egyéb működési célú támogatások ÁHT-én beülre és  és működési támogatások ÁHT-n kívülre</t>
  </si>
  <si>
    <t xml:space="preserve">2020. évi pénzügyi mérlege </t>
  </si>
  <si>
    <t xml:space="preserve">2020. évi Pénzügyi mérleg </t>
  </si>
  <si>
    <t xml:space="preserve">2020.  évi működési célú és egyéb kiadások feladatonként </t>
  </si>
  <si>
    <t>2020. évi pénzügyi mérleg</t>
  </si>
  <si>
    <t>2020. évi  engedélyezett létszámkeret</t>
  </si>
  <si>
    <t xml:space="preserve">*268/2019. (XI. 29.) Kt. határozat alapján a Polgármesteri Hivaral engedélyezett létszáma 2020. május 1-től szeptember 30-ig 2 fő adóellenőrrel egészül ki. </t>
  </si>
  <si>
    <t>Mérték  (2020. évi január 1. napjától)</t>
  </si>
  <si>
    <t xml:space="preserve">2020. évi bevételi terv  </t>
  </si>
  <si>
    <t>2020. évi terv</t>
  </si>
  <si>
    <t xml:space="preserve">2020.  évi előirányzat </t>
  </si>
  <si>
    <t xml:space="preserve">előirányzat felhasználási ütemterv a 2020. évi  költségvetési rendelethez </t>
  </si>
  <si>
    <t>Hévízi Televízió beruházási támogatás</t>
  </si>
  <si>
    <t>Közvilágítás tervezés, engedélyezés és bővítés (Park utca és Strecker köz</t>
  </si>
  <si>
    <t>Termál Út Kis-Balaton Kerékpáros Egyesület működési támogatás</t>
  </si>
  <si>
    <t xml:space="preserve">505901 Egyéb ki nem emelt, éven túli kötelezettségvállalási lista 6.sz. melléklet alapján.Ebből a sorból éves lejárattal: nettó 14.500 ezer Ft támogatott beruházásokoz kapcsolódó szakmai, szakértői szolgáltatás, határon átnyúló pályázatok és nemzetközi kapcsolatok szakmai támogatása, ellátása nettó 12.800ezer Ft ) </t>
  </si>
  <si>
    <t>Igazgató megbízott</t>
  </si>
  <si>
    <t>Gazdasági  ügyintéző</t>
  </si>
  <si>
    <t>Ügyviteli alkalmazott</t>
  </si>
  <si>
    <t>Kiállítás rendező</t>
  </si>
  <si>
    <t>Múzeumi adatrögzítő</t>
  </si>
  <si>
    <t>Múzeumi adatrögzítő (üres)</t>
  </si>
  <si>
    <t>Muzeológus</t>
  </si>
  <si>
    <t>Műszaki, fenntartási alkalmazott</t>
  </si>
  <si>
    <t>Rendezvénytechnikus</t>
  </si>
  <si>
    <t>Műszaki alkalmazott (üres)</t>
  </si>
  <si>
    <t xml:space="preserve">Műszaki alkalmazott </t>
  </si>
  <si>
    <t>Ügyvitelei alkalmazott</t>
  </si>
  <si>
    <t xml:space="preserve">Könyvtáros </t>
  </si>
  <si>
    <t>Gyermek könyvtáros ( GYED miatt jelenleg üres)</t>
  </si>
  <si>
    <t>Filmszínház</t>
  </si>
  <si>
    <t>Mozgóképforgalmazó szakreferens</t>
  </si>
  <si>
    <t>Raktáros</t>
  </si>
  <si>
    <t>Művészeti vezető</t>
  </si>
  <si>
    <t>Gazdasági  ügyintéző (üres)</t>
  </si>
  <si>
    <t xml:space="preserve">Működési hiány finanszírozása felhalmozási többlet terhére </t>
  </si>
  <si>
    <t>Felhalmozásii többlet felhasználása működési hiány fedezésére</t>
  </si>
  <si>
    <t xml:space="preserve"> 5/2020 (II. 12.) önkormányzati rendelet 1. melléklete </t>
  </si>
  <si>
    <t xml:space="preserve">  5/2020 (II. 12.) önkormányzati rendelet 1/1. melléklete</t>
  </si>
  <si>
    <t xml:space="preserve">  5/2020 (II. 12.) önkormányzati rendelet 1/2. melléklete</t>
  </si>
  <si>
    <t xml:space="preserve">  5/2020 (II. 12.) önkormányzati rendelet 1/3 melléklete</t>
  </si>
  <si>
    <t xml:space="preserve">  5/2020 (II. 12.) önkormányzati rendelet 1/4. melléklete </t>
  </si>
  <si>
    <t xml:space="preserve">  5/2020 (II. 12.) önkormányzati rendelet 1/5. melléklete</t>
  </si>
  <si>
    <t xml:space="preserve"> 5/2020 (II. 12.) önkormányzati rendelet 1/6. melléklete</t>
  </si>
  <si>
    <t xml:space="preserve">  5/2020 (II. 12.) önkormányzati rendelet 1/7. melléklete</t>
  </si>
  <si>
    <t xml:space="preserve">  5/2020 (II. 12.) önkormányzati rendelet 1/8. melléklete</t>
  </si>
  <si>
    <t xml:space="preserve"> 5/2020 (II. 12.) önkormányzati rendelet 1/9. melléklete</t>
  </si>
  <si>
    <t xml:space="preserve">  5/2020 (II. 12.) önkormányzati rendelet 2/1. melléklete</t>
  </si>
  <si>
    <t xml:space="preserve">  5/2020 (II. 12.) önkormányzati rendelet 2/1/1. melléklete</t>
  </si>
  <si>
    <t xml:space="preserve">  5/2020 (II. 12.) önkormányzati rendelet 2/2. melléklete</t>
  </si>
  <si>
    <t xml:space="preserve">   5/2020 (II. 12.) önkormányzati rendelet 2/3. melléklete   </t>
  </si>
  <si>
    <t xml:space="preserve"> 5/2020 (II. 12.) önkormányzati rendelet  3/1. melléklete </t>
  </si>
  <si>
    <t xml:space="preserve"> 5/2020 (II. 12.) önkormányzati rendelet  3/2. melléklete </t>
  </si>
  <si>
    <t xml:space="preserve"> 5/2020 (II. 12.) önkormányzati rendelet  3/3. melléklete  </t>
  </si>
  <si>
    <t xml:space="preserve"> 5/2020 (II. 12.) önkormányzati rendelet  3/4. melléklete </t>
  </si>
  <si>
    <t xml:space="preserve"> 5/2020 (II. 12.) önkormányzati rendelet 4. melléklete</t>
  </si>
  <si>
    <t xml:space="preserve">  5/2020 (II. 12.) önkormányzati rendelet 5. melléklete  </t>
  </si>
  <si>
    <t xml:space="preserve">  5/2020 (II. 12.) önkormányzati rendelet 6. melléklete</t>
  </si>
  <si>
    <t xml:space="preserve">  5/2020 (II. 12.) önkormányzati rendelet 7. melléklete </t>
  </si>
  <si>
    <t xml:space="preserve">   5/2020 (II. 12.) önkormányzati rendelet 8. melléklete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</si>
</sst>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0"/>
    <numFmt numFmtId="165" formatCode="#,##0.0"/>
    <numFmt numFmtId="166" formatCode="m&quot;. &quot;d\.;@"/>
    <numFmt numFmtId="167" formatCode="0.0"/>
    <numFmt numFmtId="168" formatCode="#,##0.0000"/>
    <numFmt numFmtId="169" formatCode="0;[Red]0"/>
    <numFmt numFmtId="170" formatCode="m\.\ d\.;@"/>
  </numFmts>
  <fonts count="17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MS Sans Serif"/>
      <family val="2"/>
      <charset val="238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Times New Roman"/>
      <family val="1"/>
      <charset val="238"/>
    </font>
    <font>
      <sz val="9"/>
      <name val="Arial CE"/>
      <family val="2"/>
      <charset val="238"/>
    </font>
    <font>
      <sz val="8"/>
      <name val="Arial"/>
      <family val="2"/>
      <charset val="238"/>
    </font>
    <font>
      <i/>
      <sz val="8"/>
      <color indexed="8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Arial"/>
      <family val="2"/>
      <charset val="238"/>
    </font>
    <font>
      <sz val="8"/>
      <color indexed="10"/>
      <name val="Times New Roman"/>
      <family val="1"/>
      <charset val="238"/>
    </font>
    <font>
      <b/>
      <i/>
      <sz val="8"/>
      <color indexed="8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color indexed="10"/>
      <name val="Arial"/>
      <family val="2"/>
      <charset val="238"/>
    </font>
    <font>
      <b/>
      <sz val="12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i/>
      <sz val="12"/>
      <color indexed="10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u/>
      <sz val="12"/>
      <color indexed="8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7"/>
      <name val="Times New Roman"/>
      <family val="1"/>
      <charset val="238"/>
    </font>
    <font>
      <b/>
      <sz val="7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sz val="8"/>
      <color indexed="12"/>
      <name val="Times New Roman"/>
      <family val="1"/>
      <charset val="238"/>
    </font>
    <font>
      <u/>
      <sz val="8"/>
      <color indexed="8"/>
      <name val="Times New Roman"/>
      <family val="1"/>
      <charset val="238"/>
    </font>
    <font>
      <i/>
      <sz val="7"/>
      <color indexed="8"/>
      <name val="Times New Roman"/>
      <family val="1"/>
      <charset val="238"/>
    </font>
    <font>
      <b/>
      <sz val="7"/>
      <color indexed="8"/>
      <name val="Times New Roman"/>
      <family val="1"/>
      <charset val="238"/>
    </font>
    <font>
      <sz val="7"/>
      <color indexed="10"/>
      <name val="Times New Roman"/>
      <family val="1"/>
      <charset val="238"/>
    </font>
    <font>
      <b/>
      <i/>
      <sz val="8"/>
      <name val="Times New Roman"/>
      <family val="1"/>
      <charset val="238"/>
    </font>
    <font>
      <sz val="10"/>
      <name val="Arial"/>
      <family val="2"/>
      <charset val="238"/>
    </font>
    <font>
      <b/>
      <i/>
      <sz val="7"/>
      <color indexed="8"/>
      <name val="Times New Roman"/>
      <family val="1"/>
      <charset val="238"/>
    </font>
    <font>
      <b/>
      <sz val="6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9"/>
      <color indexed="10"/>
      <name val="Times New Roman"/>
      <family val="1"/>
      <charset val="238"/>
    </font>
    <font>
      <sz val="10"/>
      <name val="Arial CE"/>
      <charset val="238"/>
    </font>
    <font>
      <sz val="10"/>
      <color indexed="12"/>
      <name val="Times New Roman"/>
      <family val="1"/>
      <charset val="238"/>
    </font>
    <font>
      <b/>
      <sz val="8"/>
      <color indexed="8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sz val="8"/>
      <color indexed="8"/>
      <name val="Arial"/>
      <family val="2"/>
      <charset val="238"/>
    </font>
    <font>
      <b/>
      <u/>
      <sz val="8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i/>
      <u/>
      <sz val="8"/>
      <color indexed="8"/>
      <name val="Times New Roman"/>
      <family val="1"/>
      <charset val="238"/>
    </font>
    <font>
      <i/>
      <u/>
      <sz val="8"/>
      <color indexed="8"/>
      <name val="Times New Roman"/>
      <family val="1"/>
      <charset val="238"/>
    </font>
    <font>
      <b/>
      <u/>
      <sz val="10"/>
      <color indexed="8"/>
      <name val="Times New Roman"/>
      <family val="1"/>
      <charset val="238"/>
    </font>
    <font>
      <sz val="6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7"/>
      <color indexed="10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sz val="7"/>
      <color indexed="8"/>
      <name val="Times New Roman"/>
      <family val="1"/>
      <charset val="238"/>
    </font>
    <font>
      <b/>
      <sz val="7"/>
      <color indexed="8"/>
      <name val="Times New Roman"/>
      <family val="1"/>
      <charset val="238"/>
    </font>
    <font>
      <b/>
      <sz val="6"/>
      <color indexed="8"/>
      <name val="Times New Roman"/>
      <family val="1"/>
      <charset val="238"/>
    </font>
    <font>
      <sz val="6"/>
      <color indexed="8"/>
      <name val="Times New Roman"/>
      <family val="1"/>
      <charset val="238"/>
    </font>
    <font>
      <b/>
      <sz val="6"/>
      <name val="Times New Roman"/>
      <family val="1"/>
      <charset val="238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sz val="7"/>
      <color indexed="1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u/>
      <sz val="11"/>
      <name val="Times New Roman"/>
      <family val="1"/>
      <charset val="238"/>
    </font>
    <font>
      <u/>
      <sz val="12"/>
      <name val="Times New Roman"/>
      <family val="1"/>
      <charset val="238"/>
    </font>
    <font>
      <b/>
      <sz val="10"/>
      <color indexed="9"/>
      <name val="Times New Roman"/>
      <family val="1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9"/>
      <color indexed="81"/>
      <name val="Tahoma"/>
      <family val="2"/>
      <charset val="238"/>
    </font>
    <font>
      <b/>
      <u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7"/>
      <color indexed="10"/>
      <name val="Times New Roman"/>
      <family val="1"/>
      <charset val="238"/>
    </font>
    <font>
      <b/>
      <sz val="7"/>
      <color indexed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vertAlign val="superscript"/>
      <sz val="8"/>
      <color indexed="10"/>
      <name val="Times New Roman"/>
      <family val="1"/>
      <charset val="238"/>
    </font>
    <font>
      <sz val="7"/>
      <name val="Arial CE"/>
      <family val="2"/>
      <charset val="238"/>
    </font>
    <font>
      <sz val="12"/>
      <name val="Arial CE"/>
      <family val="2"/>
      <charset val="238"/>
    </font>
    <font>
      <i/>
      <sz val="9"/>
      <name val="Times New Roman"/>
      <family val="1"/>
      <charset val="238"/>
    </font>
    <font>
      <sz val="12"/>
      <color theme="1"/>
      <name val="Arial"/>
      <family val="2"/>
      <charset val="238"/>
    </font>
    <font>
      <sz val="7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8"/>
      <color rgb="FF0070C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rgb="FFFF0000"/>
      <name val="Times New Roman"/>
      <family val="1"/>
    </font>
    <font>
      <sz val="8"/>
      <color rgb="FFFF0000"/>
      <name val="Times New Roman"/>
      <family val="1"/>
      <charset val="238"/>
    </font>
    <font>
      <sz val="10"/>
      <color rgb="FFFF0000"/>
      <name val="Arial CE"/>
      <charset val="238"/>
    </font>
    <font>
      <b/>
      <sz val="9"/>
      <color rgb="FFFF0000"/>
      <name val="Times New Roman"/>
      <family val="1"/>
      <charset val="238"/>
    </font>
    <font>
      <sz val="7"/>
      <color rgb="FF00B0F0"/>
      <name val="Times New Roman"/>
      <family val="1"/>
      <charset val="238"/>
    </font>
    <font>
      <sz val="6"/>
      <color rgb="FFFF0000"/>
      <name val="Times New Roman"/>
      <family val="1"/>
      <charset val="238"/>
    </font>
    <font>
      <sz val="9"/>
      <color rgb="FFFF0000"/>
      <name val="Arial CE"/>
      <family val="2"/>
      <charset val="238"/>
    </font>
    <font>
      <sz val="9"/>
      <color rgb="FF00B0F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9"/>
      <color rgb="FFFF33CC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7"/>
      <name val="Times New Roman"/>
      <family val="1"/>
      <charset val="238"/>
    </font>
    <font>
      <b/>
      <i/>
      <sz val="7"/>
      <name val="Times New Roman"/>
      <family val="1"/>
      <charset val="238"/>
    </font>
    <font>
      <b/>
      <u/>
      <sz val="9"/>
      <name val="Times New Roman"/>
      <family val="1"/>
      <charset val="238"/>
    </font>
    <font>
      <b/>
      <sz val="7"/>
      <color rgb="FF0070C0"/>
      <name val="Times New Roman"/>
      <family val="1"/>
      <charset val="238"/>
    </font>
    <font>
      <sz val="10"/>
      <color rgb="FF00B0F0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sz val="8"/>
      <color rgb="FF00B050"/>
      <name val="Times New Roman"/>
      <family val="1"/>
      <charset val="238"/>
    </font>
    <font>
      <sz val="9"/>
      <color rgb="FF00B050"/>
      <name val="Times New Roman"/>
      <family val="1"/>
      <charset val="238"/>
    </font>
    <font>
      <sz val="9"/>
      <color rgb="FF00B050"/>
      <name val="Arial CE"/>
      <family val="2"/>
      <charset val="238"/>
    </font>
    <font>
      <sz val="10"/>
      <color rgb="FF00B050"/>
      <name val="Times New Roman"/>
      <family val="1"/>
      <charset val="238"/>
    </font>
    <font>
      <b/>
      <sz val="9"/>
      <color rgb="FF00B050"/>
      <name val="Times New Roman"/>
      <family val="1"/>
      <charset val="238"/>
    </font>
    <font>
      <sz val="12"/>
      <color rgb="FF00B0F0"/>
      <name val="Times New Roman"/>
      <family val="1"/>
      <charset val="238"/>
    </font>
    <font>
      <sz val="11"/>
      <name val="Arial"/>
      <family val="2"/>
      <charset val="238"/>
    </font>
    <font>
      <b/>
      <sz val="8"/>
      <color indexed="8"/>
      <name val="Bernard MT Condensed"/>
      <family val="1"/>
    </font>
    <font>
      <b/>
      <u/>
      <sz val="9"/>
      <color indexed="8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i/>
      <sz val="10"/>
      <name val="Times New Roman"/>
      <family val="1"/>
      <charset val="238"/>
    </font>
    <font>
      <sz val="8"/>
      <color rgb="FF00B0F0"/>
      <name val="Times New Roman"/>
      <family val="1"/>
      <charset val="238"/>
    </font>
    <font>
      <sz val="8"/>
      <color rgb="FFFF0000"/>
      <name val="Arial"/>
      <family val="2"/>
      <charset val="238"/>
    </font>
    <font>
      <i/>
      <sz val="9"/>
      <color rgb="FFFF0000"/>
      <name val="Times New Roman"/>
      <family val="1"/>
      <charset val="238"/>
    </font>
    <font>
      <b/>
      <i/>
      <sz val="9"/>
      <name val="Times New Roman"/>
      <family val="1"/>
      <charset val="238"/>
    </font>
    <font>
      <vertAlign val="superscript"/>
      <sz val="8"/>
      <color rgb="FFFF0000"/>
      <name val="Times New Roman"/>
      <family val="1"/>
      <charset val="238"/>
    </font>
    <font>
      <sz val="8"/>
      <color rgb="FFFF0000"/>
      <name val="Arial CE"/>
      <family val="2"/>
      <charset val="238"/>
    </font>
    <font>
      <sz val="7"/>
      <color rgb="FFFF0000"/>
      <name val="Arial CE"/>
      <family val="2"/>
      <charset val="238"/>
    </font>
    <font>
      <i/>
      <sz val="8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7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0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1"/>
      <color rgb="FFFF000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rgb="FF0070C0"/>
      <name val="Times New Roman"/>
      <family val="1"/>
      <charset val="238"/>
    </font>
    <font>
      <b/>
      <sz val="11"/>
      <color rgb="FF0070C0"/>
      <name val="Times New Roman"/>
      <family val="1"/>
      <charset val="238"/>
    </font>
    <font>
      <sz val="11"/>
      <color rgb="FF0070C0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9"/>
      <color rgb="FF00B0F0"/>
      <name val="Arial CE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8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7" borderId="1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7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5" fillId="7" borderId="1" applyNumberFormat="0" applyAlignment="0" applyProtection="0"/>
    <xf numFmtId="0" fontId="66" fillId="22" borderId="7" applyNumberFormat="0" applyAlignment="0" applyProtection="0"/>
    <xf numFmtId="0" fontId="14" fillId="4" borderId="0" applyNumberFormat="0" applyBorder="0" applyAlignment="0" applyProtection="0"/>
    <xf numFmtId="0" fontId="16" fillId="20" borderId="8" applyNumberFormat="0" applyAlignment="0" applyProtection="0"/>
    <xf numFmtId="0" fontId="15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7" fillId="23" borderId="0" applyNumberFormat="0" applyBorder="0" applyAlignment="0" applyProtection="0"/>
    <xf numFmtId="0" fontId="66" fillId="0" borderId="0"/>
    <xf numFmtId="0" fontId="115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9" fillId="0" borderId="0"/>
    <xf numFmtId="0" fontId="71" fillId="0" borderId="0"/>
    <xf numFmtId="0" fontId="20" fillId="0" borderId="0"/>
    <xf numFmtId="0" fontId="94" fillId="0" borderId="0"/>
    <xf numFmtId="0" fontId="19" fillId="0" borderId="0"/>
    <xf numFmtId="0" fontId="18" fillId="0" borderId="0"/>
    <xf numFmtId="0" fontId="66" fillId="22" borderId="7" applyNumberFormat="0" applyAlignment="0" applyProtection="0"/>
    <xf numFmtId="0" fontId="16" fillId="20" borderId="8" applyNumberFormat="0" applyAlignment="0" applyProtection="0"/>
    <xf numFmtId="0" fontId="21" fillId="0" borderId="9" applyNumberFormat="0" applyFill="0" applyAlignment="0" applyProtection="0"/>
    <xf numFmtId="0" fontId="4" fillId="3" borderId="0" applyNumberFormat="0" applyBorder="0" applyAlignment="0" applyProtection="0"/>
    <xf numFmtId="0" fontId="17" fillId="23" borderId="0" applyNumberFormat="0" applyBorder="0" applyAlignment="0" applyProtection="0"/>
    <xf numFmtId="0" fontId="6" fillId="20" borderId="1" applyNumberFormat="0" applyAlignment="0" applyProtection="0"/>
    <xf numFmtId="0" fontId="8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13" fillId="0" borderId="0" applyNumberFormat="0" applyFill="0" applyBorder="0" applyAlignment="0" applyProtection="0"/>
  </cellStyleXfs>
  <cellXfs count="1698">
    <xf numFmtId="0" fontId="0" fillId="0" borderId="0" xfId="0"/>
    <xf numFmtId="0" fontId="25" fillId="0" borderId="10" xfId="0" applyFont="1" applyBorder="1" applyAlignment="1">
      <alignment horizontal="center" vertical="center"/>
    </xf>
    <xf numFmtId="3" fontId="73" fillId="0" borderId="11" xfId="0" applyNumberFormat="1" applyFont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22" fillId="0" borderId="0" xfId="0" applyFont="1" applyAlignment="1">
      <alignment horizontal="center"/>
    </xf>
    <xf numFmtId="0" fontId="32" fillId="0" borderId="0" xfId="71" applyFont="1" applyAlignment="1">
      <alignment vertical="center"/>
    </xf>
    <xf numFmtId="0" fontId="32" fillId="0" borderId="0" xfId="71" applyFont="1" applyBorder="1" applyAlignment="1">
      <alignment vertical="center"/>
    </xf>
    <xf numFmtId="0" fontId="33" fillId="0" borderId="0" xfId="0" applyFont="1"/>
    <xf numFmtId="0" fontId="36" fillId="0" borderId="0" xfId="0" applyFont="1"/>
    <xf numFmtId="0" fontId="35" fillId="0" borderId="0" xfId="0" applyFont="1"/>
    <xf numFmtId="0" fontId="30" fillId="0" borderId="0" xfId="0" applyFont="1"/>
    <xf numFmtId="0" fontId="39" fillId="0" borderId="0" xfId="0" applyFont="1"/>
    <xf numFmtId="0" fontId="40" fillId="0" borderId="0" xfId="0" applyFont="1"/>
    <xf numFmtId="0" fontId="28" fillId="0" borderId="0" xfId="0" applyFont="1" applyAlignment="1">
      <alignment wrapText="1"/>
    </xf>
    <xf numFmtId="0" fontId="41" fillId="0" borderId="0" xfId="0" applyFont="1"/>
    <xf numFmtId="0" fontId="42" fillId="0" borderId="0" xfId="0" applyFont="1"/>
    <xf numFmtId="0" fontId="43" fillId="0" borderId="0" xfId="0" applyFont="1"/>
    <xf numFmtId="0" fontId="27" fillId="0" borderId="0" xfId="0" applyFont="1" applyAlignment="1">
      <alignment horizontal="right"/>
    </xf>
    <xf numFmtId="0" fontId="46" fillId="0" borderId="0" xfId="0" applyFont="1"/>
    <xf numFmtId="0" fontId="44" fillId="0" borderId="12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49" fillId="0" borderId="0" xfId="0" applyFont="1"/>
    <xf numFmtId="0" fontId="44" fillId="0" borderId="0" xfId="0" applyFont="1" applyBorder="1" applyAlignment="1">
      <alignment horizontal="left" vertical="center"/>
    </xf>
    <xf numFmtId="0" fontId="43" fillId="0" borderId="0" xfId="0" applyFont="1" applyAlignment="1">
      <alignment wrapText="1"/>
    </xf>
    <xf numFmtId="3" fontId="43" fillId="0" borderId="0" xfId="0" applyNumberFormat="1" applyFont="1"/>
    <xf numFmtId="0" fontId="48" fillId="0" borderId="0" xfId="0" applyFont="1" applyFill="1" applyAlignment="1">
      <alignment wrapText="1"/>
    </xf>
    <xf numFmtId="3" fontId="44" fillId="0" borderId="0" xfId="0" applyNumberFormat="1" applyFont="1"/>
    <xf numFmtId="0" fontId="44" fillId="0" borderId="0" xfId="0" applyFont="1"/>
    <xf numFmtId="0" fontId="45" fillId="0" borderId="0" xfId="0" applyFont="1" applyAlignment="1">
      <alignment wrapText="1"/>
    </xf>
    <xf numFmtId="0" fontId="24" fillId="0" borderId="0" xfId="0" applyFont="1" applyBorder="1" applyAlignment="1">
      <alignment horizontal="center" vertical="center" wrapText="1"/>
    </xf>
    <xf numFmtId="0" fontId="20" fillId="0" borderId="0" xfId="0" applyFont="1"/>
    <xf numFmtId="0" fontId="20" fillId="0" borderId="0" xfId="0" applyFont="1" applyBorder="1"/>
    <xf numFmtId="0" fontId="52" fillId="0" borderId="0" xfId="0" applyFont="1"/>
    <xf numFmtId="3" fontId="20" fillId="0" borderId="0" xfId="0" applyNumberFormat="1" applyFont="1"/>
    <xf numFmtId="3" fontId="52" fillId="0" borderId="0" xfId="0" applyNumberFormat="1" applyFont="1"/>
    <xf numFmtId="3" fontId="52" fillId="0" borderId="0" xfId="0" applyNumberFormat="1" applyFont="1" applyBorder="1"/>
    <xf numFmtId="0" fontId="52" fillId="0" borderId="0" xfId="0" applyFont="1" applyBorder="1"/>
    <xf numFmtId="3" fontId="42" fillId="0" borderId="0" xfId="0" applyNumberFormat="1" applyFont="1"/>
    <xf numFmtId="0" fontId="48" fillId="0" borderId="0" xfId="0" applyFont="1" applyAlignment="1">
      <alignment horizontal="center" wrapText="1"/>
    </xf>
    <xf numFmtId="0" fontId="48" fillId="0" borderId="0" xfId="0" applyFont="1" applyAlignment="1">
      <alignment horizontal="center"/>
    </xf>
    <xf numFmtId="0" fontId="48" fillId="0" borderId="12" xfId="0" applyFont="1" applyBorder="1" applyAlignment="1">
      <alignment horizontal="center" wrapText="1"/>
    </xf>
    <xf numFmtId="166" fontId="28" fillId="0" borderId="12" xfId="0" applyNumberFormat="1" applyFont="1" applyBorder="1" applyAlignment="1">
      <alignment horizontal="center" vertical="center"/>
    </xf>
    <xf numFmtId="0" fontId="43" fillId="0" borderId="0" xfId="0" applyFont="1" applyBorder="1" applyAlignment="1">
      <alignment horizontal="center"/>
    </xf>
    <xf numFmtId="166" fontId="25" fillId="0" borderId="0" xfId="0" applyNumberFormat="1" applyFont="1" applyBorder="1" applyAlignment="1">
      <alignment horizontal="center" vertical="center"/>
    </xf>
    <xf numFmtId="0" fontId="57" fillId="0" borderId="0" xfId="0" applyFont="1"/>
    <xf numFmtId="0" fontId="57" fillId="0" borderId="0" xfId="0" applyFont="1" applyBorder="1"/>
    <xf numFmtId="0" fontId="58" fillId="0" borderId="0" xfId="0" applyFont="1"/>
    <xf numFmtId="0" fontId="35" fillId="0" borderId="0" xfId="78" applyFont="1"/>
    <xf numFmtId="0" fontId="37" fillId="0" borderId="0" xfId="78" applyFont="1"/>
    <xf numFmtId="3" fontId="28" fillId="0" borderId="0" xfId="78" applyNumberFormat="1" applyFont="1"/>
    <xf numFmtId="3" fontId="35" fillId="0" borderId="0" xfId="78" applyNumberFormat="1" applyFont="1"/>
    <xf numFmtId="3" fontId="25" fillId="0" borderId="16" xfId="78" applyNumberFormat="1" applyFont="1" applyBorder="1" applyAlignment="1">
      <alignment horizontal="center" vertical="center"/>
    </xf>
    <xf numFmtId="3" fontId="25" fillId="0" borderId="17" xfId="78" applyNumberFormat="1" applyFont="1" applyBorder="1" applyAlignment="1">
      <alignment horizontal="center" vertical="center"/>
    </xf>
    <xf numFmtId="3" fontId="25" fillId="0" borderId="0" xfId="78" applyNumberFormat="1" applyFont="1" applyBorder="1" applyAlignment="1">
      <alignment horizontal="left" vertical="center" wrapText="1"/>
    </xf>
    <xf numFmtId="3" fontId="28" fillId="0" borderId="0" xfId="78" applyNumberFormat="1" applyFont="1" applyBorder="1"/>
    <xf numFmtId="3" fontId="25" fillId="0" borderId="0" xfId="78" applyNumberFormat="1" applyFont="1" applyBorder="1"/>
    <xf numFmtId="3" fontId="28" fillId="0" borderId="0" xfId="78" applyNumberFormat="1" applyFont="1" applyFill="1" applyBorder="1" applyAlignment="1">
      <alignment horizontal="left" vertical="center" wrapText="1"/>
    </xf>
    <xf numFmtId="3" fontId="25" fillId="0" borderId="18" xfId="78" applyNumberFormat="1" applyFont="1" applyFill="1" applyBorder="1" applyAlignment="1">
      <alignment horizontal="left" vertical="center" wrapText="1"/>
    </xf>
    <xf numFmtId="3" fontId="25" fillId="0" borderId="18" xfId="78" applyNumberFormat="1" applyFont="1" applyBorder="1"/>
    <xf numFmtId="3" fontId="30" fillId="0" borderId="0" xfId="78" applyNumberFormat="1" applyFont="1" applyBorder="1" applyAlignment="1">
      <alignment horizontal="left" vertical="center" wrapText="1"/>
    </xf>
    <xf numFmtId="3" fontId="35" fillId="0" borderId="0" xfId="78" applyNumberFormat="1" applyFont="1" applyFill="1" applyBorder="1" applyAlignment="1">
      <alignment horizontal="left" vertical="center" wrapText="1"/>
    </xf>
    <xf numFmtId="3" fontId="28" fillId="0" borderId="0" xfId="78" applyNumberFormat="1" applyFont="1" applyFill="1" applyBorder="1"/>
    <xf numFmtId="3" fontId="25" fillId="0" borderId="0" xfId="78" applyNumberFormat="1" applyFont="1"/>
    <xf numFmtId="3" fontId="30" fillId="0" borderId="0" xfId="78" applyNumberFormat="1" applyFont="1"/>
    <xf numFmtId="3" fontId="30" fillId="0" borderId="0" xfId="78" applyNumberFormat="1" applyFont="1" applyFill="1" applyBorder="1" applyAlignment="1">
      <alignment horizontal="left" vertical="center" wrapText="1"/>
    </xf>
    <xf numFmtId="0" fontId="28" fillId="0" borderId="0" xfId="78" applyFont="1"/>
    <xf numFmtId="3" fontId="25" fillId="0" borderId="18" xfId="78" applyNumberFormat="1" applyFont="1" applyFill="1" applyBorder="1"/>
    <xf numFmtId="3" fontId="25" fillId="0" borderId="0" xfId="78" applyNumberFormat="1" applyFont="1" applyFill="1" applyBorder="1" applyAlignment="1">
      <alignment horizontal="left" vertical="center" wrapText="1"/>
    </xf>
    <xf numFmtId="3" fontId="25" fillId="0" borderId="0" xfId="78" applyNumberFormat="1" applyFont="1" applyFill="1" applyBorder="1"/>
    <xf numFmtId="0" fontId="59" fillId="0" borderId="0" xfId="78" applyFont="1"/>
    <xf numFmtId="3" fontId="28" fillId="0" borderId="0" xfId="0" applyNumberFormat="1" applyFont="1" applyFill="1" applyAlignment="1">
      <alignment wrapText="1"/>
    </xf>
    <xf numFmtId="3" fontId="30" fillId="0" borderId="0" xfId="78" applyNumberFormat="1" applyFont="1" applyBorder="1"/>
    <xf numFmtId="3" fontId="25" fillId="0" borderId="18" xfId="78" applyNumberFormat="1" applyFont="1" applyBorder="1" applyAlignment="1">
      <alignment horizontal="left" vertical="center" wrapText="1"/>
    </xf>
    <xf numFmtId="3" fontId="28" fillId="0" borderId="0" xfId="78" applyNumberFormat="1" applyFont="1" applyBorder="1" applyAlignment="1">
      <alignment horizontal="left" vertical="center" wrapText="1"/>
    </xf>
    <xf numFmtId="3" fontId="37" fillId="0" borderId="0" xfId="78" applyNumberFormat="1" applyFont="1" applyFill="1" applyBorder="1" applyAlignment="1">
      <alignment horizontal="left" vertical="center" wrapText="1"/>
    </xf>
    <xf numFmtId="0" fontId="60" fillId="0" borderId="0" xfId="78" applyFont="1"/>
    <xf numFmtId="0" fontId="30" fillId="0" borderId="0" xfId="78" applyFont="1"/>
    <xf numFmtId="3" fontId="37" fillId="0" borderId="0" xfId="78" applyNumberFormat="1" applyFont="1"/>
    <xf numFmtId="3" fontId="59" fillId="0" borderId="0" xfId="78" applyNumberFormat="1" applyFont="1"/>
    <xf numFmtId="0" fontId="56" fillId="0" borderId="0" xfId="0" applyFont="1"/>
    <xf numFmtId="0" fontId="64" fillId="0" borderId="0" xfId="0" applyFont="1"/>
    <xf numFmtId="3" fontId="56" fillId="0" borderId="0" xfId="0" applyNumberFormat="1" applyFont="1"/>
    <xf numFmtId="3" fontId="56" fillId="0" borderId="0" xfId="0" applyNumberFormat="1" applyFont="1" applyBorder="1"/>
    <xf numFmtId="3" fontId="56" fillId="0" borderId="19" xfId="0" applyNumberFormat="1" applyFont="1" applyBorder="1"/>
    <xf numFmtId="0" fontId="63" fillId="0" borderId="0" xfId="0" applyFont="1"/>
    <xf numFmtId="0" fontId="35" fillId="0" borderId="0" xfId="0" applyFont="1" applyAlignment="1"/>
    <xf numFmtId="0" fontId="30" fillId="0" borderId="0" xfId="0" applyFont="1" applyAlignment="1">
      <alignment horizontal="center" vertical="center"/>
    </xf>
    <xf numFmtId="0" fontId="65" fillId="0" borderId="0" xfId="0" applyFont="1"/>
    <xf numFmtId="3" fontId="34" fillId="0" borderId="0" xfId="0" applyNumberFormat="1" applyFont="1" applyBorder="1"/>
    <xf numFmtId="3" fontId="63" fillId="0" borderId="0" xfId="0" applyNumberFormat="1" applyFont="1" applyBorder="1"/>
    <xf numFmtId="0" fontId="56" fillId="0" borderId="0" xfId="0" applyFont="1" applyBorder="1" applyAlignment="1">
      <alignment wrapText="1"/>
    </xf>
    <xf numFmtId="3" fontId="35" fillId="0" borderId="0" xfId="78" applyNumberFormat="1" applyFont="1" applyBorder="1"/>
    <xf numFmtId="3" fontId="67" fillId="0" borderId="0" xfId="0" applyNumberFormat="1" applyFont="1" applyBorder="1"/>
    <xf numFmtId="3" fontId="68" fillId="0" borderId="12" xfId="0" applyNumberFormat="1" applyFont="1" applyBorder="1" applyAlignment="1">
      <alignment horizontal="center" vertical="center" wrapText="1"/>
    </xf>
    <xf numFmtId="3" fontId="56" fillId="0" borderId="0" xfId="0" applyNumberFormat="1" applyFont="1" applyAlignment="1">
      <alignment wrapText="1"/>
    </xf>
    <xf numFmtId="3" fontId="56" fillId="0" borderId="0" xfId="0" applyNumberFormat="1" applyFont="1" applyBorder="1" applyAlignment="1">
      <alignment wrapText="1"/>
    </xf>
    <xf numFmtId="3" fontId="63" fillId="0" borderId="21" xfId="0" applyNumberFormat="1" applyFont="1" applyBorder="1"/>
    <xf numFmtId="3" fontId="56" fillId="0" borderId="22" xfId="0" applyNumberFormat="1" applyFont="1" applyBorder="1"/>
    <xf numFmtId="3" fontId="63" fillId="0" borderId="22" xfId="0" applyNumberFormat="1" applyFont="1" applyBorder="1"/>
    <xf numFmtId="3" fontId="25" fillId="0" borderId="23" xfId="78" applyNumberFormat="1" applyFont="1" applyBorder="1" applyAlignment="1">
      <alignment horizontal="center" vertical="center"/>
    </xf>
    <xf numFmtId="3" fontId="25" fillId="0" borderId="19" xfId="78" applyNumberFormat="1" applyFont="1" applyBorder="1" applyAlignment="1">
      <alignment horizontal="center" vertical="center"/>
    </xf>
    <xf numFmtId="0" fontId="26" fillId="0" borderId="0" xfId="0" applyFont="1"/>
    <xf numFmtId="0" fontId="29" fillId="0" borderId="0" xfId="0" applyFont="1" applyBorder="1" applyAlignment="1">
      <alignment horizontal="center"/>
    </xf>
    <xf numFmtId="3" fontId="55" fillId="0" borderId="0" xfId="0" applyNumberFormat="1" applyFont="1"/>
    <xf numFmtId="0" fontId="55" fillId="0" borderId="0" xfId="0" applyFont="1" applyAlignment="1">
      <alignment wrapText="1"/>
    </xf>
    <xf numFmtId="3" fontId="31" fillId="0" borderId="0" xfId="0" applyNumberFormat="1" applyFont="1"/>
    <xf numFmtId="0" fontId="70" fillId="0" borderId="0" xfId="0" applyFont="1"/>
    <xf numFmtId="0" fontId="31" fillId="0" borderId="0" xfId="0" applyFont="1"/>
    <xf numFmtId="0" fontId="55" fillId="0" borderId="0" xfId="0" applyFont="1"/>
    <xf numFmtId="3" fontId="60" fillId="0" borderId="0" xfId="78" applyNumberFormat="1" applyFont="1"/>
    <xf numFmtId="3" fontId="25" fillId="0" borderId="27" xfId="78" applyNumberFormat="1" applyFont="1" applyBorder="1"/>
    <xf numFmtId="0" fontId="24" fillId="0" borderId="12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8" fillId="0" borderId="0" xfId="0" applyFont="1"/>
    <xf numFmtId="3" fontId="28" fillId="0" borderId="0" xfId="0" applyNumberFormat="1" applyFont="1"/>
    <xf numFmtId="3" fontId="34" fillId="0" borderId="0" xfId="0" applyNumberFormat="1" applyFont="1" applyAlignment="1">
      <alignment horizontal="right"/>
    </xf>
    <xf numFmtId="0" fontId="28" fillId="0" borderId="0" xfId="0" applyFont="1" applyAlignment="1"/>
    <xf numFmtId="0" fontId="25" fillId="0" borderId="28" xfId="0" applyFont="1" applyBorder="1" applyAlignment="1">
      <alignment horizontal="center" vertical="center"/>
    </xf>
    <xf numFmtId="3" fontId="68" fillId="0" borderId="29" xfId="0" applyNumberFormat="1" applyFont="1" applyBorder="1" applyAlignment="1">
      <alignment horizontal="center" vertical="center" wrapText="1"/>
    </xf>
    <xf numFmtId="3" fontId="25" fillId="0" borderId="30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63" fillId="0" borderId="15" xfId="0" applyFont="1" applyBorder="1"/>
    <xf numFmtId="3" fontId="25" fillId="0" borderId="15" xfId="0" applyNumberFormat="1" applyFont="1" applyBorder="1"/>
    <xf numFmtId="0" fontId="56" fillId="0" borderId="0" xfId="0" applyFont="1" applyBorder="1"/>
    <xf numFmtId="3" fontId="56" fillId="0" borderId="0" xfId="74" applyNumberFormat="1" applyFont="1" applyBorder="1"/>
    <xf numFmtId="3" fontId="28" fillId="0" borderId="0" xfId="0" applyNumberFormat="1" applyFont="1" applyBorder="1"/>
    <xf numFmtId="0" fontId="62" fillId="0" borderId="0" xfId="0" applyFont="1" applyBorder="1"/>
    <xf numFmtId="3" fontId="28" fillId="0" borderId="22" xfId="0" applyNumberFormat="1" applyFont="1" applyBorder="1"/>
    <xf numFmtId="3" fontId="34" fillId="0" borderId="22" xfId="0" applyNumberFormat="1" applyFont="1" applyBorder="1"/>
    <xf numFmtId="3" fontId="25" fillId="0" borderId="0" xfId="0" applyNumberFormat="1" applyFont="1" applyBorder="1"/>
    <xf numFmtId="0" fontId="34" fillId="0" borderId="0" xfId="0" applyFont="1"/>
    <xf numFmtId="0" fontId="67" fillId="0" borderId="0" xfId="0" applyFont="1" applyBorder="1"/>
    <xf numFmtId="3" fontId="67" fillId="0" borderId="22" xfId="0" applyNumberFormat="1" applyFont="1" applyBorder="1"/>
    <xf numFmtId="3" fontId="38" fillId="0" borderId="0" xfId="0" applyNumberFormat="1" applyFont="1" applyBorder="1"/>
    <xf numFmtId="0" fontId="25" fillId="0" borderId="0" xfId="0" applyFont="1" applyBorder="1"/>
    <xf numFmtId="3" fontId="25" fillId="0" borderId="22" xfId="0" applyNumberFormat="1" applyFont="1" applyBorder="1"/>
    <xf numFmtId="0" fontId="28" fillId="0" borderId="0" xfId="0" applyFont="1" applyBorder="1"/>
    <xf numFmtId="3" fontId="56" fillId="0" borderId="22" xfId="0" applyNumberFormat="1" applyFont="1" applyBorder="1" applyAlignment="1">
      <alignment wrapText="1"/>
    </xf>
    <xf numFmtId="3" fontId="25" fillId="0" borderId="0" xfId="0" applyNumberFormat="1" applyFont="1"/>
    <xf numFmtId="0" fontId="25" fillId="0" borderId="0" xfId="0" applyFont="1"/>
    <xf numFmtId="0" fontId="28" fillId="0" borderId="22" xfId="0" applyFont="1" applyBorder="1"/>
    <xf numFmtId="3" fontId="63" fillId="0" borderId="0" xfId="0" applyNumberFormat="1" applyFont="1" applyBorder="1" applyAlignment="1">
      <alignment wrapText="1"/>
    </xf>
    <xf numFmtId="3" fontId="25" fillId="0" borderId="31" xfId="0" applyNumberFormat="1" applyFont="1" applyBorder="1"/>
    <xf numFmtId="0" fontId="25" fillId="0" borderId="0" xfId="0" applyFont="1" applyAlignment="1">
      <alignment horizontal="center" vertical="center"/>
    </xf>
    <xf numFmtId="0" fontId="38" fillId="0" borderId="0" xfId="0" applyFont="1"/>
    <xf numFmtId="3" fontId="30" fillId="0" borderId="0" xfId="0" applyNumberFormat="1" applyFont="1"/>
    <xf numFmtId="0" fontId="35" fillId="0" borderId="22" xfId="0" applyFont="1" applyBorder="1"/>
    <xf numFmtId="0" fontId="55" fillId="0" borderId="0" xfId="71" applyFont="1" applyAlignment="1">
      <alignment vertical="center"/>
    </xf>
    <xf numFmtId="3" fontId="74" fillId="0" borderId="33" xfId="71" applyNumberFormat="1" applyFont="1" applyFill="1" applyBorder="1" applyAlignment="1">
      <alignment horizontal="center" vertical="center" wrapText="1"/>
    </xf>
    <xf numFmtId="0" fontId="55" fillId="0" borderId="24" xfId="71" applyFont="1" applyBorder="1" applyAlignment="1">
      <alignment vertical="center"/>
    </xf>
    <xf numFmtId="3" fontId="22" fillId="0" borderId="24" xfId="71" applyNumberFormat="1" applyFont="1" applyFill="1" applyBorder="1" applyAlignment="1">
      <alignment vertical="center"/>
    </xf>
    <xf numFmtId="3" fontId="55" fillId="0" borderId="0" xfId="71" applyNumberFormat="1" applyFont="1" applyAlignment="1">
      <alignment vertical="center"/>
    </xf>
    <xf numFmtId="0" fontId="75" fillId="0" borderId="0" xfId="0" applyFont="1"/>
    <xf numFmtId="0" fontId="28" fillId="0" borderId="0" xfId="0" applyFont="1" applyAlignment="1">
      <alignment horizontal="right"/>
    </xf>
    <xf numFmtId="0" fontId="25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78" fillId="0" borderId="0" xfId="0" applyFont="1" applyBorder="1" applyAlignment="1">
      <alignment horizontal="left" vertical="center" wrapText="1"/>
    </xf>
    <xf numFmtId="3" fontId="34" fillId="0" borderId="0" xfId="0" applyNumberFormat="1" applyFont="1"/>
    <xf numFmtId="0" fontId="25" fillId="0" borderId="0" xfId="0" applyFont="1" applyAlignment="1">
      <alignment horizontal="left" wrapText="1"/>
    </xf>
    <xf numFmtId="0" fontId="79" fillId="0" borderId="0" xfId="0" applyFont="1" applyAlignment="1">
      <alignment horizontal="left" wrapText="1"/>
    </xf>
    <xf numFmtId="0" fontId="28" fillId="0" borderId="0" xfId="0" applyFont="1" applyAlignment="1">
      <alignment horizontal="left" wrapText="1"/>
    </xf>
    <xf numFmtId="0" fontId="25" fillId="0" borderId="0" xfId="0" applyFont="1" applyAlignment="1">
      <alignment wrapText="1"/>
    </xf>
    <xf numFmtId="0" fontId="34" fillId="0" borderId="0" xfId="0" applyFont="1" applyAlignment="1">
      <alignment wrapText="1"/>
    </xf>
    <xf numFmtId="0" fontId="79" fillId="0" borderId="0" xfId="0" applyFont="1" applyAlignment="1">
      <alignment wrapText="1"/>
    </xf>
    <xf numFmtId="0" fontId="28" fillId="0" borderId="0" xfId="0" applyFont="1" applyBorder="1" applyAlignment="1">
      <alignment wrapText="1"/>
    </xf>
    <xf numFmtId="0" fontId="56" fillId="0" borderId="0" xfId="0" applyFont="1" applyAlignment="1">
      <alignment horizontal="right"/>
    </xf>
    <xf numFmtId="0" fontId="63" fillId="0" borderId="0" xfId="0" applyFont="1" applyAlignment="1">
      <alignment horizontal="right"/>
    </xf>
    <xf numFmtId="0" fontId="63" fillId="0" borderId="0" xfId="0" applyFont="1" applyAlignment="1">
      <alignment horizontal="center"/>
    </xf>
    <xf numFmtId="3" fontId="63" fillId="0" borderId="0" xfId="0" applyNumberFormat="1" applyFont="1" applyAlignment="1">
      <alignment horizontal="center"/>
    </xf>
    <xf numFmtId="3" fontId="63" fillId="0" borderId="35" xfId="0" applyNumberFormat="1" applyFont="1" applyBorder="1" applyAlignment="1">
      <alignment horizontal="center" vertical="center"/>
    </xf>
    <xf numFmtId="3" fontId="63" fillId="0" borderId="36" xfId="0" applyNumberFormat="1" applyFont="1" applyBorder="1" applyAlignment="1">
      <alignment horizontal="center" vertical="center" wrapText="1"/>
    </xf>
    <xf numFmtId="3" fontId="63" fillId="0" borderId="37" xfId="0" applyNumberFormat="1" applyFont="1" applyBorder="1" applyAlignment="1">
      <alignment horizontal="center" vertical="center" wrapText="1"/>
    </xf>
    <xf numFmtId="0" fontId="56" fillId="0" borderId="23" xfId="0" applyFont="1" applyBorder="1" applyAlignment="1">
      <alignment horizontal="right"/>
    </xf>
    <xf numFmtId="0" fontId="56" fillId="0" borderId="0" xfId="0" applyFont="1" applyFill="1" applyBorder="1"/>
    <xf numFmtId="3" fontId="56" fillId="0" borderId="38" xfId="0" applyNumberFormat="1" applyFont="1" applyFill="1" applyBorder="1"/>
    <xf numFmtId="3" fontId="56" fillId="0" borderId="19" xfId="0" applyNumberFormat="1" applyFont="1" applyFill="1" applyBorder="1"/>
    <xf numFmtId="3" fontId="56" fillId="0" borderId="0" xfId="0" applyNumberFormat="1" applyFont="1" applyFill="1" applyBorder="1"/>
    <xf numFmtId="3" fontId="63" fillId="0" borderId="23" xfId="0" applyNumberFormat="1" applyFont="1" applyBorder="1"/>
    <xf numFmtId="3" fontId="56" fillId="0" borderId="0" xfId="0" applyNumberFormat="1" applyFont="1" applyBorder="1" applyAlignment="1">
      <alignment horizontal="center" vertical="center" wrapText="1"/>
    </xf>
    <xf numFmtId="3" fontId="56" fillId="0" borderId="19" xfId="0" applyNumberFormat="1" applyFont="1" applyBorder="1" applyAlignment="1">
      <alignment horizontal="center" vertical="center" wrapText="1"/>
    </xf>
    <xf numFmtId="3" fontId="63" fillId="0" borderId="0" xfId="0" applyNumberFormat="1" applyFont="1"/>
    <xf numFmtId="3" fontId="56" fillId="0" borderId="22" xfId="0" applyNumberFormat="1" applyFont="1" applyFill="1" applyBorder="1"/>
    <xf numFmtId="0" fontId="56" fillId="0" borderId="39" xfId="0" applyFont="1" applyBorder="1" applyAlignment="1">
      <alignment horizontal="right"/>
    </xf>
    <xf numFmtId="0" fontId="24" fillId="0" borderId="0" xfId="0" applyFont="1" applyAlignment="1">
      <alignment horizontal="center"/>
    </xf>
    <xf numFmtId="0" fontId="24" fillId="0" borderId="12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3" fontId="29" fillId="0" borderId="12" xfId="0" applyNumberFormat="1" applyFont="1" applyBorder="1" applyAlignment="1">
      <alignment horizontal="center" vertical="center" wrapText="1"/>
    </xf>
    <xf numFmtId="0" fontId="80" fillId="0" borderId="0" xfId="0" applyFont="1"/>
    <xf numFmtId="0" fontId="24" fillId="0" borderId="0" xfId="0" applyFont="1"/>
    <xf numFmtId="0" fontId="22" fillId="0" borderId="19" xfId="0" applyFont="1" applyBorder="1"/>
    <xf numFmtId="3" fontId="22" fillId="0" borderId="0" xfId="0" applyNumberFormat="1" applyFont="1" applyBorder="1"/>
    <xf numFmtId="0" fontId="22" fillId="0" borderId="0" xfId="0" applyFont="1" applyBorder="1"/>
    <xf numFmtId="9" fontId="22" fillId="0" borderId="0" xfId="0" applyNumberFormat="1" applyFont="1" applyBorder="1" applyAlignment="1">
      <alignment horizontal="left"/>
    </xf>
    <xf numFmtId="3" fontId="24" fillId="0" borderId="0" xfId="0" applyNumberFormat="1" applyFont="1" applyBorder="1"/>
    <xf numFmtId="10" fontId="22" fillId="0" borderId="0" xfId="0" applyNumberFormat="1" applyFont="1" applyBorder="1"/>
    <xf numFmtId="0" fontId="22" fillId="0" borderId="0" xfId="0" applyFont="1" applyAlignment="1">
      <alignment wrapText="1"/>
    </xf>
    <xf numFmtId="0" fontId="22" fillId="0" borderId="0" xfId="0" applyFont="1" applyAlignment="1">
      <alignment vertical="top"/>
    </xf>
    <xf numFmtId="10" fontId="22" fillId="0" borderId="0" xfId="0" applyNumberFormat="1" applyFont="1" applyBorder="1" applyAlignment="1">
      <alignment wrapText="1"/>
    </xf>
    <xf numFmtId="0" fontId="24" fillId="0" borderId="12" xfId="0" applyFont="1" applyBorder="1"/>
    <xf numFmtId="0" fontId="22" fillId="0" borderId="12" xfId="0" applyFont="1" applyBorder="1"/>
    <xf numFmtId="3" fontId="22" fillId="0" borderId="0" xfId="0" applyNumberFormat="1" applyFont="1"/>
    <xf numFmtId="3" fontId="56" fillId="0" borderId="0" xfId="0" applyNumberFormat="1" applyFont="1" applyBorder="1" applyAlignment="1">
      <alignment horizontal="right" vertical="center" wrapText="1"/>
    </xf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wrapText="1"/>
    </xf>
    <xf numFmtId="3" fontId="25" fillId="0" borderId="40" xfId="0" applyNumberFormat="1" applyFont="1" applyBorder="1" applyAlignment="1">
      <alignment horizontal="center" vertical="center" wrapText="1"/>
    </xf>
    <xf numFmtId="0" fontId="43" fillId="0" borderId="26" xfId="0" applyFont="1" applyBorder="1"/>
    <xf numFmtId="0" fontId="44" fillId="0" borderId="0" xfId="0" applyFont="1" applyAlignment="1"/>
    <xf numFmtId="0" fontId="43" fillId="0" borderId="0" xfId="0" applyFont="1" applyAlignment="1">
      <alignment horizontal="left"/>
    </xf>
    <xf numFmtId="0" fontId="43" fillId="0" borderId="0" xfId="0" applyFont="1" applyAlignment="1">
      <alignment horizontal="left" wrapText="1"/>
    </xf>
    <xf numFmtId="3" fontId="43" fillId="0" borderId="26" xfId="0" applyNumberFormat="1" applyFont="1" applyBorder="1"/>
    <xf numFmtId="3" fontId="44" fillId="0" borderId="26" xfId="0" applyNumberFormat="1" applyFont="1" applyBorder="1"/>
    <xf numFmtId="0" fontId="24" fillId="0" borderId="0" xfId="0" applyFont="1" applyAlignment="1">
      <alignment horizontal="center" wrapText="1"/>
    </xf>
    <xf numFmtId="0" fontId="22" fillId="0" borderId="26" xfId="0" applyFont="1" applyBorder="1"/>
    <xf numFmtId="0" fontId="22" fillId="0" borderId="22" xfId="0" applyFont="1" applyBorder="1"/>
    <xf numFmtId="3" fontId="22" fillId="0" borderId="22" xfId="0" applyNumberFormat="1" applyFont="1" applyBorder="1"/>
    <xf numFmtId="0" fontId="24" fillId="0" borderId="0" xfId="0" applyFont="1" applyAlignment="1">
      <alignment wrapText="1"/>
    </xf>
    <xf numFmtId="3" fontId="24" fillId="0" borderId="26" xfId="0" applyNumberFormat="1" applyFont="1" applyBorder="1"/>
    <xf numFmtId="0" fontId="22" fillId="0" borderId="24" xfId="0" applyFont="1" applyBorder="1" applyAlignment="1">
      <alignment horizontal="center"/>
    </xf>
    <xf numFmtId="3" fontId="24" fillId="0" borderId="45" xfId="0" applyNumberFormat="1" applyFont="1" applyBorder="1"/>
    <xf numFmtId="3" fontId="23" fillId="0" borderId="0" xfId="0" applyNumberFormat="1" applyFont="1"/>
    <xf numFmtId="3" fontId="23" fillId="0" borderId="0" xfId="0" applyNumberFormat="1" applyFont="1" applyBorder="1"/>
    <xf numFmtId="3" fontId="26" fillId="0" borderId="0" xfId="0" applyNumberFormat="1" applyFont="1"/>
    <xf numFmtId="3" fontId="26" fillId="0" borderId="0" xfId="0" applyNumberFormat="1" applyFont="1" applyBorder="1"/>
    <xf numFmtId="0" fontId="37" fillId="0" borderId="0" xfId="78" applyFont="1" applyAlignment="1">
      <alignment horizontal="center" vertical="center"/>
    </xf>
    <xf numFmtId="0" fontId="81" fillId="0" borderId="0" xfId="0" applyFont="1"/>
    <xf numFmtId="3" fontId="57" fillId="0" borderId="0" xfId="0" applyNumberFormat="1" applyFont="1" applyBorder="1"/>
    <xf numFmtId="3" fontId="74" fillId="0" borderId="46" xfId="71" applyNumberFormat="1" applyFont="1" applyFill="1" applyBorder="1" applyAlignment="1">
      <alignment horizontal="center" vertical="center" wrapText="1"/>
    </xf>
    <xf numFmtId="3" fontId="74" fillId="0" borderId="47" xfId="71" applyNumberFormat="1" applyFont="1" applyFill="1" applyBorder="1" applyAlignment="1">
      <alignment horizontal="center" vertical="center" wrapText="1"/>
    </xf>
    <xf numFmtId="3" fontId="31" fillId="0" borderId="0" xfId="71" applyNumberFormat="1" applyFont="1" applyAlignment="1">
      <alignment vertical="center"/>
    </xf>
    <xf numFmtId="3" fontId="23" fillId="0" borderId="24" xfId="75" applyNumberFormat="1" applyFont="1" applyBorder="1" applyAlignment="1">
      <alignment vertical="center"/>
    </xf>
    <xf numFmtId="3" fontId="35" fillId="0" borderId="0" xfId="0" applyNumberFormat="1" applyFont="1"/>
    <xf numFmtId="0" fontId="35" fillId="0" borderId="0" xfId="0" applyFont="1" applyBorder="1"/>
    <xf numFmtId="3" fontId="35" fillId="0" borderId="0" xfId="0" applyNumberFormat="1" applyFont="1" applyBorder="1"/>
    <xf numFmtId="3" fontId="25" fillId="0" borderId="12" xfId="0" applyNumberFormat="1" applyFont="1" applyBorder="1" applyAlignment="1">
      <alignment horizontal="center" vertical="center" wrapText="1"/>
    </xf>
    <xf numFmtId="0" fontId="69" fillId="0" borderId="0" xfId="0" applyFont="1" applyBorder="1" applyAlignment="1">
      <alignment horizontal="right"/>
    </xf>
    <xf numFmtId="0" fontId="31" fillId="0" borderId="0" xfId="0" applyFont="1" applyAlignment="1"/>
    <xf numFmtId="3" fontId="64" fillId="0" borderId="0" xfId="0" applyNumberFormat="1" applyFont="1"/>
    <xf numFmtId="3" fontId="57" fillId="0" borderId="0" xfId="0" applyNumberFormat="1" applyFont="1"/>
    <xf numFmtId="3" fontId="58" fillId="0" borderId="0" xfId="0" applyNumberFormat="1" applyFont="1"/>
    <xf numFmtId="3" fontId="72" fillId="0" borderId="0" xfId="0" applyNumberFormat="1" applyFont="1"/>
    <xf numFmtId="3" fontId="24" fillId="0" borderId="0" xfId="0" applyNumberFormat="1" applyFont="1"/>
    <xf numFmtId="3" fontId="77" fillId="0" borderId="0" xfId="0" applyNumberFormat="1" applyFont="1" applyAlignment="1"/>
    <xf numFmtId="0" fontId="44" fillId="0" borderId="27" xfId="0" applyFont="1" applyBorder="1" applyAlignment="1">
      <alignment wrapText="1"/>
    </xf>
    <xf numFmtId="0" fontId="22" fillId="0" borderId="48" xfId="0" applyFont="1" applyBorder="1"/>
    <xf numFmtId="3" fontId="25" fillId="0" borderId="50" xfId="0" applyNumberFormat="1" applyFont="1" applyBorder="1"/>
    <xf numFmtId="3" fontId="25" fillId="0" borderId="27" xfId="0" applyNumberFormat="1" applyFont="1" applyBorder="1"/>
    <xf numFmtId="0" fontId="25" fillId="0" borderId="28" xfId="0" applyFont="1" applyBorder="1" applyAlignment="1">
      <alignment horizontal="center" vertical="center" wrapText="1"/>
    </xf>
    <xf numFmtId="3" fontId="25" fillId="0" borderId="30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3" fontId="56" fillId="0" borderId="35" xfId="0" applyNumberFormat="1" applyFont="1" applyBorder="1" applyAlignment="1">
      <alignment horizontal="center" vertical="center"/>
    </xf>
    <xf numFmtId="3" fontId="58" fillId="0" borderId="34" xfId="0" applyNumberFormat="1" applyFont="1" applyBorder="1"/>
    <xf numFmtId="0" fontId="82" fillId="0" borderId="0" xfId="0" applyFont="1"/>
    <xf numFmtId="3" fontId="63" fillId="0" borderId="51" xfId="0" applyNumberFormat="1" applyFont="1" applyBorder="1" applyAlignment="1">
      <alignment horizontal="center" vertical="center" wrapText="1"/>
    </xf>
    <xf numFmtId="3" fontId="63" fillId="0" borderId="52" xfId="0" applyNumberFormat="1" applyFont="1" applyBorder="1" applyAlignment="1">
      <alignment horizontal="center" vertical="center"/>
    </xf>
    <xf numFmtId="3" fontId="63" fillId="0" borderId="53" xfId="0" applyNumberFormat="1" applyFont="1" applyBorder="1" applyAlignment="1">
      <alignment horizontal="center" vertical="center" wrapText="1"/>
    </xf>
    <xf numFmtId="3" fontId="63" fillId="0" borderId="54" xfId="0" applyNumberFormat="1" applyFont="1" applyBorder="1" applyAlignment="1">
      <alignment horizontal="center" vertical="center" wrapText="1"/>
    </xf>
    <xf numFmtId="3" fontId="56" fillId="0" borderId="0" xfId="0" applyNumberFormat="1" applyFont="1" applyAlignment="1">
      <alignment horizontal="right"/>
    </xf>
    <xf numFmtId="3" fontId="63" fillId="0" borderId="55" xfId="0" applyNumberFormat="1" applyFont="1" applyBorder="1" applyAlignment="1">
      <alignment horizontal="center" vertical="center" wrapText="1"/>
    </xf>
    <xf numFmtId="3" fontId="63" fillId="0" borderId="43" xfId="0" applyNumberFormat="1" applyFont="1" applyBorder="1" applyAlignment="1">
      <alignment horizontal="center" vertical="center" wrapText="1"/>
    </xf>
    <xf numFmtId="3" fontId="56" fillId="0" borderId="56" xfId="0" applyNumberFormat="1" applyFont="1" applyBorder="1" applyAlignment="1">
      <alignment horizontal="right" vertical="center" wrapText="1"/>
    </xf>
    <xf numFmtId="3" fontId="63" fillId="0" borderId="57" xfId="0" applyNumberFormat="1" applyFont="1" applyBorder="1" applyAlignment="1">
      <alignment horizontal="right" vertical="center" wrapText="1"/>
    </xf>
    <xf numFmtId="3" fontId="57" fillId="0" borderId="0" xfId="0" applyNumberFormat="1" applyFont="1" applyBorder="1" applyAlignment="1">
      <alignment horizontal="right"/>
    </xf>
    <xf numFmtId="3" fontId="57" fillId="0" borderId="58" xfId="0" applyNumberFormat="1" applyFont="1" applyBorder="1" applyAlignment="1">
      <alignment horizontal="right"/>
    </xf>
    <xf numFmtId="3" fontId="58" fillId="0" borderId="59" xfId="0" applyNumberFormat="1" applyFont="1" applyBorder="1"/>
    <xf numFmtId="49" fontId="28" fillId="0" borderId="0" xfId="78" applyNumberFormat="1" applyFont="1" applyAlignment="1">
      <alignment horizontal="center" vertical="center" wrapText="1"/>
    </xf>
    <xf numFmtId="0" fontId="83" fillId="0" borderId="0" xfId="0" applyFont="1"/>
    <xf numFmtId="0" fontId="22" fillId="0" borderId="0" xfId="0" applyFont="1" applyBorder="1" applyAlignment="1">
      <alignment wrapText="1"/>
    </xf>
    <xf numFmtId="0" fontId="28" fillId="0" borderId="0" xfId="0" applyFont="1" applyAlignment="1">
      <alignment horizontal="center" vertical="center"/>
    </xf>
    <xf numFmtId="3" fontId="27" fillId="0" borderId="0" xfId="0" applyNumberFormat="1" applyFont="1" applyAlignment="1">
      <alignment horizontal="right"/>
    </xf>
    <xf numFmtId="10" fontId="23" fillId="0" borderId="0" xfId="0" applyNumberFormat="1" applyFont="1" applyBorder="1"/>
    <xf numFmtId="3" fontId="23" fillId="0" borderId="19" xfId="0" applyNumberFormat="1" applyFont="1" applyBorder="1"/>
    <xf numFmtId="3" fontId="25" fillId="0" borderId="16" xfId="78" applyNumberFormat="1" applyFont="1" applyBorder="1" applyAlignment="1">
      <alignment horizontal="center" vertical="center" wrapText="1"/>
    </xf>
    <xf numFmtId="3" fontId="25" fillId="0" borderId="23" xfId="78" applyNumberFormat="1" applyFont="1" applyBorder="1" applyAlignment="1">
      <alignment horizontal="center" vertical="center" wrapText="1"/>
    </xf>
    <xf numFmtId="3" fontId="28" fillId="0" borderId="0" xfId="78" applyNumberFormat="1" applyFont="1" applyAlignment="1">
      <alignment wrapText="1"/>
    </xf>
    <xf numFmtId="0" fontId="37" fillId="0" borderId="0" xfId="78" applyFont="1" applyAlignment="1">
      <alignment wrapText="1"/>
    </xf>
    <xf numFmtId="0" fontId="0" fillId="0" borderId="60" xfId="0" applyBorder="1" applyAlignment="1"/>
    <xf numFmtId="0" fontId="84" fillId="0" borderId="0" xfId="0" applyFont="1"/>
    <xf numFmtId="0" fontId="88" fillId="0" borderId="0" xfId="0" applyFont="1"/>
    <xf numFmtId="0" fontId="88" fillId="0" borderId="0" xfId="0" applyFont="1" applyAlignment="1">
      <alignment horizontal="right"/>
    </xf>
    <xf numFmtId="3" fontId="90" fillId="0" borderId="28" xfId="0" applyNumberFormat="1" applyFont="1" applyBorder="1" applyAlignment="1">
      <alignment horizontal="center" vertical="center" wrapText="1"/>
    </xf>
    <xf numFmtId="3" fontId="90" fillId="0" borderId="29" xfId="0" applyNumberFormat="1" applyFont="1" applyBorder="1" applyAlignment="1">
      <alignment horizontal="center" vertical="center" wrapText="1"/>
    </xf>
    <xf numFmtId="3" fontId="90" fillId="0" borderId="12" xfId="0" applyNumberFormat="1" applyFont="1" applyBorder="1" applyAlignment="1">
      <alignment horizontal="center" vertical="center" wrapText="1"/>
    </xf>
    <xf numFmtId="0" fontId="91" fillId="0" borderId="0" xfId="0" applyFont="1"/>
    <xf numFmtId="3" fontId="88" fillId="0" borderId="0" xfId="0" applyNumberFormat="1" applyFont="1" applyBorder="1"/>
    <xf numFmtId="0" fontId="88" fillId="0" borderId="0" xfId="0" applyFont="1" applyBorder="1"/>
    <xf numFmtId="0" fontId="89" fillId="0" borderId="0" xfId="0" applyFont="1"/>
    <xf numFmtId="3" fontId="89" fillId="0" borderId="0" xfId="0" applyNumberFormat="1" applyFont="1"/>
    <xf numFmtId="3" fontId="88" fillId="0" borderId="0" xfId="0" applyNumberFormat="1" applyFont="1"/>
    <xf numFmtId="3" fontId="63" fillId="0" borderId="63" xfId="0" applyNumberFormat="1" applyFont="1" applyFill="1" applyBorder="1"/>
    <xf numFmtId="3" fontId="63" fillId="0" borderId="64" xfId="0" applyNumberFormat="1" applyFont="1" applyBorder="1"/>
    <xf numFmtId="3" fontId="39" fillId="0" borderId="0" xfId="0" applyNumberFormat="1" applyFont="1" applyAlignment="1">
      <alignment horizontal="right"/>
    </xf>
    <xf numFmtId="3" fontId="92" fillId="0" borderId="12" xfId="0" applyNumberFormat="1" applyFont="1" applyBorder="1" applyAlignment="1">
      <alignment horizontal="center" vertical="center" wrapText="1"/>
    </xf>
    <xf numFmtId="3" fontId="57" fillId="0" borderId="0" xfId="74" applyNumberFormat="1" applyFont="1" applyBorder="1"/>
    <xf numFmtId="3" fontId="39" fillId="0" borderId="0" xfId="0" applyNumberFormat="1" applyFont="1" applyBorder="1"/>
    <xf numFmtId="3" fontId="65" fillId="0" borderId="0" xfId="0" applyNumberFormat="1" applyFont="1" applyBorder="1"/>
    <xf numFmtId="3" fontId="30" fillId="0" borderId="0" xfId="0" applyNumberFormat="1" applyFont="1" applyBorder="1"/>
    <xf numFmtId="3" fontId="30" fillId="0" borderId="15" xfId="0" applyNumberFormat="1" applyFont="1" applyBorder="1"/>
    <xf numFmtId="3" fontId="41" fillId="0" borderId="0" xfId="0" applyNumberFormat="1" applyFont="1"/>
    <xf numFmtId="0" fontId="43" fillId="0" borderId="0" xfId="73" applyFont="1"/>
    <xf numFmtId="0" fontId="20" fillId="0" borderId="0" xfId="73" applyFont="1"/>
    <xf numFmtId="0" fontId="44" fillId="0" borderId="0" xfId="73" applyFont="1"/>
    <xf numFmtId="0" fontId="52" fillId="0" borderId="0" xfId="73" applyFont="1"/>
    <xf numFmtId="0" fontId="47" fillId="0" borderId="0" xfId="73" applyFont="1"/>
    <xf numFmtId="0" fontId="50" fillId="0" borderId="0" xfId="73" applyFont="1"/>
    <xf numFmtId="0" fontId="23" fillId="0" borderId="0" xfId="77" applyFont="1"/>
    <xf numFmtId="0" fontId="20" fillId="0" borderId="0" xfId="77" applyFont="1"/>
    <xf numFmtId="0" fontId="52" fillId="0" borderId="0" xfId="77" applyFont="1"/>
    <xf numFmtId="0" fontId="20" fillId="0" borderId="0" xfId="77" applyFont="1" applyAlignment="1">
      <alignment horizontal="center"/>
    </xf>
    <xf numFmtId="0" fontId="42" fillId="0" borderId="0" xfId="77" applyFont="1"/>
    <xf numFmtId="0" fontId="82" fillId="0" borderId="0" xfId="77" applyFont="1"/>
    <xf numFmtId="0" fontId="42" fillId="0" borderId="0" xfId="73" applyFont="1"/>
    <xf numFmtId="3" fontId="42" fillId="0" borderId="0" xfId="73" applyNumberFormat="1" applyFont="1"/>
    <xf numFmtId="3" fontId="95" fillId="0" borderId="0" xfId="0" applyNumberFormat="1" applyFont="1"/>
    <xf numFmtId="0" fontId="51" fillId="0" borderId="0" xfId="77" applyFont="1"/>
    <xf numFmtId="3" fontId="51" fillId="0" borderId="0" xfId="77" applyNumberFormat="1" applyFont="1"/>
    <xf numFmtId="0" fontId="51" fillId="0" borderId="0" xfId="77" applyFont="1" applyAlignment="1">
      <alignment horizontal="right"/>
    </xf>
    <xf numFmtId="9" fontId="51" fillId="0" borderId="0" xfId="77" applyNumberFormat="1" applyFont="1" applyAlignment="1">
      <alignment horizontal="right"/>
    </xf>
    <xf numFmtId="3" fontId="52" fillId="0" borderId="0" xfId="77" applyNumberFormat="1" applyFont="1"/>
    <xf numFmtId="0" fontId="52" fillId="0" borderId="0" xfId="77" applyFont="1" applyAlignment="1">
      <alignment horizontal="right"/>
    </xf>
    <xf numFmtId="3" fontId="82" fillId="0" borderId="0" xfId="0" applyNumberFormat="1" applyFont="1"/>
    <xf numFmtId="0" fontId="98" fillId="0" borderId="0" xfId="72" applyFont="1" applyAlignment="1"/>
    <xf numFmtId="0" fontId="98" fillId="0" borderId="0" xfId="72" applyFont="1" applyAlignment="1">
      <alignment horizontal="center"/>
    </xf>
    <xf numFmtId="0" fontId="96" fillId="0" borderId="0" xfId="72" applyFont="1" applyAlignment="1">
      <alignment horizontal="center"/>
    </xf>
    <xf numFmtId="0" fontId="96" fillId="0" borderId="0" xfId="72" applyFont="1" applyAlignment="1">
      <alignment horizontal="right"/>
    </xf>
    <xf numFmtId="0" fontId="98" fillId="0" borderId="24" xfId="72" applyFont="1" applyBorder="1" applyAlignment="1">
      <alignment horizontal="center"/>
    </xf>
    <xf numFmtId="0" fontId="20" fillId="0" borderId="0" xfId="72" applyFont="1" applyAlignment="1"/>
    <xf numFmtId="0" fontId="20" fillId="0" borderId="0" xfId="72" applyFont="1" applyAlignment="1">
      <alignment wrapText="1"/>
    </xf>
    <xf numFmtId="0" fontId="20" fillId="0" borderId="0" xfId="72" applyFont="1" applyBorder="1" applyAlignment="1"/>
    <xf numFmtId="0" fontId="20" fillId="0" borderId="0" xfId="72" applyFont="1" applyBorder="1" applyAlignment="1" applyProtection="1">
      <alignment wrapText="1"/>
      <protection locked="0"/>
    </xf>
    <xf numFmtId="0" fontId="51" fillId="0" borderId="0" xfId="72" applyFont="1" applyBorder="1" applyAlignment="1"/>
    <xf numFmtId="0" fontId="51" fillId="0" borderId="0" xfId="72" applyFont="1" applyBorder="1" applyAlignment="1" applyProtection="1">
      <alignment wrapText="1"/>
      <protection locked="0"/>
    </xf>
    <xf numFmtId="3" fontId="96" fillId="0" borderId="0" xfId="72" applyNumberFormat="1" applyFont="1" applyAlignment="1"/>
    <xf numFmtId="0" fontId="96" fillId="0" borderId="0" xfId="72" applyFont="1" applyBorder="1" applyAlignment="1">
      <alignment horizontal="center"/>
    </xf>
    <xf numFmtId="0" fontId="96" fillId="0" borderId="0" xfId="72" applyFont="1" applyAlignment="1">
      <alignment horizontal="left"/>
    </xf>
    <xf numFmtId="0" fontId="96" fillId="0" borderId="0" xfId="72" applyFont="1" applyAlignment="1"/>
    <xf numFmtId="14" fontId="96" fillId="0" borderId="0" xfId="72" applyNumberFormat="1" applyFont="1" applyAlignment="1">
      <alignment horizontal="right"/>
    </xf>
    <xf numFmtId="0" fontId="96" fillId="0" borderId="0" xfId="72" applyFont="1" applyBorder="1" applyAlignment="1">
      <alignment horizontal="left"/>
    </xf>
    <xf numFmtId="0" fontId="96" fillId="0" borderId="0" xfId="72" applyFont="1" applyBorder="1" applyAlignment="1">
      <alignment horizontal="left" wrapText="1"/>
    </xf>
    <xf numFmtId="14" fontId="96" fillId="0" borderId="0" xfId="72" applyNumberFormat="1" applyFont="1" applyBorder="1" applyAlignment="1">
      <alignment horizontal="right"/>
    </xf>
    <xf numFmtId="0" fontId="96" fillId="0" borderId="0" xfId="72" applyFont="1" applyBorder="1" applyAlignment="1">
      <alignment horizontal="right"/>
    </xf>
    <xf numFmtId="14" fontId="96" fillId="0" borderId="0" xfId="72" applyNumberFormat="1" applyFont="1" applyBorder="1" applyAlignment="1" applyProtection="1">
      <alignment horizontal="left"/>
      <protection locked="0"/>
    </xf>
    <xf numFmtId="0" fontId="96" fillId="0" borderId="0" xfId="72" applyFont="1" applyBorder="1" applyAlignment="1" applyProtection="1">
      <alignment horizontal="left" wrapText="1"/>
      <protection locked="0"/>
    </xf>
    <xf numFmtId="14" fontId="96" fillId="0" borderId="0" xfId="72" applyNumberFormat="1" applyFont="1" applyBorder="1" applyAlignment="1" applyProtection="1">
      <alignment horizontal="right"/>
      <protection locked="0"/>
    </xf>
    <xf numFmtId="1" fontId="96" fillId="0" borderId="0" xfId="72" applyNumberFormat="1" applyFont="1" applyBorder="1" applyAlignment="1" applyProtection="1">
      <alignment wrapText="1"/>
      <protection locked="0"/>
    </xf>
    <xf numFmtId="1" fontId="96" fillId="0" borderId="0" xfId="72" applyNumberFormat="1" applyFont="1" applyBorder="1" applyAlignment="1" applyProtection="1">
      <protection locked="0"/>
    </xf>
    <xf numFmtId="1" fontId="51" fillId="0" borderId="0" xfId="72" applyNumberFormat="1" applyFont="1" applyBorder="1" applyAlignment="1" applyProtection="1">
      <protection locked="0"/>
    </xf>
    <xf numFmtId="0" fontId="51" fillId="0" borderId="0" xfId="72" applyFont="1" applyBorder="1" applyAlignment="1" applyProtection="1">
      <alignment horizontal="right" wrapText="1"/>
      <protection locked="0"/>
    </xf>
    <xf numFmtId="3" fontId="96" fillId="0" borderId="0" xfId="72" applyNumberFormat="1" applyFont="1" applyAlignment="1">
      <alignment horizontal="center"/>
    </xf>
    <xf numFmtId="0" fontId="20" fillId="0" borderId="0" xfId="72" applyFont="1" applyAlignment="1">
      <alignment horizontal="right" wrapText="1"/>
    </xf>
    <xf numFmtId="0" fontId="96" fillId="0" borderId="0" xfId="72" applyFont="1" applyBorder="1" applyAlignment="1" applyProtection="1">
      <alignment wrapText="1"/>
      <protection locked="0"/>
    </xf>
    <xf numFmtId="1" fontId="96" fillId="0" borderId="0" xfId="72" applyNumberFormat="1" applyFont="1" applyBorder="1" applyAlignment="1" applyProtection="1">
      <alignment horizontal="right" wrapText="1"/>
      <protection locked="0"/>
    </xf>
    <xf numFmtId="1" fontId="20" fillId="0" borderId="0" xfId="72" applyNumberFormat="1" applyFont="1" applyBorder="1" applyAlignment="1" applyProtection="1">
      <protection locked="0"/>
    </xf>
    <xf numFmtId="0" fontId="20" fillId="0" borderId="0" xfId="72" applyFont="1" applyBorder="1" applyAlignment="1" applyProtection="1">
      <alignment horizontal="right" wrapText="1"/>
      <protection locked="0"/>
    </xf>
    <xf numFmtId="0" fontId="96" fillId="0" borderId="0" xfId="72" applyFont="1"/>
    <xf numFmtId="0" fontId="96" fillId="0" borderId="0" xfId="72" applyFont="1" applyAlignment="1">
      <alignment horizontal="left" wrapText="1"/>
    </xf>
    <xf numFmtId="0" fontId="96" fillId="0" borderId="0" xfId="72" applyFont="1" applyAlignment="1">
      <alignment wrapText="1"/>
    </xf>
    <xf numFmtId="0" fontId="96" fillId="0" borderId="0" xfId="72" applyFont="1" applyAlignment="1">
      <alignment horizontal="right" wrapText="1"/>
    </xf>
    <xf numFmtId="3" fontId="96" fillId="0" borderId="0" xfId="72" applyNumberFormat="1" applyFont="1" applyAlignment="1">
      <alignment wrapText="1"/>
    </xf>
    <xf numFmtId="0" fontId="96" fillId="0" borderId="0" xfId="72" applyFont="1" applyBorder="1" applyAlignment="1">
      <alignment wrapText="1"/>
    </xf>
    <xf numFmtId="0" fontId="96" fillId="0" borderId="0" xfId="72" applyFont="1" applyBorder="1" applyAlignment="1"/>
    <xf numFmtId="0" fontId="20" fillId="0" borderId="0" xfId="72" applyFont="1" applyBorder="1" applyAlignment="1">
      <alignment horizontal="right" wrapText="1"/>
    </xf>
    <xf numFmtId="0" fontId="20" fillId="0" borderId="0" xfId="72" applyFont="1" applyBorder="1" applyAlignment="1">
      <alignment wrapText="1"/>
    </xf>
    <xf numFmtId="1" fontId="96" fillId="0" borderId="0" xfId="72" applyNumberFormat="1" applyFont="1"/>
    <xf numFmtId="0" fontId="52" fillId="0" borderId="0" xfId="72" applyFont="1" applyBorder="1" applyAlignment="1"/>
    <xf numFmtId="0" fontId="52" fillId="0" borderId="0" xfId="72" applyFont="1" applyAlignment="1"/>
    <xf numFmtId="49" fontId="98" fillId="0" borderId="24" xfId="72" applyNumberFormat="1" applyFont="1" applyBorder="1" applyAlignment="1">
      <alignment horizontal="center"/>
    </xf>
    <xf numFmtId="0" fontId="98" fillId="0" borderId="24" xfId="72" applyFont="1" applyBorder="1" applyAlignment="1"/>
    <xf numFmtId="49" fontId="52" fillId="0" borderId="0" xfId="72" applyNumberFormat="1" applyFont="1" applyBorder="1" applyAlignment="1">
      <alignment horizontal="center"/>
    </xf>
    <xf numFmtId="0" fontId="98" fillId="0" borderId="0" xfId="72" applyFont="1" applyAlignment="1">
      <alignment horizontal="left"/>
    </xf>
    <xf numFmtId="0" fontId="98" fillId="0" borderId="0" xfId="72" applyFont="1" applyBorder="1" applyAlignment="1">
      <alignment horizontal="center"/>
    </xf>
    <xf numFmtId="0" fontId="98" fillId="0" borderId="0" xfId="72" applyFont="1" applyBorder="1" applyAlignment="1">
      <alignment horizontal="right"/>
    </xf>
    <xf numFmtId="0" fontId="99" fillId="0" borderId="0" xfId="72" applyFont="1" applyBorder="1" applyAlignment="1">
      <alignment horizontal="left"/>
    </xf>
    <xf numFmtId="3" fontId="98" fillId="0" borderId="24" xfId="72" applyNumberFormat="1" applyFont="1" applyBorder="1" applyAlignment="1"/>
    <xf numFmtId="3" fontId="102" fillId="0" borderId="0" xfId="0" applyNumberFormat="1" applyFont="1"/>
    <xf numFmtId="3" fontId="56" fillId="0" borderId="67" xfId="74" applyNumberFormat="1" applyFont="1" applyBorder="1"/>
    <xf numFmtId="3" fontId="34" fillId="0" borderId="67" xfId="0" applyNumberFormat="1" applyFont="1" applyBorder="1"/>
    <xf numFmtId="3" fontId="28" fillId="0" borderId="67" xfId="0" applyNumberFormat="1" applyFont="1" applyBorder="1"/>
    <xf numFmtId="3" fontId="30" fillId="0" borderId="67" xfId="0" applyNumberFormat="1" applyFont="1" applyBorder="1"/>
    <xf numFmtId="3" fontId="38" fillId="0" borderId="67" xfId="0" applyNumberFormat="1" applyFont="1" applyBorder="1"/>
    <xf numFmtId="3" fontId="25" fillId="0" borderId="67" xfId="0" applyNumberFormat="1" applyFont="1" applyBorder="1"/>
    <xf numFmtId="0" fontId="25" fillId="0" borderId="67" xfId="0" applyFont="1" applyBorder="1"/>
    <xf numFmtId="3" fontId="28" fillId="0" borderId="69" xfId="0" applyNumberFormat="1" applyFont="1" applyBorder="1"/>
    <xf numFmtId="3" fontId="56" fillId="0" borderId="67" xfId="0" applyNumberFormat="1" applyFont="1" applyBorder="1"/>
    <xf numFmtId="3" fontId="25" fillId="0" borderId="68" xfId="0" applyNumberFormat="1" applyFont="1" applyBorder="1"/>
    <xf numFmtId="0" fontId="25" fillId="0" borderId="27" xfId="0" applyFont="1" applyBorder="1" applyAlignment="1">
      <alignment wrapText="1"/>
    </xf>
    <xf numFmtId="3" fontId="25" fillId="0" borderId="71" xfId="0" applyNumberFormat="1" applyFont="1" applyBorder="1"/>
    <xf numFmtId="0" fontId="51" fillId="0" borderId="0" xfId="73" applyFont="1" applyAlignment="1">
      <alignment horizontal="right"/>
    </xf>
    <xf numFmtId="0" fontId="52" fillId="0" borderId="0" xfId="73" applyFont="1" applyAlignment="1">
      <alignment horizontal="center"/>
    </xf>
    <xf numFmtId="0" fontId="50" fillId="0" borderId="0" xfId="73" applyFont="1" applyAlignment="1">
      <alignment horizontal="center"/>
    </xf>
    <xf numFmtId="0" fontId="50" fillId="0" borderId="0" xfId="73" applyFont="1" applyAlignment="1">
      <alignment horizontal="right"/>
    </xf>
    <xf numFmtId="0" fontId="52" fillId="0" borderId="24" xfId="73" applyFont="1" applyBorder="1" applyAlignment="1">
      <alignment horizontal="center"/>
    </xf>
    <xf numFmtId="0" fontId="52" fillId="0" borderId="24" xfId="73" applyFont="1" applyBorder="1" applyAlignment="1">
      <alignment horizontal="center" vertical="center" wrapText="1"/>
    </xf>
    <xf numFmtId="0" fontId="20" fillId="0" borderId="0" xfId="73" applyFont="1" applyAlignment="1">
      <alignment horizontal="center"/>
    </xf>
    <xf numFmtId="0" fontId="20" fillId="0" borderId="0" xfId="73" applyFont="1" applyAlignment="1">
      <alignment horizontal="center" vertical="center"/>
    </xf>
    <xf numFmtId="0" fontId="20" fillId="0" borderId="0" xfId="73" applyFont="1" applyAlignment="1">
      <alignment wrapText="1"/>
    </xf>
    <xf numFmtId="0" fontId="96" fillId="0" borderId="0" xfId="73" applyFont="1"/>
    <xf numFmtId="3" fontId="35" fillId="0" borderId="69" xfId="0" applyNumberFormat="1" applyFont="1" applyBorder="1"/>
    <xf numFmtId="3" fontId="57" fillId="0" borderId="67" xfId="74" applyNumberFormat="1" applyFont="1" applyBorder="1"/>
    <xf numFmtId="3" fontId="57" fillId="0" borderId="67" xfId="0" applyNumberFormat="1" applyFont="1" applyBorder="1"/>
    <xf numFmtId="3" fontId="35" fillId="0" borderId="67" xfId="0" applyNumberFormat="1" applyFont="1" applyBorder="1"/>
    <xf numFmtId="3" fontId="39" fillId="0" borderId="67" xfId="0" applyNumberFormat="1" applyFont="1" applyBorder="1"/>
    <xf numFmtId="3" fontId="65" fillId="0" borderId="67" xfId="0" applyNumberFormat="1" applyFont="1" applyBorder="1"/>
    <xf numFmtId="0" fontId="30" fillId="0" borderId="67" xfId="0" applyFont="1" applyBorder="1"/>
    <xf numFmtId="0" fontId="22" fillId="0" borderId="69" xfId="0" applyFont="1" applyBorder="1"/>
    <xf numFmtId="3" fontId="23" fillId="0" borderId="67" xfId="0" applyNumberFormat="1" applyFont="1" applyBorder="1"/>
    <xf numFmtId="3" fontId="28" fillId="0" borderId="0" xfId="78" applyNumberFormat="1" applyFont="1" applyFill="1" applyBorder="1" applyAlignment="1">
      <alignment vertical="center"/>
    </xf>
    <xf numFmtId="3" fontId="28" fillId="0" borderId="0" xfId="78" applyNumberFormat="1" applyFont="1" applyBorder="1" applyAlignment="1">
      <alignment vertical="center"/>
    </xf>
    <xf numFmtId="3" fontId="35" fillId="0" borderId="0" xfId="78" applyNumberFormat="1" applyFont="1" applyAlignment="1">
      <alignment vertical="center"/>
    </xf>
    <xf numFmtId="3" fontId="25" fillId="0" borderId="0" xfId="78" applyNumberFormat="1" applyFont="1" applyBorder="1" applyAlignment="1">
      <alignment vertical="center"/>
    </xf>
    <xf numFmtId="3" fontId="25" fillId="0" borderId="27" xfId="78" applyNumberFormat="1" applyFont="1" applyBorder="1" applyAlignment="1">
      <alignment horizontal="left" vertical="center" wrapText="1"/>
    </xf>
    <xf numFmtId="3" fontId="25" fillId="0" borderId="41" xfId="78" applyNumberFormat="1" applyFont="1" applyBorder="1" applyAlignment="1">
      <alignment horizontal="left" vertical="center" wrapText="1"/>
    </xf>
    <xf numFmtId="3" fontId="28" fillId="0" borderId="41" xfId="78" applyNumberFormat="1" applyFont="1" applyBorder="1" applyAlignment="1">
      <alignment horizontal="left" vertical="center" wrapText="1"/>
    </xf>
    <xf numFmtId="3" fontId="25" fillId="0" borderId="31" xfId="78" applyNumberFormat="1" applyFont="1" applyFill="1" applyBorder="1" applyAlignment="1">
      <alignment horizontal="left" vertical="center" wrapText="1"/>
    </xf>
    <xf numFmtId="3" fontId="25" fillId="0" borderId="41" xfId="78" applyNumberFormat="1" applyFont="1" applyBorder="1"/>
    <xf numFmtId="3" fontId="35" fillId="0" borderId="41" xfId="78" applyNumberFormat="1" applyFont="1" applyBorder="1"/>
    <xf numFmtId="3" fontId="25" fillId="0" borderId="74" xfId="78" applyNumberFormat="1" applyFont="1" applyBorder="1"/>
    <xf numFmtId="3" fontId="44" fillId="0" borderId="24" xfId="0" applyNumberFormat="1" applyFont="1" applyBorder="1" applyAlignment="1">
      <alignment horizontal="center" vertical="center"/>
    </xf>
    <xf numFmtId="0" fontId="44" fillId="0" borderId="24" xfId="0" applyFont="1" applyBorder="1" applyAlignment="1">
      <alignment horizontal="center"/>
    </xf>
    <xf numFmtId="3" fontId="57" fillId="0" borderId="19" xfId="0" applyNumberFormat="1" applyFont="1" applyBorder="1"/>
    <xf numFmtId="3" fontId="57" fillId="0" borderId="19" xfId="0" applyNumberFormat="1" applyFont="1" applyFill="1" applyBorder="1"/>
    <xf numFmtId="3" fontId="57" fillId="0" borderId="22" xfId="0" applyNumberFormat="1" applyFont="1" applyBorder="1"/>
    <xf numFmtId="3" fontId="57" fillId="0" borderId="0" xfId="0" applyNumberFormat="1" applyFont="1" applyFill="1" applyBorder="1"/>
    <xf numFmtId="3" fontId="58" fillId="0" borderId="73" xfId="0" applyNumberFormat="1" applyFont="1" applyBorder="1"/>
    <xf numFmtId="3" fontId="63" fillId="0" borderId="76" xfId="0" applyNumberFormat="1" applyFont="1" applyBorder="1" applyAlignment="1">
      <alignment horizontal="right" vertical="center" wrapText="1"/>
    </xf>
    <xf numFmtId="3" fontId="63" fillId="0" borderId="77" xfId="0" applyNumberFormat="1" applyFont="1" applyBorder="1" applyAlignment="1">
      <alignment horizontal="center" vertical="center" wrapText="1"/>
    </xf>
    <xf numFmtId="3" fontId="25" fillId="0" borderId="65" xfId="0" applyNumberFormat="1" applyFont="1" applyBorder="1"/>
    <xf numFmtId="0" fontId="25" fillId="0" borderId="27" xfId="0" applyFont="1" applyBorder="1"/>
    <xf numFmtId="3" fontId="63" fillId="0" borderId="60" xfId="0" applyNumberFormat="1" applyFont="1" applyBorder="1"/>
    <xf numFmtId="0" fontId="42" fillId="0" borderId="0" xfId="0" applyFont="1" applyBorder="1"/>
    <xf numFmtId="0" fontId="30" fillId="0" borderId="22" xfId="0" applyFont="1" applyBorder="1"/>
    <xf numFmtId="0" fontId="25" fillId="0" borderId="22" xfId="0" applyFont="1" applyBorder="1"/>
    <xf numFmtId="3" fontId="25" fillId="0" borderId="18" xfId="78" applyNumberFormat="1" applyFont="1" applyBorder="1" applyAlignment="1">
      <alignment vertical="center"/>
    </xf>
    <xf numFmtId="0" fontId="56" fillId="0" borderId="0" xfId="0" applyFont="1" applyBorder="1" applyAlignment="1">
      <alignment horizontal="left"/>
    </xf>
    <xf numFmtId="3" fontId="56" fillId="0" borderId="22" xfId="0" applyNumberFormat="1" applyFont="1" applyBorder="1" applyAlignment="1">
      <alignment horizontal="right" wrapText="1"/>
    </xf>
    <xf numFmtId="3" fontId="56" fillId="0" borderId="0" xfId="0" applyNumberFormat="1" applyFont="1" applyBorder="1" applyAlignment="1"/>
    <xf numFmtId="0" fontId="63" fillId="0" borderId="49" xfId="0" applyFont="1" applyFill="1" applyBorder="1" applyAlignment="1"/>
    <xf numFmtId="3" fontId="56" fillId="0" borderId="78" xfId="0" applyNumberFormat="1" applyFont="1" applyFill="1" applyBorder="1"/>
    <xf numFmtId="3" fontId="56" fillId="0" borderId="67" xfId="0" applyNumberFormat="1" applyFont="1" applyBorder="1" applyAlignment="1">
      <alignment horizontal="center" vertical="center" wrapText="1"/>
    </xf>
    <xf numFmtId="3" fontId="63" fillId="0" borderId="67" xfId="0" applyNumberFormat="1" applyFont="1" applyBorder="1"/>
    <xf numFmtId="3" fontId="58" fillId="0" borderId="67" xfId="0" applyNumberFormat="1" applyFont="1" applyBorder="1"/>
    <xf numFmtId="3" fontId="63" fillId="0" borderId="79" xfId="0" applyNumberFormat="1" applyFont="1" applyFill="1" applyBorder="1"/>
    <xf numFmtId="3" fontId="63" fillId="0" borderId="58" xfId="0" applyNumberFormat="1" applyFont="1" applyBorder="1" applyAlignment="1">
      <alignment horizontal="right" vertical="center" wrapText="1"/>
    </xf>
    <xf numFmtId="0" fontId="63" fillId="0" borderId="80" xfId="0" applyFont="1" applyFill="1" applyBorder="1" applyAlignment="1"/>
    <xf numFmtId="3" fontId="63" fillId="0" borderId="50" xfId="0" applyNumberFormat="1" applyFont="1" applyFill="1" applyBorder="1"/>
    <xf numFmtId="3" fontId="63" fillId="0" borderId="63" xfId="0" applyNumberFormat="1" applyFont="1" applyBorder="1"/>
    <xf numFmtId="3" fontId="63" fillId="0" borderId="81" xfId="0" applyNumberFormat="1" applyFont="1" applyBorder="1"/>
    <xf numFmtId="3" fontId="63" fillId="0" borderId="82" xfId="0" applyNumberFormat="1" applyFont="1" applyBorder="1"/>
    <xf numFmtId="3" fontId="63" fillId="0" borderId="67" xfId="0" applyNumberFormat="1" applyFont="1" applyBorder="1" applyAlignment="1">
      <alignment horizontal="right"/>
    </xf>
    <xf numFmtId="0" fontId="56" fillId="0" borderId="0" xfId="0" applyFont="1" applyBorder="1" applyAlignment="1">
      <alignment horizontal="right"/>
    </xf>
    <xf numFmtId="0" fontId="88" fillId="0" borderId="0" xfId="0" applyFont="1" applyAlignment="1">
      <alignment horizontal="center"/>
    </xf>
    <xf numFmtId="3" fontId="63" fillId="0" borderId="83" xfId="0" applyNumberFormat="1" applyFont="1" applyBorder="1" applyAlignment="1">
      <alignment horizontal="center"/>
    </xf>
    <xf numFmtId="0" fontId="38" fillId="0" borderId="22" xfId="0" applyFont="1" applyBorder="1"/>
    <xf numFmtId="3" fontId="91" fillId="0" borderId="0" xfId="0" applyNumberFormat="1" applyFont="1"/>
    <xf numFmtId="3" fontId="91" fillId="0" borderId="22" xfId="0" applyNumberFormat="1" applyFont="1" applyBorder="1"/>
    <xf numFmtId="0" fontId="56" fillId="0" borderId="22" xfId="0" applyFont="1" applyBorder="1"/>
    <xf numFmtId="0" fontId="91" fillId="0" borderId="0" xfId="0" applyFont="1" applyBorder="1"/>
    <xf numFmtId="0" fontId="61" fillId="0" borderId="0" xfId="0" applyFont="1" applyAlignment="1">
      <alignment wrapText="1"/>
    </xf>
    <xf numFmtId="0" fontId="39" fillId="0" borderId="22" xfId="0" applyFont="1" applyBorder="1"/>
    <xf numFmtId="3" fontId="25" fillId="0" borderId="84" xfId="78" applyNumberFormat="1" applyFont="1" applyBorder="1" applyAlignment="1">
      <alignment horizontal="center" vertical="center"/>
    </xf>
    <xf numFmtId="3" fontId="58" fillId="0" borderId="63" xfId="0" applyNumberFormat="1" applyFont="1" applyFill="1" applyBorder="1"/>
    <xf numFmtId="3" fontId="58" fillId="0" borderId="81" xfId="0" applyNumberFormat="1" applyFont="1" applyFill="1" applyBorder="1"/>
    <xf numFmtId="3" fontId="79" fillId="0" borderId="0" xfId="0" applyNumberFormat="1" applyFont="1" applyAlignment="1">
      <alignment wrapText="1"/>
    </xf>
    <xf numFmtId="3" fontId="55" fillId="0" borderId="0" xfId="71" applyNumberFormat="1" applyFont="1" applyAlignment="1">
      <alignment horizontal="right" vertical="center"/>
    </xf>
    <xf numFmtId="0" fontId="32" fillId="0" borderId="24" xfId="71" applyFont="1" applyBorder="1" applyAlignment="1">
      <alignment vertical="center"/>
    </xf>
    <xf numFmtId="4" fontId="31" fillId="0" borderId="24" xfId="71" applyNumberFormat="1" applyFont="1" applyBorder="1" applyAlignment="1">
      <alignment vertical="center"/>
    </xf>
    <xf numFmtId="3" fontId="31" fillId="0" borderId="24" xfId="71" applyNumberFormat="1" applyFont="1" applyBorder="1" applyAlignment="1">
      <alignment vertical="center"/>
    </xf>
    <xf numFmtId="3" fontId="23" fillId="0" borderId="24" xfId="71" applyNumberFormat="1" applyFont="1" applyFill="1" applyBorder="1" applyAlignment="1">
      <alignment vertical="center"/>
    </xf>
    <xf numFmtId="4" fontId="23" fillId="0" borderId="24" xfId="71" applyNumberFormat="1" applyFont="1" applyFill="1" applyBorder="1" applyAlignment="1">
      <alignment vertical="center"/>
    </xf>
    <xf numFmtId="3" fontId="35" fillId="0" borderId="24" xfId="71" applyNumberFormat="1" applyFont="1" applyFill="1" applyBorder="1" applyAlignment="1">
      <alignment vertical="center" wrapText="1"/>
    </xf>
    <xf numFmtId="0" fontId="31" fillId="0" borderId="24" xfId="71" applyFont="1" applyBorder="1" applyAlignment="1">
      <alignment vertical="center"/>
    </xf>
    <xf numFmtId="165" fontId="23" fillId="0" borderId="24" xfId="71" applyNumberFormat="1" applyFont="1" applyFill="1" applyBorder="1" applyAlignment="1">
      <alignment vertical="center"/>
    </xf>
    <xf numFmtId="165" fontId="23" fillId="0" borderId="24" xfId="71" applyNumberFormat="1" applyFont="1" applyFill="1" applyBorder="1" applyAlignment="1">
      <alignment horizontal="right" vertical="center"/>
    </xf>
    <xf numFmtId="0" fontId="108" fillId="0" borderId="0" xfId="0" applyFont="1"/>
    <xf numFmtId="0" fontId="1" fillId="0" borderId="0" xfId="70" applyAlignment="1">
      <alignment vertical="center"/>
    </xf>
    <xf numFmtId="0" fontId="29" fillId="0" borderId="48" xfId="71" applyFont="1" applyBorder="1" applyAlignment="1">
      <alignment vertical="center"/>
    </xf>
    <xf numFmtId="3" fontId="22" fillId="0" borderId="48" xfId="71" applyNumberFormat="1" applyFont="1" applyFill="1" applyBorder="1" applyAlignment="1">
      <alignment vertical="center"/>
    </xf>
    <xf numFmtId="0" fontId="32" fillId="0" borderId="48" xfId="71" applyFont="1" applyBorder="1" applyAlignment="1">
      <alignment vertical="center"/>
    </xf>
    <xf numFmtId="3" fontId="25" fillId="0" borderId="85" xfId="0" applyNumberFormat="1" applyFont="1" applyFill="1" applyBorder="1"/>
    <xf numFmtId="3" fontId="25" fillId="0" borderId="0" xfId="0" applyNumberFormat="1" applyFont="1" applyFill="1"/>
    <xf numFmtId="3" fontId="56" fillId="0" borderId="0" xfId="0" applyNumberFormat="1" applyFont="1" applyBorder="1" applyAlignment="1">
      <alignment horizontal="right"/>
    </xf>
    <xf numFmtId="0" fontId="56" fillId="0" borderId="76" xfId="0" applyFont="1" applyBorder="1"/>
    <xf numFmtId="0" fontId="56" fillId="0" borderId="67" xfId="0" applyFont="1" applyBorder="1"/>
    <xf numFmtId="0" fontId="56" fillId="0" borderId="70" xfId="0" applyFont="1" applyBorder="1"/>
    <xf numFmtId="3" fontId="63" fillId="0" borderId="70" xfId="0" applyNumberFormat="1" applyFont="1" applyBorder="1" applyAlignment="1">
      <alignment horizontal="right"/>
    </xf>
    <xf numFmtId="3" fontId="108" fillId="0" borderId="0" xfId="0" applyNumberFormat="1" applyFont="1"/>
    <xf numFmtId="3" fontId="109" fillId="0" borderId="0" xfId="0" applyNumberFormat="1" applyFont="1"/>
    <xf numFmtId="0" fontId="108" fillId="0" borderId="0" xfId="0" applyFont="1" applyBorder="1"/>
    <xf numFmtId="0" fontId="109" fillId="0" borderId="0" xfId="0" applyFont="1"/>
    <xf numFmtId="3" fontId="91" fillId="0" borderId="0" xfId="0" applyNumberFormat="1" applyFont="1" applyAlignment="1">
      <alignment wrapText="1"/>
    </xf>
    <xf numFmtId="0" fontId="28" fillId="0" borderId="0" xfId="0" applyFont="1" applyFill="1"/>
    <xf numFmtId="0" fontId="106" fillId="0" borderId="0" xfId="0" applyFont="1" applyFill="1"/>
    <xf numFmtId="10" fontId="23" fillId="0" borderId="0" xfId="0" applyNumberFormat="1" applyFont="1" applyFill="1" applyBorder="1" applyAlignment="1">
      <alignment horizontal="left"/>
    </xf>
    <xf numFmtId="3" fontId="22" fillId="0" borderId="26" xfId="0" applyNumberFormat="1" applyFont="1" applyFill="1" applyBorder="1"/>
    <xf numFmtId="3" fontId="24" fillId="0" borderId="26" xfId="0" applyNumberFormat="1" applyFont="1" applyFill="1" applyBorder="1"/>
    <xf numFmtId="3" fontId="22" fillId="0" borderId="48" xfId="0" applyNumberFormat="1" applyFont="1" applyFill="1" applyBorder="1"/>
    <xf numFmtId="3" fontId="57" fillId="0" borderId="19" xfId="0" applyNumberFormat="1" applyFont="1" applyBorder="1" applyAlignment="1">
      <alignment horizontal="right" wrapText="1"/>
    </xf>
    <xf numFmtId="0" fontId="43" fillId="0" borderId="0" xfId="0" applyFont="1" applyFill="1" applyBorder="1" applyAlignment="1">
      <alignment horizontal="left" wrapText="1"/>
    </xf>
    <xf numFmtId="0" fontId="43" fillId="0" borderId="0" xfId="0" applyFont="1" applyBorder="1"/>
    <xf numFmtId="167" fontId="20" fillId="0" borderId="0" xfId="0" applyNumberFormat="1" applyFont="1"/>
    <xf numFmtId="3" fontId="25" fillId="0" borderId="0" xfId="0" applyNumberFormat="1" applyFont="1" applyFill="1" applyBorder="1"/>
    <xf numFmtId="0" fontId="25" fillId="0" borderId="22" xfId="0" applyFont="1" applyBorder="1" applyAlignment="1">
      <alignment horizontal="center" vertical="center"/>
    </xf>
    <xf numFmtId="0" fontId="32" fillId="0" borderId="22" xfId="71" applyFont="1" applyBorder="1" applyAlignment="1">
      <alignment vertical="center"/>
    </xf>
    <xf numFmtId="0" fontId="1" fillId="0" borderId="22" xfId="70" applyBorder="1" applyAlignment="1">
      <alignment vertical="center"/>
    </xf>
    <xf numFmtId="0" fontId="32" fillId="0" borderId="22" xfId="71" applyFont="1" applyBorder="1" applyAlignment="1">
      <alignment vertical="center" wrapText="1"/>
    </xf>
    <xf numFmtId="0" fontId="103" fillId="0" borderId="22" xfId="71" applyFont="1" applyBorder="1" applyAlignment="1">
      <alignment horizontal="center" vertical="center" wrapText="1"/>
    </xf>
    <xf numFmtId="0" fontId="33" fillId="0" borderId="22" xfId="70" applyFont="1" applyBorder="1" applyAlignment="1">
      <alignment vertical="center" wrapText="1"/>
    </xf>
    <xf numFmtId="0" fontId="1" fillId="0" borderId="22" xfId="70" applyBorder="1" applyAlignment="1">
      <alignment vertical="center" wrapText="1"/>
    </xf>
    <xf numFmtId="0" fontId="104" fillId="0" borderId="22" xfId="71" applyFont="1" applyBorder="1" applyAlignment="1">
      <alignment vertical="center" wrapText="1"/>
    </xf>
    <xf numFmtId="0" fontId="33" fillId="0" borderId="22" xfId="0" applyFont="1" applyBorder="1"/>
    <xf numFmtId="0" fontId="40" fillId="0" borderId="22" xfId="0" applyFont="1" applyBorder="1"/>
    <xf numFmtId="0" fontId="37" fillId="0" borderId="22" xfId="78" applyFont="1" applyBorder="1"/>
    <xf numFmtId="0" fontId="28" fillId="0" borderId="22" xfId="78" applyFont="1" applyBorder="1"/>
    <xf numFmtId="0" fontId="59" fillId="0" borderId="22" xfId="78" applyFont="1" applyBorder="1"/>
    <xf numFmtId="0" fontId="35" fillId="0" borderId="22" xfId="78" applyFont="1" applyBorder="1"/>
    <xf numFmtId="0" fontId="60" fillId="0" borderId="22" xfId="78" applyFont="1" applyBorder="1"/>
    <xf numFmtId="0" fontId="30" fillId="0" borderId="22" xfId="78" applyFont="1" applyBorder="1"/>
    <xf numFmtId="3" fontId="35" fillId="0" borderId="22" xfId="0" applyNumberFormat="1" applyFont="1" applyBorder="1"/>
    <xf numFmtId="0" fontId="35" fillId="0" borderId="22" xfId="0" applyFont="1" applyBorder="1" applyAlignment="1"/>
    <xf numFmtId="0" fontId="30" fillId="0" borderId="22" xfId="0" applyFont="1" applyBorder="1" applyAlignment="1">
      <alignment horizontal="center" vertical="center"/>
    </xf>
    <xf numFmtId="0" fontId="65" fillId="0" borderId="22" xfId="0" applyFont="1" applyBorder="1"/>
    <xf numFmtId="0" fontId="23" fillId="0" borderId="22" xfId="0" applyFont="1" applyBorder="1"/>
    <xf numFmtId="0" fontId="82" fillId="0" borderId="22" xfId="0" applyFont="1" applyBorder="1"/>
    <xf numFmtId="0" fontId="20" fillId="0" borderId="22" xfId="0" applyFont="1" applyBorder="1"/>
    <xf numFmtId="0" fontId="52" fillId="0" borderId="22" xfId="0" applyFont="1" applyBorder="1"/>
    <xf numFmtId="0" fontId="30" fillId="0" borderId="22" xfId="0" applyFont="1" applyBorder="1" applyAlignment="1">
      <alignment horizontal="center" vertical="center" wrapText="1"/>
    </xf>
    <xf numFmtId="0" fontId="35" fillId="0" borderId="0" xfId="78" applyFont="1" applyBorder="1"/>
    <xf numFmtId="3" fontId="37" fillId="0" borderId="0" xfId="78" applyNumberFormat="1" applyFont="1" applyBorder="1"/>
    <xf numFmtId="3" fontId="43" fillId="0" borderId="44" xfId="0" applyNumberFormat="1" applyFont="1" applyBorder="1"/>
    <xf numFmtId="3" fontId="42" fillId="0" borderId="88" xfId="0" applyNumberFormat="1" applyFont="1" applyBorder="1"/>
    <xf numFmtId="0" fontId="42" fillId="0" borderId="89" xfId="0" applyFont="1" applyBorder="1"/>
    <xf numFmtId="3" fontId="43" fillId="0" borderId="22" xfId="0" applyNumberFormat="1" applyFont="1" applyBorder="1"/>
    <xf numFmtId="3" fontId="42" fillId="0" borderId="0" xfId="0" applyNumberFormat="1" applyFont="1" applyBorder="1"/>
    <xf numFmtId="0" fontId="42" fillId="0" borderId="67" xfId="0" applyFont="1" applyBorder="1"/>
    <xf numFmtId="3" fontId="20" fillId="0" borderId="0" xfId="0" applyNumberFormat="1" applyFont="1" applyBorder="1"/>
    <xf numFmtId="3" fontId="20" fillId="0" borderId="0" xfId="0" applyNumberFormat="1" applyFont="1" applyBorder="1" applyAlignment="1">
      <alignment vertical="center"/>
    </xf>
    <xf numFmtId="0" fontId="30" fillId="0" borderId="0" xfId="78" applyFont="1" applyBorder="1"/>
    <xf numFmtId="0" fontId="38" fillId="0" borderId="0" xfId="0" applyFont="1" applyBorder="1"/>
    <xf numFmtId="3" fontId="31" fillId="0" borderId="26" xfId="0" applyNumberFormat="1" applyFont="1" applyBorder="1"/>
    <xf numFmtId="3" fontId="58" fillId="0" borderId="0" xfId="0" applyNumberFormat="1" applyFont="1" applyBorder="1"/>
    <xf numFmtId="3" fontId="25" fillId="0" borderId="12" xfId="0" applyNumberFormat="1" applyFont="1" applyBorder="1" applyAlignment="1">
      <alignment horizontal="center" vertical="center"/>
    </xf>
    <xf numFmtId="3" fontId="117" fillId="0" borderId="24" xfId="71" applyNumberFormat="1" applyFont="1" applyBorder="1" applyAlignment="1">
      <alignment vertical="center"/>
    </xf>
    <xf numFmtId="0" fontId="118" fillId="0" borderId="22" xfId="0" applyFont="1" applyBorder="1"/>
    <xf numFmtId="0" fontId="53" fillId="0" borderId="0" xfId="72" applyFont="1" applyAlignment="1">
      <alignment horizontal="center"/>
    </xf>
    <xf numFmtId="0" fontId="48" fillId="0" borderId="24" xfId="72" applyFont="1" applyBorder="1" applyAlignment="1">
      <alignment horizontal="center"/>
    </xf>
    <xf numFmtId="0" fontId="48" fillId="0" borderId="24" xfId="72" applyFont="1" applyFill="1" applyBorder="1" applyAlignment="1">
      <alignment horizontal="center"/>
    </xf>
    <xf numFmtId="49" fontId="98" fillId="0" borderId="24" xfId="72" applyNumberFormat="1" applyFont="1" applyFill="1" applyBorder="1" applyAlignment="1">
      <alignment horizontal="center"/>
    </xf>
    <xf numFmtId="0" fontId="53" fillId="0" borderId="0" xfId="72" applyFont="1" applyBorder="1" applyAlignment="1">
      <alignment horizontal="center"/>
    </xf>
    <xf numFmtId="0" fontId="48" fillId="0" borderId="0" xfId="72" applyFont="1" applyAlignment="1">
      <alignment horizontal="left"/>
    </xf>
    <xf numFmtId="0" fontId="48" fillId="0" borderId="0" xfId="72" applyFont="1" applyBorder="1" applyAlignment="1">
      <alignment horizontal="center"/>
    </xf>
    <xf numFmtId="0" fontId="53" fillId="0" borderId="0" xfId="72" applyFont="1" applyFill="1" applyBorder="1" applyAlignment="1">
      <alignment horizontal="center"/>
    </xf>
    <xf numFmtId="0" fontId="53" fillId="0" borderId="0" xfId="72" applyFont="1" applyFill="1" applyAlignment="1">
      <alignment horizontal="left"/>
    </xf>
    <xf numFmtId="0" fontId="53" fillId="0" borderId="0" xfId="72" applyFont="1" applyFill="1" applyAlignment="1"/>
    <xf numFmtId="3" fontId="53" fillId="0" borderId="0" xfId="72" applyNumberFormat="1" applyFont="1" applyFill="1" applyAlignment="1"/>
    <xf numFmtId="0" fontId="53" fillId="0" borderId="0" xfId="72" applyFont="1" applyFill="1" applyBorder="1" applyAlignment="1">
      <alignment horizontal="left"/>
    </xf>
    <xf numFmtId="0" fontId="53" fillId="0" borderId="0" xfId="72" applyFont="1" applyFill="1" applyBorder="1" applyAlignment="1">
      <alignment horizontal="left" wrapText="1"/>
    </xf>
    <xf numFmtId="3" fontId="53" fillId="0" borderId="0" xfId="72" applyNumberFormat="1" applyFont="1" applyFill="1" applyBorder="1" applyAlignment="1">
      <alignment horizontal="right"/>
    </xf>
    <xf numFmtId="14" fontId="53" fillId="0" borderId="0" xfId="72" applyNumberFormat="1" applyFont="1" applyFill="1" applyBorder="1" applyAlignment="1" applyProtection="1">
      <alignment horizontal="left"/>
      <protection locked="0"/>
    </xf>
    <xf numFmtId="0" fontId="53" fillId="0" borderId="0" xfId="72" applyFont="1" applyFill="1" applyBorder="1" applyAlignment="1" applyProtection="1">
      <alignment horizontal="left" wrapText="1"/>
      <protection locked="0"/>
    </xf>
    <xf numFmtId="3" fontId="53" fillId="0" borderId="0" xfId="72" applyNumberFormat="1" applyFont="1" applyFill="1" applyBorder="1" applyAlignment="1" applyProtection="1">
      <alignment wrapText="1"/>
      <protection locked="0"/>
    </xf>
    <xf numFmtId="14" fontId="53" fillId="0" borderId="0" xfId="72" applyNumberFormat="1" applyFont="1" applyFill="1" applyBorder="1" applyAlignment="1" applyProtection="1">
      <alignment horizontal="left" vertical="center"/>
      <protection locked="0"/>
    </xf>
    <xf numFmtId="3" fontId="120" fillId="0" borderId="0" xfId="0" applyNumberFormat="1" applyFont="1" applyFill="1"/>
    <xf numFmtId="14" fontId="96" fillId="0" borderId="0" xfId="72" applyNumberFormat="1" applyFont="1" applyFill="1" applyBorder="1" applyAlignment="1" applyProtection="1">
      <alignment horizontal="left"/>
      <protection locked="0"/>
    </xf>
    <xf numFmtId="3" fontId="121" fillId="0" borderId="0" xfId="72" applyNumberFormat="1" applyFont="1" applyFill="1" applyBorder="1" applyAlignment="1" applyProtection="1">
      <alignment wrapText="1"/>
      <protection locked="0"/>
    </xf>
    <xf numFmtId="3" fontId="96" fillId="0" borderId="0" xfId="0" applyNumberFormat="1" applyFont="1" applyFill="1"/>
    <xf numFmtId="3" fontId="96" fillId="0" borderId="0" xfId="72" applyNumberFormat="1" applyFont="1" applyFill="1" applyBorder="1" applyAlignment="1" applyProtection="1">
      <alignment wrapText="1"/>
      <protection locked="0"/>
    </xf>
    <xf numFmtId="0" fontId="0" fillId="0" borderId="0" xfId="0" applyFill="1"/>
    <xf numFmtId="0" fontId="122" fillId="0" borderId="0" xfId="0" applyFont="1" applyFill="1"/>
    <xf numFmtId="0" fontId="123" fillId="0" borderId="24" xfId="0" applyFont="1" applyBorder="1" applyAlignment="1">
      <alignment horizontal="center"/>
    </xf>
    <xf numFmtId="0" fontId="48" fillId="0" borderId="0" xfId="72" applyFont="1" applyBorder="1" applyAlignment="1">
      <alignment horizontal="right"/>
    </xf>
    <xf numFmtId="14" fontId="53" fillId="0" borderId="0" xfId="72" applyNumberFormat="1" applyFont="1" applyFill="1" applyAlignment="1">
      <alignment horizontal="right"/>
    </xf>
    <xf numFmtId="14" fontId="53" fillId="0" borderId="0" xfId="72" applyNumberFormat="1" applyFont="1" applyFill="1" applyBorder="1" applyAlignment="1">
      <alignment horizontal="right"/>
    </xf>
    <xf numFmtId="0" fontId="53" fillId="0" borderId="0" xfId="72" applyFont="1" applyFill="1" applyAlignment="1">
      <alignment horizontal="right"/>
    </xf>
    <xf numFmtId="14" fontId="53" fillId="0" borderId="0" xfId="72" applyNumberFormat="1" applyFont="1" applyFill="1" applyBorder="1" applyAlignment="1" applyProtection="1">
      <alignment horizontal="right"/>
      <protection locked="0"/>
    </xf>
    <xf numFmtId="0" fontId="53" fillId="0" borderId="0" xfId="72" applyFont="1" applyFill="1" applyBorder="1" applyAlignment="1">
      <alignment horizontal="center" vertical="center"/>
    </xf>
    <xf numFmtId="0" fontId="53" fillId="0" borderId="0" xfId="72" applyFont="1" applyFill="1" applyBorder="1" applyAlignment="1" applyProtection="1">
      <alignment horizontal="left" vertical="center" wrapText="1"/>
      <protection locked="0"/>
    </xf>
    <xf numFmtId="14" fontId="53" fillId="0" borderId="0" xfId="72" applyNumberFormat="1" applyFont="1" applyFill="1" applyBorder="1" applyAlignment="1" applyProtection="1">
      <alignment horizontal="right" vertical="center"/>
      <protection locked="0"/>
    </xf>
    <xf numFmtId="3" fontId="53" fillId="0" borderId="0" xfId="72" applyNumberFormat="1" applyFont="1" applyFill="1" applyBorder="1" applyAlignment="1" applyProtection="1">
      <alignment vertical="center" wrapText="1"/>
      <protection locked="0"/>
    </xf>
    <xf numFmtId="14" fontId="96" fillId="0" borderId="0" xfId="72" applyNumberFormat="1" applyFont="1" applyFill="1" applyBorder="1" applyAlignment="1" applyProtection="1">
      <alignment horizontal="right"/>
      <protection locked="0"/>
    </xf>
    <xf numFmtId="0" fontId="120" fillId="0" borderId="0" xfId="0" applyFont="1" applyFill="1" applyAlignment="1">
      <alignment horizontal="center"/>
    </xf>
    <xf numFmtId="3" fontId="123" fillId="0" borderId="0" xfId="0" applyNumberFormat="1" applyFont="1"/>
    <xf numFmtId="0" fontId="0" fillId="0" borderId="0" xfId="0" applyAlignment="1"/>
    <xf numFmtId="0" fontId="31" fillId="0" borderId="24" xfId="71" applyFont="1" applyBorder="1" applyAlignment="1">
      <alignment vertical="center" wrapText="1"/>
    </xf>
    <xf numFmtId="2" fontId="23" fillId="0" borderId="24" xfId="71" applyNumberFormat="1" applyFont="1" applyFill="1" applyBorder="1" applyAlignment="1">
      <alignment vertical="center"/>
    </xf>
    <xf numFmtId="3" fontId="23" fillId="0" borderId="24" xfId="71" applyNumberFormat="1" applyFont="1" applyFill="1" applyBorder="1" applyAlignment="1">
      <alignment vertical="center" shrinkToFit="1"/>
    </xf>
    <xf numFmtId="3" fontId="118" fillId="0" borderId="24" xfId="71" applyNumberFormat="1" applyFont="1" applyFill="1" applyBorder="1" applyAlignment="1">
      <alignment vertical="center"/>
    </xf>
    <xf numFmtId="3" fontId="118" fillId="0" borderId="24" xfId="71" applyNumberFormat="1" applyFont="1" applyFill="1" applyBorder="1" applyAlignment="1">
      <alignment horizontal="right" vertical="center"/>
    </xf>
    <xf numFmtId="3" fontId="23" fillId="0" borderId="24" xfId="71" applyNumberFormat="1" applyFont="1" applyFill="1" applyBorder="1" applyAlignment="1">
      <alignment horizontal="right" vertical="center"/>
    </xf>
    <xf numFmtId="3" fontId="124" fillId="0" borderId="24" xfId="71" applyNumberFormat="1" applyFont="1" applyFill="1" applyBorder="1" applyAlignment="1">
      <alignment vertical="center"/>
    </xf>
    <xf numFmtId="0" fontId="117" fillId="0" borderId="24" xfId="71" applyFont="1" applyBorder="1" applyAlignment="1">
      <alignment vertical="center"/>
    </xf>
    <xf numFmtId="4" fontId="117" fillId="0" borderId="24" xfId="71" applyNumberFormat="1" applyFont="1" applyBorder="1" applyAlignment="1">
      <alignment vertical="center"/>
    </xf>
    <xf numFmtId="3" fontId="32" fillId="0" borderId="0" xfId="71" applyNumberFormat="1" applyFont="1" applyAlignment="1">
      <alignment vertical="center"/>
    </xf>
    <xf numFmtId="0" fontId="107" fillId="0" borderId="24" xfId="71" applyFont="1" applyBorder="1" applyAlignment="1">
      <alignment vertical="center"/>
    </xf>
    <xf numFmtId="167" fontId="31" fillId="0" borderId="24" xfId="71" applyNumberFormat="1" applyFont="1" applyBorder="1" applyAlignment="1">
      <alignment vertical="center"/>
    </xf>
    <xf numFmtId="4" fontId="118" fillId="0" borderId="24" xfId="71" applyNumberFormat="1" applyFont="1" applyFill="1" applyBorder="1" applyAlignment="1">
      <alignment vertical="center"/>
    </xf>
    <xf numFmtId="3" fontId="125" fillId="0" borderId="24" xfId="71" applyNumberFormat="1" applyFont="1" applyFill="1" applyBorder="1" applyAlignment="1">
      <alignment vertical="center" wrapText="1"/>
    </xf>
    <xf numFmtId="0" fontId="117" fillId="0" borderId="24" xfId="71" applyFont="1" applyBorder="1" applyAlignment="1">
      <alignment vertical="center" wrapText="1"/>
    </xf>
    <xf numFmtId="3" fontId="35" fillId="0" borderId="24" xfId="71" applyNumberFormat="1" applyFont="1" applyFill="1" applyBorder="1" applyAlignment="1">
      <alignment vertical="center" shrinkToFit="1"/>
    </xf>
    <xf numFmtId="164" fontId="118" fillId="0" borderId="24" xfId="71" applyNumberFormat="1" applyFont="1" applyFill="1" applyBorder="1" applyAlignment="1">
      <alignment vertical="center"/>
    </xf>
    <xf numFmtId="165" fontId="118" fillId="0" borderId="24" xfId="71" applyNumberFormat="1" applyFont="1" applyFill="1" applyBorder="1" applyAlignment="1">
      <alignment vertical="center"/>
    </xf>
    <xf numFmtId="168" fontId="118" fillId="0" borderId="24" xfId="71" applyNumberFormat="1" applyFont="1" applyFill="1" applyBorder="1" applyAlignment="1">
      <alignment vertical="center"/>
    </xf>
    <xf numFmtId="3" fontId="118" fillId="0" borderId="24" xfId="71" applyNumberFormat="1" applyFont="1" applyBorder="1" applyAlignment="1">
      <alignment vertical="center"/>
    </xf>
    <xf numFmtId="3" fontId="118" fillId="0" borderId="24" xfId="71" applyNumberFormat="1" applyFont="1" applyBorder="1" applyAlignment="1">
      <alignment horizontal="right" vertical="center"/>
    </xf>
    <xf numFmtId="165" fontId="118" fillId="0" borderId="24" xfId="71" applyNumberFormat="1" applyFont="1" applyBorder="1" applyAlignment="1">
      <alignment vertical="center"/>
    </xf>
    <xf numFmtId="0" fontId="126" fillId="0" borderId="24" xfId="75" applyFont="1" applyBorder="1" applyAlignment="1">
      <alignment vertical="center"/>
    </xf>
    <xf numFmtId="3" fontId="118" fillId="0" borderId="24" xfId="75" applyNumberFormat="1" applyFont="1" applyBorder="1" applyAlignment="1">
      <alignment vertical="center"/>
    </xf>
    <xf numFmtId="0" fontId="107" fillId="0" borderId="24" xfId="71" applyFont="1" applyBorder="1" applyAlignment="1">
      <alignment vertical="center" wrapText="1"/>
    </xf>
    <xf numFmtId="9" fontId="118" fillId="0" borderId="24" xfId="71" applyNumberFormat="1" applyFont="1" applyFill="1" applyBorder="1" applyAlignment="1">
      <alignment vertical="center"/>
    </xf>
    <xf numFmtId="0" fontId="117" fillId="0" borderId="25" xfId="71" applyFont="1" applyBorder="1" applyAlignment="1">
      <alignment vertical="center" wrapText="1"/>
    </xf>
    <xf numFmtId="3" fontId="118" fillId="0" borderId="25" xfId="71" applyNumberFormat="1" applyFont="1" applyBorder="1" applyAlignment="1">
      <alignment vertical="center"/>
    </xf>
    <xf numFmtId="3" fontId="118" fillId="0" borderId="25" xfId="71" applyNumberFormat="1" applyFont="1" applyFill="1" applyBorder="1" applyAlignment="1">
      <alignment vertical="center"/>
    </xf>
    <xf numFmtId="165" fontId="118" fillId="0" borderId="25" xfId="71" applyNumberFormat="1" applyFont="1" applyFill="1" applyBorder="1" applyAlignment="1">
      <alignment vertical="center"/>
    </xf>
    <xf numFmtId="3" fontId="117" fillId="0" borderId="25" xfId="71" applyNumberFormat="1" applyFont="1" applyBorder="1" applyAlignment="1">
      <alignment vertical="center"/>
    </xf>
    <xf numFmtId="4" fontId="117" fillId="0" borderId="25" xfId="71" applyNumberFormat="1" applyFont="1" applyBorder="1" applyAlignment="1">
      <alignment vertical="center"/>
    </xf>
    <xf numFmtId="0" fontId="107" fillId="0" borderId="93" xfId="71" applyFont="1" applyFill="1" applyBorder="1" applyAlignment="1">
      <alignment vertical="center"/>
    </xf>
    <xf numFmtId="3" fontId="127" fillId="0" borderId="63" xfId="71" applyNumberFormat="1" applyFont="1" applyFill="1" applyBorder="1" applyAlignment="1">
      <alignment vertical="center"/>
    </xf>
    <xf numFmtId="3" fontId="127" fillId="0" borderId="81" xfId="71" applyNumberFormat="1" applyFont="1" applyFill="1" applyBorder="1" applyAlignment="1">
      <alignment vertical="center"/>
    </xf>
    <xf numFmtId="3" fontId="127" fillId="0" borderId="34" xfId="71" applyNumberFormat="1" applyFont="1" applyFill="1" applyBorder="1" applyAlignment="1">
      <alignment vertical="center"/>
    </xf>
    <xf numFmtId="3" fontId="32" fillId="0" borderId="0" xfId="71" applyNumberFormat="1" applyFont="1" applyBorder="1" applyAlignment="1">
      <alignment vertical="center"/>
    </xf>
    <xf numFmtId="14" fontId="96" fillId="0" borderId="0" xfId="72" applyNumberFormat="1" applyFont="1" applyFill="1" applyBorder="1" applyAlignment="1" applyProtection="1">
      <alignment horizontal="left" wrapText="1"/>
      <protection locked="0"/>
    </xf>
    <xf numFmtId="0" fontId="107" fillId="0" borderId="25" xfId="71" applyFont="1" applyBorder="1" applyAlignment="1">
      <alignment vertical="center" wrapText="1"/>
    </xf>
    <xf numFmtId="0" fontId="31" fillId="0" borderId="25" xfId="71" applyFont="1" applyBorder="1" applyAlignment="1">
      <alignment vertical="center" wrapText="1"/>
    </xf>
    <xf numFmtId="3" fontId="31" fillId="25" borderId="24" xfId="71" applyNumberFormat="1" applyFont="1" applyFill="1" applyBorder="1" applyAlignment="1">
      <alignment vertical="center"/>
    </xf>
    <xf numFmtId="4" fontId="23" fillId="25" borderId="24" xfId="71" applyNumberFormat="1" applyFont="1" applyFill="1" applyBorder="1" applyAlignment="1">
      <alignment vertical="center"/>
    </xf>
    <xf numFmtId="3" fontId="34" fillId="0" borderId="0" xfId="0" applyNumberFormat="1" applyFont="1" applyBorder="1" applyAlignment="1"/>
    <xf numFmtId="3" fontId="28" fillId="25" borderId="0" xfId="0" applyNumberFormat="1" applyFont="1" applyFill="1" applyBorder="1"/>
    <xf numFmtId="3" fontId="119" fillId="0" borderId="0" xfId="78" applyNumberFormat="1" applyFont="1" applyBorder="1"/>
    <xf numFmtId="0" fontId="28" fillId="0" borderId="0" xfId="78" applyFont="1" applyAlignment="1">
      <alignment vertical="center" wrapText="1"/>
    </xf>
    <xf numFmtId="0" fontId="128" fillId="0" borderId="0" xfId="0" applyFont="1"/>
    <xf numFmtId="0" fontId="129" fillId="0" borderId="0" xfId="0" applyFont="1"/>
    <xf numFmtId="3" fontId="20" fillId="0" borderId="0" xfId="73" applyNumberFormat="1" applyFont="1" applyAlignment="1">
      <alignment horizontal="right" vertical="center"/>
    </xf>
    <xf numFmtId="3" fontId="20" fillId="0" borderId="0" xfId="73" applyNumberFormat="1" applyFont="1"/>
    <xf numFmtId="3" fontId="20" fillId="0" borderId="0" xfId="73" applyNumberFormat="1" applyFont="1" applyAlignment="1">
      <alignment vertical="center"/>
    </xf>
    <xf numFmtId="3" fontId="52" fillId="0" borderId="0" xfId="73" applyNumberFormat="1" applyFont="1"/>
    <xf numFmtId="0" fontId="130" fillId="0" borderId="24" xfId="71" applyFont="1" applyBorder="1" applyAlignment="1">
      <alignment vertical="center"/>
    </xf>
    <xf numFmtId="2" fontId="118" fillId="0" borderId="24" xfId="71" applyNumberFormat="1" applyFont="1" applyFill="1" applyBorder="1" applyAlignment="1">
      <alignment vertical="center"/>
    </xf>
    <xf numFmtId="3" fontId="117" fillId="0" borderId="24" xfId="71" applyNumberFormat="1" applyFont="1" applyBorder="1" applyAlignment="1">
      <alignment vertical="center" wrapText="1"/>
    </xf>
    <xf numFmtId="0" fontId="131" fillId="0" borderId="24" xfId="71" applyFont="1" applyBorder="1" applyAlignment="1">
      <alignment vertical="center"/>
    </xf>
    <xf numFmtId="3" fontId="118" fillId="0" borderId="24" xfId="71" applyNumberFormat="1" applyFont="1" applyFill="1" applyBorder="1" applyAlignment="1">
      <alignment vertical="center" shrinkToFit="1"/>
    </xf>
    <xf numFmtId="165" fontId="31" fillId="0" borderId="24" xfId="71" applyNumberFormat="1" applyFont="1" applyBorder="1" applyAlignment="1">
      <alignment vertical="center"/>
    </xf>
    <xf numFmtId="3" fontId="125" fillId="0" borderId="24" xfId="71" applyNumberFormat="1" applyFont="1" applyFill="1" applyBorder="1" applyAlignment="1">
      <alignment vertical="center" shrinkToFit="1"/>
    </xf>
    <xf numFmtId="3" fontId="23" fillId="0" borderId="24" xfId="71" applyNumberFormat="1" applyFont="1" applyBorder="1" applyAlignment="1">
      <alignment horizontal="right" vertical="center"/>
    </xf>
    <xf numFmtId="3" fontId="23" fillId="0" borderId="24" xfId="71" applyNumberFormat="1" applyFont="1" applyBorder="1" applyAlignment="1">
      <alignment vertical="center"/>
    </xf>
    <xf numFmtId="9" fontId="23" fillId="0" borderId="24" xfId="71" applyNumberFormat="1" applyFont="1" applyFill="1" applyBorder="1" applyAlignment="1">
      <alignment vertical="center"/>
    </xf>
    <xf numFmtId="3" fontId="118" fillId="0" borderId="24" xfId="71" applyNumberFormat="1" applyFont="1" applyBorder="1" applyAlignment="1">
      <alignment vertical="center" wrapText="1"/>
    </xf>
    <xf numFmtId="0" fontId="112" fillId="0" borderId="0" xfId="71" applyFont="1" applyAlignment="1">
      <alignment vertical="center"/>
    </xf>
    <xf numFmtId="3" fontId="23" fillId="0" borderId="25" xfId="71" applyNumberFormat="1" applyFont="1" applyBorder="1" applyAlignment="1">
      <alignment vertical="center"/>
    </xf>
    <xf numFmtId="9" fontId="23" fillId="0" borderId="25" xfId="71" applyNumberFormat="1" applyFont="1" applyFill="1" applyBorder="1" applyAlignment="1">
      <alignment vertical="center"/>
    </xf>
    <xf numFmtId="3" fontId="23" fillId="0" borderId="25" xfId="71" applyNumberFormat="1" applyFont="1" applyFill="1" applyBorder="1" applyAlignment="1">
      <alignment vertical="center"/>
    </xf>
    <xf numFmtId="3" fontId="118" fillId="0" borderId="25" xfId="71" applyNumberFormat="1" applyFont="1" applyBorder="1" applyAlignment="1">
      <alignment vertical="center" wrapText="1"/>
    </xf>
    <xf numFmtId="4" fontId="31" fillId="0" borderId="25" xfId="71" applyNumberFormat="1" applyFont="1" applyBorder="1" applyAlignment="1">
      <alignment vertical="center"/>
    </xf>
    <xf numFmtId="3" fontId="31" fillId="0" borderId="25" xfId="71" applyNumberFormat="1" applyFont="1" applyBorder="1" applyAlignment="1">
      <alignment vertical="center"/>
    </xf>
    <xf numFmtId="0" fontId="104" fillId="0" borderId="0" xfId="71" applyFont="1" applyBorder="1" applyAlignment="1">
      <alignment vertical="center"/>
    </xf>
    <xf numFmtId="0" fontId="132" fillId="0" borderId="0" xfId="71" applyFont="1" applyAlignment="1">
      <alignment vertical="center"/>
    </xf>
    <xf numFmtId="0" fontId="43" fillId="0" borderId="0" xfId="71" applyFont="1" applyAlignment="1">
      <alignment vertical="center"/>
    </xf>
    <xf numFmtId="3" fontId="43" fillId="0" borderId="0" xfId="71" applyNumberFormat="1" applyFont="1" applyAlignment="1">
      <alignment vertical="center"/>
    </xf>
    <xf numFmtId="0" fontId="113" fillId="0" borderId="0" xfId="71" applyFont="1" applyAlignment="1">
      <alignment vertical="center"/>
    </xf>
    <xf numFmtId="0" fontId="36" fillId="0" borderId="0" xfId="0" applyFont="1" applyBorder="1"/>
    <xf numFmtId="0" fontId="43" fillId="0" borderId="0" xfId="0" applyFont="1" applyBorder="1" applyAlignment="1">
      <alignment horizontal="left"/>
    </xf>
    <xf numFmtId="0" fontId="43" fillId="0" borderId="67" xfId="0" applyFont="1" applyBorder="1"/>
    <xf numFmtId="0" fontId="43" fillId="0" borderId="67" xfId="0" applyFont="1" applyFill="1" applyBorder="1" applyAlignment="1">
      <alignment horizontal="left" wrapText="1"/>
    </xf>
    <xf numFmtId="0" fontId="44" fillId="0" borderId="26" xfId="0" applyFont="1" applyBorder="1"/>
    <xf numFmtId="0" fontId="44" fillId="0" borderId="42" xfId="0" applyFont="1" applyBorder="1"/>
    <xf numFmtId="3" fontId="44" fillId="0" borderId="34" xfId="0" applyNumberFormat="1" applyFont="1" applyBorder="1"/>
    <xf numFmtId="0" fontId="28" fillId="0" borderId="0" xfId="0" applyFont="1" applyBorder="1" applyAlignment="1">
      <alignment horizontal="center"/>
    </xf>
    <xf numFmtId="0" fontId="0" fillId="0" borderId="0" xfId="0" applyFont="1"/>
    <xf numFmtId="3" fontId="31" fillId="0" borderId="24" xfId="71" applyNumberFormat="1" applyFont="1" applyBorder="1" applyAlignment="1">
      <alignment vertical="center" wrapText="1"/>
    </xf>
    <xf numFmtId="3" fontId="35" fillId="0" borderId="0" xfId="78" applyNumberFormat="1" applyFont="1" applyBorder="1" applyAlignment="1">
      <alignment vertical="center"/>
    </xf>
    <xf numFmtId="3" fontId="30" fillId="0" borderId="0" xfId="78" applyNumberFormat="1" applyFont="1" applyBorder="1" applyAlignment="1">
      <alignment vertical="center"/>
    </xf>
    <xf numFmtId="0" fontId="134" fillId="0" borderId="22" xfId="78" applyFont="1" applyBorder="1"/>
    <xf numFmtId="3" fontId="25" fillId="0" borderId="73" xfId="78" applyNumberFormat="1" applyFont="1" applyBorder="1"/>
    <xf numFmtId="0" fontId="65" fillId="0" borderId="0" xfId="0" applyFont="1" applyBorder="1"/>
    <xf numFmtId="3" fontId="25" fillId="0" borderId="73" xfId="0" applyNumberFormat="1" applyFont="1" applyBorder="1"/>
    <xf numFmtId="3" fontId="30" fillId="0" borderId="75" xfId="0" applyNumberFormat="1" applyFont="1" applyBorder="1"/>
    <xf numFmtId="3" fontId="30" fillId="0" borderId="59" xfId="0" applyNumberFormat="1" applyFont="1" applyBorder="1"/>
    <xf numFmtId="165" fontId="43" fillId="0" borderId="0" xfId="0" applyNumberFormat="1" applyFont="1"/>
    <xf numFmtId="0" fontId="88" fillId="0" borderId="22" xfId="0" applyFont="1" applyBorder="1"/>
    <xf numFmtId="3" fontId="57" fillId="0" borderId="0" xfId="0" applyNumberFormat="1" applyFont="1" applyBorder="1" applyAlignment="1">
      <alignment vertical="center"/>
    </xf>
    <xf numFmtId="3" fontId="57" fillId="0" borderId="67" xfId="0" applyNumberFormat="1" applyFont="1" applyBorder="1" applyAlignment="1">
      <alignment vertical="center"/>
    </xf>
    <xf numFmtId="0" fontId="31" fillId="0" borderId="0" xfId="0" applyFont="1" applyBorder="1" applyAlignment="1">
      <alignment vertical="center" wrapText="1"/>
    </xf>
    <xf numFmtId="3" fontId="30" fillId="0" borderId="18" xfId="78" applyNumberFormat="1" applyFont="1" applyBorder="1"/>
    <xf numFmtId="3" fontId="30" fillId="0" borderId="27" xfId="78" applyNumberFormat="1" applyFont="1" applyBorder="1"/>
    <xf numFmtId="0" fontId="57" fillId="0" borderId="0" xfId="0" applyFont="1" applyBorder="1" applyAlignment="1">
      <alignment horizontal="left" vertical="center" wrapText="1"/>
    </xf>
    <xf numFmtId="3" fontId="58" fillId="0" borderId="62" xfId="0" applyNumberFormat="1" applyFont="1" applyBorder="1" applyAlignment="1">
      <alignment vertical="center"/>
    </xf>
    <xf numFmtId="3" fontId="58" fillId="0" borderId="0" xfId="0" applyNumberFormat="1" applyFont="1" applyBorder="1" applyAlignment="1">
      <alignment horizontal="center" vertical="center" wrapText="1"/>
    </xf>
    <xf numFmtId="3" fontId="58" fillId="0" borderId="19" xfId="0" applyNumberFormat="1" applyFont="1" applyBorder="1" applyAlignment="1">
      <alignment horizontal="center" vertical="center" wrapText="1"/>
    </xf>
    <xf numFmtId="3" fontId="57" fillId="0" borderId="0" xfId="0" applyNumberFormat="1" applyFont="1" applyBorder="1" applyAlignment="1">
      <alignment horizontal="center" vertical="center" wrapText="1"/>
    </xf>
    <xf numFmtId="3" fontId="57" fillId="0" borderId="19" xfId="0" applyNumberFormat="1" applyFont="1" applyBorder="1" applyAlignment="1">
      <alignment horizontal="center" vertical="center" wrapText="1"/>
    </xf>
    <xf numFmtId="3" fontId="58" fillId="0" borderId="62" xfId="0" applyNumberFormat="1" applyFont="1" applyBorder="1"/>
    <xf numFmtId="0" fontId="57" fillId="0" borderId="0" xfId="0" applyFont="1" applyFill="1" applyBorder="1"/>
    <xf numFmtId="3" fontId="58" fillId="0" borderId="62" xfId="0" applyNumberFormat="1" applyFont="1" applyFill="1" applyBorder="1"/>
    <xf numFmtId="0" fontId="57" fillId="0" borderId="0" xfId="0" applyFont="1" applyBorder="1" applyAlignment="1">
      <alignment wrapText="1"/>
    </xf>
    <xf numFmtId="3" fontId="57" fillId="0" borderId="19" xfId="0" applyNumberFormat="1" applyFont="1" applyBorder="1" applyAlignment="1">
      <alignment vertical="center"/>
    </xf>
    <xf numFmtId="0" fontId="135" fillId="0" borderId="0" xfId="0" applyFont="1" applyBorder="1"/>
    <xf numFmtId="3" fontId="135" fillId="0" borderId="22" xfId="0" applyNumberFormat="1" applyFont="1" applyBorder="1"/>
    <xf numFmtId="0" fontId="57" fillId="0" borderId="0" xfId="0" applyFont="1" applyBorder="1" applyAlignment="1">
      <alignment vertical="center" wrapText="1"/>
    </xf>
    <xf numFmtId="0" fontId="57" fillId="0" borderId="67" xfId="0" applyFont="1" applyBorder="1" applyAlignment="1">
      <alignment horizontal="left" vertical="center" wrapText="1"/>
    </xf>
    <xf numFmtId="0" fontId="89" fillId="0" borderId="123" xfId="0" applyFont="1" applyBorder="1" applyAlignment="1">
      <alignment horizontal="center"/>
    </xf>
    <xf numFmtId="0" fontId="89" fillId="0" borderId="55" xfId="0" applyFont="1" applyBorder="1" applyAlignment="1">
      <alignment horizontal="center"/>
    </xf>
    <xf numFmtId="0" fontId="57" fillId="0" borderId="67" xfId="0" applyFont="1" applyBorder="1"/>
    <xf numFmtId="0" fontId="81" fillId="0" borderId="67" xfId="0" applyFont="1" applyBorder="1"/>
    <xf numFmtId="0" fontId="84" fillId="0" borderId="67" xfId="0" applyFont="1" applyBorder="1"/>
    <xf numFmtId="0" fontId="33" fillId="0" borderId="0" xfId="0" applyFont="1" applyBorder="1"/>
    <xf numFmtId="0" fontId="76" fillId="0" borderId="0" xfId="0" applyFont="1" applyBorder="1"/>
    <xf numFmtId="3" fontId="63" fillId="0" borderId="86" xfId="0" applyNumberFormat="1" applyFont="1" applyBorder="1" applyAlignment="1">
      <alignment horizontal="center" vertical="center" wrapText="1"/>
    </xf>
    <xf numFmtId="3" fontId="28" fillId="0" borderId="89" xfId="0" applyNumberFormat="1" applyFont="1" applyBorder="1"/>
    <xf numFmtId="3" fontId="28" fillId="25" borderId="67" xfId="0" applyNumberFormat="1" applyFont="1" applyFill="1" applyBorder="1"/>
    <xf numFmtId="0" fontId="76" fillId="0" borderId="88" xfId="0" applyFont="1" applyBorder="1" applyAlignment="1">
      <alignment horizontal="left" vertical="center"/>
    </xf>
    <xf numFmtId="0" fontId="32" fillId="0" borderId="0" xfId="71" applyFont="1" applyAlignment="1">
      <alignment vertical="center" wrapText="1"/>
    </xf>
    <xf numFmtId="0" fontId="112" fillId="0" borderId="0" xfId="71" applyFont="1" applyAlignment="1">
      <alignment vertical="center" wrapText="1"/>
    </xf>
    <xf numFmtId="0" fontId="119" fillId="0" borderId="0" xfId="0" applyFont="1"/>
    <xf numFmtId="3" fontId="81" fillId="0" borderId="22" xfId="0" applyNumberFormat="1" applyFont="1" applyBorder="1"/>
    <xf numFmtId="3" fontId="136" fillId="0" borderId="0" xfId="0" applyNumberFormat="1" applyFont="1" applyBorder="1"/>
    <xf numFmtId="3" fontId="39" fillId="0" borderId="22" xfId="0" applyNumberFormat="1" applyFont="1" applyBorder="1"/>
    <xf numFmtId="3" fontId="58" fillId="0" borderId="22" xfId="0" applyNumberFormat="1" applyFont="1" applyBorder="1"/>
    <xf numFmtId="3" fontId="30" fillId="0" borderId="22" xfId="0" applyNumberFormat="1" applyFont="1" applyBorder="1"/>
    <xf numFmtId="3" fontId="57" fillId="0" borderId="22" xfId="0" applyNumberFormat="1" applyFont="1" applyBorder="1" applyAlignment="1">
      <alignment wrapText="1"/>
    </xf>
    <xf numFmtId="3" fontId="58" fillId="0" borderId="0" xfId="0" applyNumberFormat="1" applyFont="1" applyBorder="1" applyAlignment="1">
      <alignment wrapText="1"/>
    </xf>
    <xf numFmtId="3" fontId="57" fillId="0" borderId="0" xfId="0" applyNumberFormat="1" applyFont="1" applyBorder="1" applyAlignment="1">
      <alignment wrapText="1"/>
    </xf>
    <xf numFmtId="0" fontId="30" fillId="0" borderId="86" xfId="0" applyFont="1" applyBorder="1" applyAlignment="1">
      <alignment horizontal="center" vertical="center"/>
    </xf>
    <xf numFmtId="3" fontId="92" fillId="0" borderId="86" xfId="0" applyNumberFormat="1" applyFont="1" applyBorder="1" applyAlignment="1">
      <alignment horizontal="center" vertical="center" wrapText="1"/>
    </xf>
    <xf numFmtId="3" fontId="92" fillId="0" borderId="87" xfId="0" applyNumberFormat="1" applyFont="1" applyBorder="1" applyAlignment="1">
      <alignment horizontal="center" vertical="center" wrapText="1"/>
    </xf>
    <xf numFmtId="3" fontId="30" fillId="0" borderId="30" xfId="0" applyNumberFormat="1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58" fillId="0" borderId="88" xfId="0" applyFont="1" applyBorder="1"/>
    <xf numFmtId="3" fontId="30" fillId="0" borderId="88" xfId="0" applyNumberFormat="1" applyFont="1" applyBorder="1"/>
    <xf numFmtId="3" fontId="58" fillId="0" borderId="21" xfId="0" applyNumberFormat="1" applyFont="1" applyBorder="1"/>
    <xf numFmtId="3" fontId="135" fillId="0" borderId="0" xfId="74" applyNumberFormat="1" applyFont="1" applyBorder="1"/>
    <xf numFmtId="0" fontId="30" fillId="0" borderId="0" xfId="0" applyFont="1" applyBorder="1"/>
    <xf numFmtId="0" fontId="35" fillId="0" borderId="0" xfId="0" applyFont="1" applyAlignment="1">
      <alignment horizontal="center" vertical="center"/>
    </xf>
    <xf numFmtId="3" fontId="57" fillId="0" borderId="0" xfId="0" applyNumberFormat="1" applyFont="1" applyAlignment="1">
      <alignment wrapText="1"/>
    </xf>
    <xf numFmtId="3" fontId="26" fillId="0" borderId="19" xfId="0" applyNumberFormat="1" applyFont="1" applyBorder="1"/>
    <xf numFmtId="3" fontId="26" fillId="0" borderId="67" xfId="0" applyNumberFormat="1" applyFont="1" applyBorder="1"/>
    <xf numFmtId="3" fontId="23" fillId="0" borderId="72" xfId="0" applyNumberFormat="1" applyFont="1" applyBorder="1"/>
    <xf numFmtId="3" fontId="26" fillId="0" borderId="12" xfId="0" applyNumberFormat="1" applyFont="1" applyFill="1" applyBorder="1"/>
    <xf numFmtId="3" fontId="107" fillId="0" borderId="24" xfId="0" applyNumberFormat="1" applyFont="1" applyBorder="1" applyAlignment="1">
      <alignment horizontal="center" vertical="center" wrapText="1"/>
    </xf>
    <xf numFmtId="0" fontId="137" fillId="0" borderId="0" xfId="0" applyFont="1" applyBorder="1" applyAlignment="1">
      <alignment vertical="center" wrapText="1"/>
    </xf>
    <xf numFmtId="3" fontId="31" fillId="0" borderId="25" xfId="0" applyNumberFormat="1" applyFont="1" applyBorder="1" applyAlignment="1">
      <alignment horizontal="center" vertical="center" wrapText="1"/>
    </xf>
    <xf numFmtId="3" fontId="31" fillId="0" borderId="25" xfId="0" applyNumberFormat="1" applyFont="1" applyBorder="1"/>
    <xf numFmtId="0" fontId="31" fillId="0" borderId="0" xfId="0" applyFont="1" applyAlignment="1">
      <alignment wrapText="1"/>
    </xf>
    <xf numFmtId="0" fontId="31" fillId="0" borderId="0" xfId="0" applyFont="1" applyAlignment="1">
      <alignment horizontal="left" wrapText="1"/>
    </xf>
    <xf numFmtId="3" fontId="31" fillId="0" borderId="0" xfId="0" applyNumberFormat="1" applyFont="1" applyBorder="1"/>
    <xf numFmtId="0" fontId="31" fillId="0" borderId="0" xfId="0" applyFont="1" applyBorder="1" applyAlignment="1">
      <alignment wrapText="1"/>
    </xf>
    <xf numFmtId="0" fontId="107" fillId="0" borderId="0" xfId="0" applyFont="1" applyBorder="1" applyAlignment="1">
      <alignment wrapText="1"/>
    </xf>
    <xf numFmtId="0" fontId="31" fillId="0" borderId="0" xfId="0" applyFont="1" applyBorder="1" applyAlignment="1">
      <alignment horizontal="left" wrapText="1"/>
    </xf>
    <xf numFmtId="3" fontId="31" fillId="0" borderId="26" xfId="0" applyNumberFormat="1" applyFont="1" applyBorder="1" applyAlignment="1">
      <alignment vertical="center"/>
    </xf>
    <xf numFmtId="3" fontId="20" fillId="0" borderId="22" xfId="0" applyNumberFormat="1" applyFont="1" applyBorder="1" applyAlignment="1">
      <alignment vertical="center"/>
    </xf>
    <xf numFmtId="3" fontId="35" fillId="0" borderId="67" xfId="74" applyNumberFormat="1" applyFont="1" applyBorder="1"/>
    <xf numFmtId="3" fontId="39" fillId="0" borderId="0" xfId="74" applyNumberFormat="1" applyFont="1" applyBorder="1"/>
    <xf numFmtId="0" fontId="57" fillId="0" borderId="22" xfId="0" applyFont="1" applyBorder="1"/>
    <xf numFmtId="3" fontId="30" fillId="0" borderId="50" xfId="0" applyNumberFormat="1" applyFont="1" applyBorder="1"/>
    <xf numFmtId="3" fontId="30" fillId="0" borderId="79" xfId="0" applyNumberFormat="1" applyFont="1" applyFill="1" applyBorder="1"/>
    <xf numFmtId="0" fontId="30" fillId="0" borderId="27" xfId="0" applyFont="1" applyBorder="1"/>
    <xf numFmtId="3" fontId="43" fillId="0" borderId="22" xfId="0" applyNumberFormat="1" applyFont="1" applyBorder="1" applyAlignment="1">
      <alignment horizontal="center" vertical="center"/>
    </xf>
    <xf numFmtId="3" fontId="43" fillId="0" borderId="0" xfId="0" applyNumberFormat="1" applyFont="1" applyBorder="1" applyAlignment="1">
      <alignment horizontal="right" vertical="center"/>
    </xf>
    <xf numFmtId="3" fontId="52" fillId="0" borderId="67" xfId="0" applyNumberFormat="1" applyFont="1" applyBorder="1" applyAlignment="1">
      <alignment horizontal="right" vertical="center"/>
    </xf>
    <xf numFmtId="0" fontId="43" fillId="0" borderId="0" xfId="0" applyFont="1" applyAlignment="1">
      <alignment horizontal="left" vertical="center" wrapText="1"/>
    </xf>
    <xf numFmtId="0" fontId="30" fillId="0" borderId="22" xfId="78" applyFont="1" applyBorder="1" applyAlignment="1">
      <alignment vertical="center"/>
    </xf>
    <xf numFmtId="0" fontId="30" fillId="0" borderId="0" xfId="78" applyFont="1" applyAlignment="1">
      <alignment vertical="center"/>
    </xf>
    <xf numFmtId="3" fontId="28" fillId="0" borderId="41" xfId="78" applyNumberFormat="1" applyFont="1" applyBorder="1" applyAlignment="1">
      <alignment vertical="center"/>
    </xf>
    <xf numFmtId="3" fontId="25" fillId="0" borderId="41" xfId="78" applyNumberFormat="1" applyFont="1" applyBorder="1" applyAlignment="1">
      <alignment vertical="center"/>
    </xf>
    <xf numFmtId="0" fontId="57" fillId="0" borderId="0" xfId="0" applyFont="1" applyBorder="1" applyAlignment="1">
      <alignment horizontal="left" vertical="center"/>
    </xf>
    <xf numFmtId="1" fontId="57" fillId="0" borderId="67" xfId="0" applyNumberFormat="1" applyFont="1" applyBorder="1" applyAlignment="1">
      <alignment horizontal="center" vertical="center"/>
    </xf>
    <xf numFmtId="3" fontId="25" fillId="0" borderId="79" xfId="0" applyNumberFormat="1" applyFont="1" applyBorder="1"/>
    <xf numFmtId="3" fontId="25" fillId="0" borderId="85" xfId="0" applyNumberFormat="1" applyFont="1" applyBorder="1"/>
    <xf numFmtId="3" fontId="62" fillId="0" borderId="0" xfId="74" applyNumberFormat="1" applyFont="1" applyBorder="1"/>
    <xf numFmtId="0" fontId="35" fillId="0" borderId="0" xfId="0" applyFont="1" applyAlignment="1">
      <alignment wrapText="1"/>
    </xf>
    <xf numFmtId="0" fontId="28" fillId="0" borderId="49" xfId="0" applyFont="1" applyBorder="1" applyAlignment="1">
      <alignment horizontal="center"/>
    </xf>
    <xf numFmtId="0" fontId="107" fillId="0" borderId="0" xfId="0" applyFont="1" applyAlignment="1">
      <alignment vertical="center" wrapText="1"/>
    </xf>
    <xf numFmtId="3" fontId="31" fillId="0" borderId="0" xfId="0" applyNumberFormat="1" applyFont="1" applyAlignment="1">
      <alignment vertical="center"/>
    </xf>
    <xf numFmtId="3" fontId="30" fillId="0" borderId="27" xfId="0" applyNumberFormat="1" applyFont="1" applyBorder="1"/>
    <xf numFmtId="3" fontId="30" fillId="0" borderId="85" xfId="0" applyNumberFormat="1" applyFont="1" applyBorder="1"/>
    <xf numFmtId="3" fontId="131" fillId="0" borderId="24" xfId="71" applyNumberFormat="1" applyFont="1" applyBorder="1" applyAlignment="1">
      <alignment vertical="center"/>
    </xf>
    <xf numFmtId="3" fontId="139" fillId="0" borderId="24" xfId="71" applyNumberFormat="1" applyFont="1" applyFill="1" applyBorder="1" applyAlignment="1">
      <alignment vertical="center"/>
    </xf>
    <xf numFmtId="0" fontId="139" fillId="0" borderId="0" xfId="71" applyFont="1" applyAlignment="1">
      <alignment vertical="center"/>
    </xf>
    <xf numFmtId="0" fontId="140" fillId="0" borderId="0" xfId="0" applyFont="1" applyFill="1"/>
    <xf numFmtId="0" fontId="1" fillId="0" borderId="0" xfId="70" applyAlignment="1">
      <alignment vertical="center"/>
    </xf>
    <xf numFmtId="3" fontId="142" fillId="0" borderId="24" xfId="71" applyNumberFormat="1" applyFont="1" applyBorder="1" applyAlignment="1">
      <alignment vertical="center"/>
    </xf>
    <xf numFmtId="3" fontId="143" fillId="0" borderId="0" xfId="71" applyNumberFormat="1" applyFont="1" applyAlignment="1">
      <alignment vertical="center"/>
    </xf>
    <xf numFmtId="3" fontId="141" fillId="0" borderId="24" xfId="71" applyNumberFormat="1" applyFont="1" applyBorder="1" applyAlignment="1">
      <alignment vertical="center" wrapText="1"/>
    </xf>
    <xf numFmtId="165" fontId="142" fillId="0" borderId="24" xfId="71" applyNumberFormat="1" applyFont="1" applyBorder="1" applyAlignment="1">
      <alignment vertical="center"/>
    </xf>
    <xf numFmtId="167" fontId="142" fillId="0" borderId="24" xfId="71" applyNumberFormat="1" applyFont="1" applyBorder="1" applyAlignment="1">
      <alignment vertical="center"/>
    </xf>
    <xf numFmtId="4" fontId="142" fillId="0" borderId="24" xfId="71" applyNumberFormat="1" applyFont="1" applyBorder="1" applyAlignment="1">
      <alignment vertical="center"/>
    </xf>
    <xf numFmtId="3" fontId="144" fillId="0" borderId="24" xfId="71" applyNumberFormat="1" applyFont="1" applyFill="1" applyBorder="1" applyAlignment="1">
      <alignment vertical="center"/>
    </xf>
    <xf numFmtId="3" fontId="142" fillId="0" borderId="24" xfId="71" applyNumberFormat="1" applyFont="1" applyBorder="1" applyAlignment="1">
      <alignment vertical="center" wrapText="1"/>
    </xf>
    <xf numFmtId="0" fontId="31" fillId="25" borderId="0" xfId="0" applyFont="1" applyFill="1" applyAlignment="1">
      <alignment horizontal="left" wrapText="1"/>
    </xf>
    <xf numFmtId="0" fontId="31" fillId="25" borderId="0" xfId="0" applyFont="1" applyFill="1" applyBorder="1" applyAlignment="1">
      <alignment wrapText="1"/>
    </xf>
    <xf numFmtId="3" fontId="31" fillId="25" borderId="26" xfId="0" applyNumberFormat="1" applyFont="1" applyFill="1" applyBorder="1" applyAlignment="1">
      <alignment vertical="center"/>
    </xf>
    <xf numFmtId="0" fontId="28" fillId="0" borderId="22" xfId="78" applyFont="1" applyBorder="1" applyAlignment="1">
      <alignment horizontal="center" wrapText="1"/>
    </xf>
    <xf numFmtId="0" fontId="28" fillId="0" borderId="0" xfId="78" applyFont="1" applyBorder="1" applyAlignment="1">
      <alignment horizontal="center" wrapText="1"/>
    </xf>
    <xf numFmtId="3" fontId="85" fillId="0" borderId="0" xfId="78" applyNumberFormat="1" applyFont="1" applyBorder="1" applyAlignment="1">
      <alignment vertical="center"/>
    </xf>
    <xf numFmtId="3" fontId="86" fillId="0" borderId="0" xfId="78" applyNumberFormat="1" applyFont="1" applyBorder="1" applyAlignment="1">
      <alignment vertical="center"/>
    </xf>
    <xf numFmtId="3" fontId="85" fillId="0" borderId="0" xfId="78" applyNumberFormat="1" applyFont="1" applyAlignment="1">
      <alignment vertical="center"/>
    </xf>
    <xf numFmtId="3" fontId="25" fillId="0" borderId="0" xfId="78" applyNumberFormat="1" applyFont="1" applyAlignment="1">
      <alignment vertical="center"/>
    </xf>
    <xf numFmtId="0" fontId="28" fillId="0" borderId="0" xfId="0" applyFont="1" applyBorder="1" applyAlignment="1">
      <alignment horizontal="left" vertical="center" wrapText="1"/>
    </xf>
    <xf numFmtId="0" fontId="44" fillId="0" borderId="0" xfId="0" applyFont="1" applyAlignment="1">
      <alignment vertical="center" wrapText="1"/>
    </xf>
    <xf numFmtId="0" fontId="44" fillId="0" borderId="41" xfId="0" applyFont="1" applyBorder="1"/>
    <xf numFmtId="0" fontId="43" fillId="0" borderId="41" xfId="0" applyFont="1" applyBorder="1"/>
    <xf numFmtId="0" fontId="146" fillId="0" borderId="0" xfId="0" applyFont="1"/>
    <xf numFmtId="0" fontId="54" fillId="0" borderId="0" xfId="0" applyFont="1" applyBorder="1" applyAlignment="1"/>
    <xf numFmtId="0" fontId="35" fillId="0" borderId="0" xfId="78" applyFont="1" applyAlignment="1">
      <alignment vertical="center" wrapText="1"/>
    </xf>
    <xf numFmtId="3" fontId="31" fillId="0" borderId="24" xfId="71" applyNumberFormat="1" applyFont="1" applyBorder="1" applyAlignment="1">
      <alignment horizontal="right" vertical="center" wrapText="1"/>
    </xf>
    <xf numFmtId="3" fontId="57" fillId="0" borderId="0" xfId="0" applyNumberFormat="1" applyFont="1" applyBorder="1" applyAlignment="1">
      <alignment horizontal="right" vertical="center"/>
    </xf>
    <xf numFmtId="3" fontId="57" fillId="0" borderId="19" xfId="0" applyNumberFormat="1" applyFont="1" applyBorder="1" applyAlignment="1">
      <alignment horizontal="right" vertical="center"/>
    </xf>
    <xf numFmtId="0" fontId="23" fillId="0" borderId="67" xfId="0" applyFont="1" applyBorder="1"/>
    <xf numFmtId="0" fontId="22" fillId="0" borderId="126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48" xfId="0" applyFont="1" applyBorder="1" applyAlignment="1">
      <alignment horizontal="center"/>
    </xf>
    <xf numFmtId="0" fontId="43" fillId="0" borderId="25" xfId="0" applyFont="1" applyBorder="1" applyAlignment="1">
      <alignment horizontal="center"/>
    </xf>
    <xf numFmtId="0" fontId="43" fillId="0" borderId="26" xfId="0" applyFont="1" applyBorder="1" applyAlignment="1">
      <alignment horizontal="center"/>
    </xf>
    <xf numFmtId="0" fontId="43" fillId="0" borderId="26" xfId="0" applyFont="1" applyBorder="1" applyAlignment="1">
      <alignment horizontal="center" vertical="center"/>
    </xf>
    <xf numFmtId="0" fontId="98" fillId="0" borderId="24" xfId="72" applyFont="1" applyFill="1" applyBorder="1" applyAlignment="1">
      <alignment horizontal="center"/>
    </xf>
    <xf numFmtId="0" fontId="0" fillId="0" borderId="48" xfId="0" applyFont="1" applyBorder="1" applyAlignment="1">
      <alignment wrapText="1"/>
    </xf>
    <xf numFmtId="0" fontId="0" fillId="0" borderId="0" xfId="0" applyFont="1" applyAlignment="1">
      <alignment wrapText="1"/>
    </xf>
    <xf numFmtId="0" fontId="98" fillId="0" borderId="24" xfId="0" applyFont="1" applyBorder="1" applyAlignment="1">
      <alignment horizontal="center" wrapText="1"/>
    </xf>
    <xf numFmtId="0" fontId="96" fillId="0" borderId="0" xfId="72" applyFont="1" applyFill="1" applyBorder="1" applyAlignment="1">
      <alignment horizontal="center"/>
    </xf>
    <xf numFmtId="0" fontId="96" fillId="0" borderId="0" xfId="72" applyFont="1" applyFill="1" applyAlignment="1">
      <alignment horizontal="left" wrapText="1"/>
    </xf>
    <xf numFmtId="0" fontId="96" fillId="0" borderId="0" xfId="72" applyFont="1" applyFill="1" applyAlignment="1">
      <alignment wrapText="1"/>
    </xf>
    <xf numFmtId="0" fontId="96" fillId="0" borderId="0" xfId="72" applyFont="1" applyFill="1" applyAlignment="1">
      <alignment horizontal="center"/>
    </xf>
    <xf numFmtId="3" fontId="96" fillId="0" borderId="0" xfId="72" applyNumberFormat="1" applyFont="1" applyFill="1" applyAlignment="1">
      <alignment wrapText="1"/>
    </xf>
    <xf numFmtId="0" fontId="96" fillId="0" borderId="0" xfId="72" applyFont="1" applyFill="1" applyAlignment="1">
      <alignment horizontal="left"/>
    </xf>
    <xf numFmtId="0" fontId="96" fillId="0" borderId="0" xfId="72" applyFont="1" applyFill="1" applyAlignment="1"/>
    <xf numFmtId="3" fontId="96" fillId="0" borderId="0" xfId="72" applyNumberFormat="1" applyFont="1" applyFill="1" applyAlignment="1"/>
    <xf numFmtId="14" fontId="96" fillId="0" borderId="0" xfId="72" applyNumberFormat="1" applyFont="1" applyFill="1" applyAlignment="1">
      <alignment horizontal="center"/>
    </xf>
    <xf numFmtId="0" fontId="96" fillId="0" borderId="0" xfId="72" applyFont="1" applyFill="1" applyBorder="1" applyAlignment="1">
      <alignment horizontal="left"/>
    </xf>
    <xf numFmtId="0" fontId="96" fillId="0" borderId="0" xfId="72" applyFont="1" applyFill="1" applyBorder="1" applyAlignment="1">
      <alignment horizontal="left" wrapText="1"/>
    </xf>
    <xf numFmtId="14" fontId="96" fillId="0" borderId="0" xfId="72" applyNumberFormat="1" applyFont="1" applyFill="1" applyBorder="1" applyAlignment="1">
      <alignment horizontal="center"/>
    </xf>
    <xf numFmtId="3" fontId="96" fillId="0" borderId="0" xfId="72" applyNumberFormat="1" applyFont="1" applyFill="1" applyBorder="1" applyAlignment="1">
      <alignment horizontal="right"/>
    </xf>
    <xf numFmtId="0" fontId="96" fillId="0" borderId="0" xfId="72" applyFont="1" applyFill="1" applyBorder="1" applyAlignment="1" applyProtection="1">
      <alignment wrapText="1"/>
      <protection locked="0"/>
    </xf>
    <xf numFmtId="14" fontId="96" fillId="0" borderId="0" xfId="72" applyNumberFormat="1" applyFont="1" applyFill="1" applyBorder="1" applyAlignment="1" applyProtection="1">
      <alignment horizontal="center"/>
      <protection locked="0"/>
    </xf>
    <xf numFmtId="3" fontId="96" fillId="0" borderId="0" xfId="72" applyNumberFormat="1" applyFont="1" applyFill="1" applyBorder="1" applyAlignment="1" applyProtection="1">
      <alignment horizontal="right" wrapText="1"/>
      <protection locked="0"/>
    </xf>
    <xf numFmtId="3" fontId="96" fillId="0" borderId="0" xfId="72" applyNumberFormat="1" applyFont="1" applyFill="1" applyBorder="1" applyAlignment="1" applyProtection="1">
      <protection locked="0"/>
    </xf>
    <xf numFmtId="0" fontId="96" fillId="0" borderId="0" xfId="72" applyFont="1" applyFill="1" applyBorder="1" applyAlignment="1" applyProtection="1">
      <alignment horizontal="left" wrapText="1"/>
      <protection locked="0"/>
    </xf>
    <xf numFmtId="0" fontId="0" fillId="26" borderId="0" xfId="0" applyFill="1"/>
    <xf numFmtId="14" fontId="96" fillId="0" borderId="0" xfId="72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Fill="1"/>
    <xf numFmtId="0" fontId="20" fillId="0" borderId="0" xfId="0" applyFont="1" applyFill="1" applyAlignment="1">
      <alignment horizontal="center"/>
    </xf>
    <xf numFmtId="14" fontId="96" fillId="0" borderId="0" xfId="0" applyNumberFormat="1" applyFont="1" applyFill="1" applyAlignment="1">
      <alignment horizontal="center"/>
    </xf>
    <xf numFmtId="0" fontId="96" fillId="0" borderId="0" xfId="0" applyFont="1" applyFill="1" applyAlignment="1">
      <alignment horizontal="center"/>
    </xf>
    <xf numFmtId="0" fontId="96" fillId="0" borderId="0" xfId="0" applyFont="1" applyFill="1"/>
    <xf numFmtId="0" fontId="147" fillId="0" borderId="0" xfId="0" applyFont="1" applyFill="1"/>
    <xf numFmtId="0" fontId="147" fillId="0" borderId="0" xfId="0" applyFont="1"/>
    <xf numFmtId="3" fontId="98" fillId="0" borderId="0" xfId="0" applyNumberFormat="1" applyFont="1" applyFill="1"/>
    <xf numFmtId="0" fontId="35" fillId="0" borderId="0" xfId="0" applyFont="1" applyBorder="1" applyAlignment="1">
      <alignment horizontal="left" vertical="center" wrapText="1"/>
    </xf>
    <xf numFmtId="3" fontId="30" fillId="0" borderId="18" xfId="78" applyNumberFormat="1" applyFont="1" applyBorder="1" applyAlignment="1">
      <alignment vertical="center"/>
    </xf>
    <xf numFmtId="3" fontId="58" fillId="0" borderId="62" xfId="0" applyNumberFormat="1" applyFont="1" applyBorder="1" applyAlignment="1">
      <alignment horizontal="right" vertical="center"/>
    </xf>
    <xf numFmtId="0" fontId="25" fillId="0" borderId="27" xfId="0" applyFont="1" applyBorder="1" applyAlignment="1">
      <alignment horizontal="left" vertical="center"/>
    </xf>
    <xf numFmtId="3" fontId="25" fillId="0" borderId="27" xfId="0" applyNumberFormat="1" applyFont="1" applyFill="1" applyBorder="1"/>
    <xf numFmtId="0" fontId="25" fillId="0" borderId="27" xfId="0" applyFont="1" applyBorder="1" applyAlignment="1">
      <alignment horizontal="left"/>
    </xf>
    <xf numFmtId="0" fontId="25" fillId="0" borderId="41" xfId="0" applyFont="1" applyBorder="1" applyAlignment="1">
      <alignment horizontal="left" vertical="center"/>
    </xf>
    <xf numFmtId="3" fontId="25" fillId="0" borderId="41" xfId="0" applyNumberFormat="1" applyFont="1" applyBorder="1"/>
    <xf numFmtId="0" fontId="36" fillId="0" borderId="128" xfId="0" applyFont="1" applyBorder="1"/>
    <xf numFmtId="3" fontId="25" fillId="0" borderId="70" xfId="0" applyNumberFormat="1" applyFont="1" applyBorder="1"/>
    <xf numFmtId="0" fontId="35" fillId="0" borderId="128" xfId="0" applyFont="1" applyBorder="1"/>
    <xf numFmtId="3" fontId="33" fillId="0" borderId="22" xfId="0" applyNumberFormat="1" applyFont="1" applyBorder="1"/>
    <xf numFmtId="0" fontId="60" fillId="0" borderId="0" xfId="78" applyFont="1" applyBorder="1"/>
    <xf numFmtId="0" fontId="43" fillId="0" borderId="67" xfId="0" applyFont="1" applyBorder="1" applyAlignment="1">
      <alignment vertical="center" wrapText="1"/>
    </xf>
    <xf numFmtId="0" fontId="41" fillId="0" borderId="0" xfId="0" applyFont="1" applyBorder="1"/>
    <xf numFmtId="3" fontId="43" fillId="0" borderId="22" xfId="0" applyNumberFormat="1" applyFont="1" applyBorder="1" applyAlignment="1">
      <alignment vertical="center"/>
    </xf>
    <xf numFmtId="3" fontId="43" fillId="0" borderId="0" xfId="0" applyNumberFormat="1" applyFont="1" applyBorder="1" applyAlignment="1">
      <alignment vertical="center"/>
    </xf>
    <xf numFmtId="3" fontId="52" fillId="0" borderId="67" xfId="0" applyNumberFormat="1" applyFont="1" applyBorder="1" applyAlignment="1">
      <alignment vertical="center"/>
    </xf>
    <xf numFmtId="3" fontId="44" fillId="0" borderId="22" xfId="0" applyNumberFormat="1" applyFont="1" applyBorder="1" applyAlignment="1">
      <alignment vertical="center"/>
    </xf>
    <xf numFmtId="3" fontId="41" fillId="0" borderId="0" xfId="0" applyNumberFormat="1" applyFont="1" applyBorder="1" applyAlignment="1">
      <alignment vertical="center"/>
    </xf>
    <xf numFmtId="0" fontId="52" fillId="0" borderId="67" xfId="0" applyFont="1" applyBorder="1" applyAlignment="1">
      <alignment vertical="center"/>
    </xf>
    <xf numFmtId="3" fontId="42" fillId="0" borderId="0" xfId="0" applyNumberFormat="1" applyFont="1" applyBorder="1" applyAlignment="1">
      <alignment vertical="center"/>
    </xf>
    <xf numFmtId="0" fontId="20" fillId="0" borderId="67" xfId="0" applyFont="1" applyBorder="1" applyAlignment="1">
      <alignment vertical="center"/>
    </xf>
    <xf numFmtId="3" fontId="125" fillId="0" borderId="0" xfId="0" applyNumberFormat="1" applyFont="1" applyBorder="1"/>
    <xf numFmtId="3" fontId="125" fillId="0" borderId="67" xfId="0" applyNumberFormat="1" applyFont="1" applyBorder="1"/>
    <xf numFmtId="3" fontId="30" fillId="0" borderId="59" xfId="0" applyNumberFormat="1" applyFont="1" applyFill="1" applyBorder="1"/>
    <xf numFmtId="0" fontId="30" fillId="0" borderId="79" xfId="0" applyFont="1" applyBorder="1"/>
    <xf numFmtId="3" fontId="25" fillId="0" borderId="66" xfId="0" applyNumberFormat="1" applyFont="1" applyBorder="1"/>
    <xf numFmtId="3" fontId="25" fillId="0" borderId="65" xfId="0" applyNumberFormat="1" applyFont="1" applyFill="1" applyBorder="1"/>
    <xf numFmtId="3" fontId="30" fillId="0" borderId="129" xfId="0" applyNumberFormat="1" applyFont="1" applyBorder="1"/>
    <xf numFmtId="3" fontId="25" fillId="0" borderId="129" xfId="0" applyNumberFormat="1" applyFont="1" applyBorder="1"/>
    <xf numFmtId="3" fontId="25" fillId="0" borderId="34" xfId="0" applyNumberFormat="1" applyFont="1" applyBorder="1"/>
    <xf numFmtId="0" fontId="22" fillId="0" borderId="0" xfId="0" applyFont="1" applyAlignment="1">
      <alignment vertical="center"/>
    </xf>
    <xf numFmtId="0" fontId="22" fillId="0" borderId="67" xfId="0" applyFont="1" applyFill="1" applyBorder="1" applyAlignment="1">
      <alignment vertical="center" wrapText="1"/>
    </xf>
    <xf numFmtId="3" fontId="23" fillId="0" borderId="67" xfId="0" applyNumberFormat="1" applyFont="1" applyBorder="1" applyAlignment="1">
      <alignment vertical="center"/>
    </xf>
    <xf numFmtId="9" fontId="22" fillId="0" borderId="0" xfId="0" applyNumberFormat="1" applyFont="1" applyBorder="1" applyAlignment="1">
      <alignment horizontal="left" vertical="center"/>
    </xf>
    <xf numFmtId="0" fontId="24" fillId="0" borderId="0" xfId="0" applyFont="1" applyAlignment="1">
      <alignment vertical="center"/>
    </xf>
    <xf numFmtId="3" fontId="26" fillId="0" borderId="67" xfId="0" applyNumberFormat="1" applyFont="1" applyBorder="1" applyAlignment="1">
      <alignment vertical="center"/>
    </xf>
    <xf numFmtId="0" fontId="40" fillId="0" borderId="0" xfId="0" applyFont="1" applyBorder="1"/>
    <xf numFmtId="0" fontId="107" fillId="0" borderId="27" xfId="0" applyFont="1" applyBorder="1" applyAlignment="1">
      <alignment wrapText="1"/>
    </xf>
    <xf numFmtId="0" fontId="29" fillId="0" borderId="0" xfId="0" applyFont="1" applyAlignment="1">
      <alignment wrapText="1"/>
    </xf>
    <xf numFmtId="0" fontId="44" fillId="0" borderId="27" xfId="0" applyFont="1" applyBorder="1"/>
    <xf numFmtId="3" fontId="52" fillId="0" borderId="75" xfId="0" applyNumberFormat="1" applyFont="1" applyBorder="1" applyAlignment="1">
      <alignment vertical="center"/>
    </xf>
    <xf numFmtId="3" fontId="52" fillId="0" borderId="27" xfId="0" applyNumberFormat="1" applyFont="1" applyBorder="1" applyAlignment="1">
      <alignment vertical="center"/>
    </xf>
    <xf numFmtId="3" fontId="52" fillId="0" borderId="85" xfId="0" applyNumberFormat="1" applyFont="1" applyBorder="1" applyAlignment="1">
      <alignment vertical="center"/>
    </xf>
    <xf numFmtId="0" fontId="44" fillId="0" borderId="73" xfId="0" applyFont="1" applyBorder="1"/>
    <xf numFmtId="0" fontId="48" fillId="0" borderId="27" xfId="0" applyFont="1" applyFill="1" applyBorder="1" applyAlignment="1">
      <alignment wrapText="1"/>
    </xf>
    <xf numFmtId="3" fontId="44" fillId="0" borderId="75" xfId="0" applyNumberFormat="1" applyFont="1" applyBorder="1" applyAlignment="1">
      <alignment vertical="center"/>
    </xf>
    <xf numFmtId="3" fontId="44" fillId="0" borderId="27" xfId="0" applyNumberFormat="1" applyFont="1" applyBorder="1" applyAlignment="1">
      <alignment vertical="center"/>
    </xf>
    <xf numFmtId="16" fontId="56" fillId="0" borderId="0" xfId="0" applyNumberFormat="1" applyFont="1" applyBorder="1"/>
    <xf numFmtId="3" fontId="30" fillId="0" borderId="34" xfId="0" applyNumberFormat="1" applyFont="1" applyBorder="1"/>
    <xf numFmtId="0" fontId="25" fillId="0" borderId="34" xfId="0" applyFont="1" applyBorder="1"/>
    <xf numFmtId="0" fontId="25" fillId="0" borderId="75" xfId="0" applyFont="1" applyBorder="1"/>
    <xf numFmtId="0" fontId="28" fillId="0" borderId="130" xfId="0" applyFont="1" applyBorder="1" applyAlignment="1">
      <alignment horizontal="center"/>
    </xf>
    <xf numFmtId="0" fontId="25" fillId="0" borderId="18" xfId="0" applyFont="1" applyBorder="1"/>
    <xf numFmtId="0" fontId="35" fillId="0" borderId="49" xfId="0" applyFont="1" applyBorder="1" applyAlignment="1">
      <alignment horizontal="center" vertical="center"/>
    </xf>
    <xf numFmtId="0" fontId="30" fillId="0" borderId="34" xfId="0" applyFont="1" applyBorder="1"/>
    <xf numFmtId="0" fontId="36" fillId="0" borderId="22" xfId="0" applyFont="1" applyBorder="1"/>
    <xf numFmtId="0" fontId="31" fillId="25" borderId="0" xfId="0" applyFont="1" applyFill="1" applyBorder="1" applyAlignment="1">
      <alignment vertical="center" wrapText="1"/>
    </xf>
    <xf numFmtId="3" fontId="60" fillId="0" borderId="0" xfId="78" applyNumberFormat="1" applyFont="1" applyAlignment="1">
      <alignment vertical="center"/>
    </xf>
    <xf numFmtId="3" fontId="58" fillId="0" borderId="67" xfId="0" applyNumberFormat="1" applyFont="1" applyBorder="1" applyAlignment="1">
      <alignment vertical="center"/>
    </xf>
    <xf numFmtId="3" fontId="57" fillId="0" borderId="0" xfId="74" applyNumberFormat="1" applyFont="1" applyBorder="1" applyAlignment="1">
      <alignment vertical="center"/>
    </xf>
    <xf numFmtId="0" fontId="28" fillId="0" borderId="0" xfId="0" applyFont="1" applyAlignment="1">
      <alignment vertical="center" wrapText="1"/>
    </xf>
    <xf numFmtId="3" fontId="58" fillId="0" borderId="0" xfId="0" applyNumberFormat="1" applyFont="1" applyFill="1" applyBorder="1"/>
    <xf numFmtId="0" fontId="153" fillId="0" borderId="0" xfId="0" applyFont="1"/>
    <xf numFmtId="0" fontId="130" fillId="0" borderId="0" xfId="71" applyFont="1" applyAlignment="1">
      <alignment vertical="center"/>
    </xf>
    <xf numFmtId="0" fontId="117" fillId="0" borderId="0" xfId="71" applyFont="1" applyAlignment="1">
      <alignment vertical="center"/>
    </xf>
    <xf numFmtId="3" fontId="117" fillId="0" borderId="0" xfId="71" applyNumberFormat="1" applyFont="1" applyAlignment="1">
      <alignment vertical="center"/>
    </xf>
    <xf numFmtId="3" fontId="156" fillId="0" borderId="46" xfId="71" applyNumberFormat="1" applyFont="1" applyFill="1" applyBorder="1" applyAlignment="1">
      <alignment horizontal="center" vertical="center" wrapText="1"/>
    </xf>
    <xf numFmtId="3" fontId="156" fillId="0" borderId="33" xfId="71" applyNumberFormat="1" applyFont="1" applyFill="1" applyBorder="1" applyAlignment="1">
      <alignment horizontal="center" vertical="center" wrapText="1"/>
    </xf>
    <xf numFmtId="3" fontId="156" fillId="0" borderId="47" xfId="71" applyNumberFormat="1" applyFont="1" applyFill="1" applyBorder="1" applyAlignment="1">
      <alignment horizontal="center" vertical="center" wrapText="1"/>
    </xf>
    <xf numFmtId="0" fontId="130" fillId="0" borderId="0" xfId="71" applyFont="1" applyBorder="1" applyAlignment="1">
      <alignment vertical="center"/>
    </xf>
    <xf numFmtId="0" fontId="107" fillId="0" borderId="48" xfId="71" applyFont="1" applyBorder="1" applyAlignment="1">
      <alignment vertical="center"/>
    </xf>
    <xf numFmtId="3" fontId="118" fillId="0" borderId="48" xfId="71" applyNumberFormat="1" applyFont="1" applyFill="1" applyBorder="1" applyAlignment="1">
      <alignment vertical="center"/>
    </xf>
    <xf numFmtId="0" fontId="130" fillId="0" borderId="48" xfId="71" applyFont="1" applyBorder="1" applyAlignment="1">
      <alignment vertical="center"/>
    </xf>
    <xf numFmtId="0" fontId="114" fillId="0" borderId="24" xfId="71" applyFont="1" applyBorder="1" applyAlignment="1">
      <alignment vertical="center"/>
    </xf>
    <xf numFmtId="4" fontId="57" fillId="0" borderId="24" xfId="71" applyNumberFormat="1" applyFont="1" applyBorder="1" applyAlignment="1">
      <alignment vertical="center"/>
    </xf>
    <xf numFmtId="3" fontId="130" fillId="0" borderId="0" xfId="71" applyNumberFormat="1" applyFont="1" applyAlignment="1">
      <alignment vertical="center"/>
    </xf>
    <xf numFmtId="3" fontId="35" fillId="0" borderId="24" xfId="71" applyNumberFormat="1" applyFont="1" applyBorder="1" applyAlignment="1">
      <alignment vertical="center" wrapText="1"/>
    </xf>
    <xf numFmtId="168" fontId="23" fillId="0" borderId="24" xfId="71" applyNumberFormat="1" applyFont="1" applyFill="1" applyBorder="1" applyAlignment="1">
      <alignment vertical="center"/>
    </xf>
    <xf numFmtId="0" fontId="71" fillId="0" borderId="24" xfId="75" applyFont="1" applyBorder="1" applyAlignment="1">
      <alignment vertical="center"/>
    </xf>
    <xf numFmtId="165" fontId="117" fillId="0" borderId="24" xfId="71" applyNumberFormat="1" applyFont="1" applyBorder="1" applyAlignment="1">
      <alignment vertical="center"/>
    </xf>
    <xf numFmtId="0" fontId="127" fillId="0" borderId="24" xfId="71" applyFont="1" applyBorder="1" applyAlignment="1">
      <alignment vertical="center" wrapText="1"/>
    </xf>
    <xf numFmtId="0" fontId="159" fillId="0" borderId="0" xfId="71" applyFont="1" applyAlignment="1">
      <alignment vertical="center"/>
    </xf>
    <xf numFmtId="9" fontId="118" fillId="0" borderId="25" xfId="71" applyNumberFormat="1" applyFont="1" applyFill="1" applyBorder="1" applyAlignment="1">
      <alignment vertical="center"/>
    </xf>
    <xf numFmtId="0" fontId="127" fillId="0" borderId="25" xfId="71" applyFont="1" applyBorder="1" applyAlignment="1">
      <alignment vertical="center" wrapText="1"/>
    </xf>
    <xf numFmtId="0" fontId="25" fillId="0" borderId="49" xfId="0" applyFont="1" applyBorder="1" applyAlignment="1">
      <alignment wrapText="1"/>
    </xf>
    <xf numFmtId="3" fontId="58" fillId="0" borderId="27" xfId="0" applyNumberFormat="1" applyFont="1" applyBorder="1"/>
    <xf numFmtId="3" fontId="58" fillId="0" borderId="85" xfId="0" applyNumberFormat="1" applyFont="1" applyBorder="1"/>
    <xf numFmtId="0" fontId="30" fillId="0" borderId="49" xfId="0" applyFont="1" applyBorder="1" applyAlignment="1">
      <alignment wrapText="1"/>
    </xf>
    <xf numFmtId="0" fontId="33" fillId="0" borderId="0" xfId="0" applyFont="1" applyBorder="1" applyAlignment="1">
      <alignment wrapText="1"/>
    </xf>
    <xf numFmtId="0" fontId="33" fillId="0" borderId="0" xfId="0" applyFont="1" applyAlignment="1">
      <alignment wrapText="1"/>
    </xf>
    <xf numFmtId="3" fontId="35" fillId="0" borderId="0" xfId="78" applyNumberFormat="1" applyFont="1" applyFill="1" applyBorder="1"/>
    <xf numFmtId="3" fontId="30" fillId="0" borderId="0" xfId="78" applyNumberFormat="1" applyFont="1" applyFill="1" applyBorder="1"/>
    <xf numFmtId="3" fontId="107" fillId="0" borderId="26" xfId="0" applyNumberFormat="1" applyFont="1" applyBorder="1"/>
    <xf numFmtId="3" fontId="107" fillId="0" borderId="0" xfId="0" applyNumberFormat="1" applyFont="1" applyBorder="1"/>
    <xf numFmtId="0" fontId="30" fillId="0" borderId="0" xfId="78" applyFont="1" applyBorder="1" applyAlignment="1">
      <alignment vertical="center"/>
    </xf>
    <xf numFmtId="1" fontId="35" fillId="0" borderId="0" xfId="78" applyNumberFormat="1" applyFont="1"/>
    <xf numFmtId="3" fontId="59" fillId="0" borderId="22" xfId="78" applyNumberFormat="1" applyFont="1" applyBorder="1"/>
    <xf numFmtId="3" fontId="35" fillId="0" borderId="22" xfId="78" applyNumberFormat="1" applyFont="1" applyBorder="1"/>
    <xf numFmtId="0" fontId="96" fillId="0" borderId="0" xfId="73" applyFont="1" applyAlignment="1">
      <alignment wrapText="1"/>
    </xf>
    <xf numFmtId="0" fontId="34" fillId="0" borderId="0" xfId="0" applyFont="1" applyBorder="1"/>
    <xf numFmtId="0" fontId="28" fillId="0" borderId="41" xfId="0" applyFont="1" applyBorder="1" applyAlignment="1">
      <alignment horizontal="center"/>
    </xf>
    <xf numFmtId="0" fontId="28" fillId="0" borderId="27" xfId="0" applyFont="1" applyBorder="1" applyAlignment="1">
      <alignment horizontal="center"/>
    </xf>
    <xf numFmtId="0" fontId="28" fillId="0" borderId="56" xfId="0" applyFont="1" applyBorder="1" applyAlignment="1">
      <alignment horizontal="center"/>
    </xf>
    <xf numFmtId="0" fontId="154" fillId="0" borderId="0" xfId="0" applyFont="1" applyBorder="1"/>
    <xf numFmtId="0" fontId="134" fillId="0" borderId="0" xfId="78" applyFont="1" applyBorder="1"/>
    <xf numFmtId="3" fontId="28" fillId="0" borderId="0" xfId="0" applyNumberFormat="1" applyFont="1" applyFill="1" applyBorder="1" applyAlignment="1">
      <alignment vertical="center" wrapText="1"/>
    </xf>
    <xf numFmtId="3" fontId="28" fillId="0" borderId="41" xfId="78" applyNumberFormat="1" applyFont="1" applyFill="1" applyBorder="1" applyAlignment="1">
      <alignment vertical="center"/>
    </xf>
    <xf numFmtId="3" fontId="35" fillId="0" borderId="41" xfId="78" applyNumberFormat="1" applyFont="1" applyBorder="1" applyAlignment="1">
      <alignment vertical="center"/>
    </xf>
    <xf numFmtId="3" fontId="28" fillId="0" borderId="67" xfId="78" applyNumberFormat="1" applyFont="1" applyBorder="1"/>
    <xf numFmtId="3" fontId="28" fillId="0" borderId="67" xfId="78" applyNumberFormat="1" applyFont="1" applyBorder="1" applyAlignment="1">
      <alignment vertical="center"/>
    </xf>
    <xf numFmtId="3" fontId="28" fillId="0" borderId="70" xfId="78" applyNumberFormat="1" applyFont="1" applyBorder="1" applyAlignment="1">
      <alignment vertical="center"/>
    </xf>
    <xf numFmtId="3" fontId="30" fillId="0" borderId="67" xfId="78" applyNumberFormat="1" applyFont="1" applyBorder="1"/>
    <xf numFmtId="3" fontId="35" fillId="0" borderId="67" xfId="78" applyNumberFormat="1" applyFont="1" applyBorder="1" applyAlignment="1">
      <alignment vertical="center"/>
    </xf>
    <xf numFmtId="3" fontId="35" fillId="0" borderId="67" xfId="78" applyNumberFormat="1" applyFont="1" applyBorder="1" applyAlignment="1">
      <alignment horizontal="right" vertical="center"/>
    </xf>
    <xf numFmtId="0" fontId="20" fillId="0" borderId="0" xfId="0" applyFont="1" applyAlignment="1">
      <alignment horizontal="right"/>
    </xf>
    <xf numFmtId="0" fontId="149" fillId="0" borderId="67" xfId="0" applyFont="1" applyBorder="1" applyAlignment="1">
      <alignment wrapText="1"/>
    </xf>
    <xf numFmtId="0" fontId="107" fillId="0" borderId="67" xfId="0" applyFont="1" applyBorder="1" applyAlignment="1">
      <alignment vertical="center" wrapText="1"/>
    </xf>
    <xf numFmtId="0" fontId="55" fillId="0" borderId="67" xfId="0" applyFont="1" applyBorder="1" applyAlignment="1">
      <alignment wrapText="1"/>
    </xf>
    <xf numFmtId="0" fontId="107" fillId="0" borderId="73" xfId="0" applyFont="1" applyBorder="1" applyAlignment="1">
      <alignment wrapText="1"/>
    </xf>
    <xf numFmtId="0" fontId="107" fillId="0" borderId="67" xfId="0" applyFont="1" applyBorder="1" applyAlignment="1">
      <alignment wrapText="1"/>
    </xf>
    <xf numFmtId="0" fontId="29" fillId="0" borderId="73" xfId="0" applyFont="1" applyBorder="1" applyAlignment="1">
      <alignment wrapText="1"/>
    </xf>
    <xf numFmtId="0" fontId="31" fillId="0" borderId="67" xfId="0" applyFont="1" applyBorder="1" applyAlignment="1">
      <alignment wrapText="1"/>
    </xf>
    <xf numFmtId="0" fontId="40" fillId="0" borderId="128" xfId="0" applyFont="1" applyBorder="1"/>
    <xf numFmtId="3" fontId="35" fillId="25" borderId="0" xfId="78" applyNumberFormat="1" applyFont="1" applyFill="1"/>
    <xf numFmtId="3" fontId="35" fillId="25" borderId="0" xfId="78" applyNumberFormat="1" applyFont="1" applyFill="1" applyBorder="1"/>
    <xf numFmtId="3" fontId="28" fillId="25" borderId="76" xfId="0" applyNumberFormat="1" applyFont="1" applyFill="1" applyBorder="1"/>
    <xf numFmtId="3" fontId="28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8" fillId="0" borderId="67" xfId="0" applyNumberFormat="1" applyFont="1" applyBorder="1" applyAlignment="1">
      <alignment vertical="center"/>
    </xf>
    <xf numFmtId="0" fontId="39" fillId="0" borderId="67" xfId="0" applyFont="1" applyBorder="1"/>
    <xf numFmtId="0" fontId="35" fillId="0" borderId="67" xfId="0" applyFont="1" applyBorder="1"/>
    <xf numFmtId="0" fontId="25" fillId="0" borderId="53" xfId="0" applyFont="1" applyBorder="1" applyAlignment="1">
      <alignment horizontal="center" vertical="center" wrapText="1"/>
    </xf>
    <xf numFmtId="0" fontId="25" fillId="0" borderId="113" xfId="0" applyFont="1" applyBorder="1" applyAlignment="1">
      <alignment horizontal="center" vertical="center" wrapText="1"/>
    </xf>
    <xf numFmtId="0" fontId="70" fillId="0" borderId="67" xfId="0" applyFont="1" applyBorder="1"/>
    <xf numFmtId="0" fontId="31" fillId="0" borderId="67" xfId="0" applyFont="1" applyBorder="1"/>
    <xf numFmtId="0" fontId="70" fillId="0" borderId="0" xfId="0" applyFont="1" applyBorder="1"/>
    <xf numFmtId="0" fontId="31" fillId="0" borderId="0" xfId="0" applyFont="1" applyBorder="1"/>
    <xf numFmtId="3" fontId="107" fillId="0" borderId="114" xfId="0" applyNumberFormat="1" applyFont="1" applyBorder="1"/>
    <xf numFmtId="0" fontId="55" fillId="0" borderId="25" xfId="0" applyFont="1" applyBorder="1" applyAlignment="1">
      <alignment horizontal="center"/>
    </xf>
    <xf numFmtId="0" fontId="55" fillId="0" borderId="26" xfId="0" applyFont="1" applyBorder="1" applyAlignment="1">
      <alignment horizontal="center" vertical="center"/>
    </xf>
    <xf numFmtId="0" fontId="55" fillId="0" borderId="67" xfId="0" applyFont="1" applyBorder="1" applyAlignment="1">
      <alignment horizontal="center"/>
    </xf>
    <xf numFmtId="0" fontId="55" fillId="0" borderId="130" xfId="0" applyFont="1" applyBorder="1" applyAlignment="1">
      <alignment horizontal="center"/>
    </xf>
    <xf numFmtId="0" fontId="107" fillId="0" borderId="73" xfId="0" applyFont="1" applyBorder="1" applyAlignment="1">
      <alignment vertical="center" wrapText="1"/>
    </xf>
    <xf numFmtId="0" fontId="34" fillId="0" borderId="76" xfId="0" applyFont="1" applyBorder="1" applyAlignment="1">
      <alignment horizontal="center" vertical="center"/>
    </xf>
    <xf numFmtId="0" fontId="34" fillId="0" borderId="67" xfId="0" applyFont="1" applyBorder="1" applyAlignment="1">
      <alignment horizontal="center" vertical="center"/>
    </xf>
    <xf numFmtId="0" fontId="34" fillId="0" borderId="130" xfId="0" applyFont="1" applyBorder="1" applyAlignment="1">
      <alignment horizontal="center" vertical="center"/>
    </xf>
    <xf numFmtId="0" fontId="28" fillId="0" borderId="73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0" fontId="38" fillId="0" borderId="130" xfId="0" applyFont="1" applyBorder="1" applyAlignment="1">
      <alignment horizontal="center" vertical="center"/>
    </xf>
    <xf numFmtId="49" fontId="28" fillId="0" borderId="78" xfId="78" applyNumberFormat="1" applyFont="1" applyBorder="1" applyAlignment="1">
      <alignment horizontal="center" vertical="center" wrapText="1"/>
    </xf>
    <xf numFmtId="49" fontId="28" fillId="0" borderId="67" xfId="78" applyNumberFormat="1" applyFont="1" applyBorder="1" applyAlignment="1">
      <alignment horizontal="center" vertical="center" wrapText="1"/>
    </xf>
    <xf numFmtId="3" fontId="25" fillId="0" borderId="67" xfId="78" applyNumberFormat="1" applyFont="1" applyBorder="1" applyAlignment="1">
      <alignment horizontal="center" vertical="center" wrapText="1"/>
    </xf>
    <xf numFmtId="3" fontId="28" fillId="0" borderId="67" xfId="78" applyNumberFormat="1" applyFont="1" applyBorder="1" applyAlignment="1">
      <alignment horizontal="center" vertical="center" wrapText="1"/>
    </xf>
    <xf numFmtId="49" fontId="25" fillId="0" borderId="67" xfId="78" applyNumberFormat="1" applyFont="1" applyBorder="1" applyAlignment="1">
      <alignment horizontal="center" vertical="center" wrapText="1"/>
    </xf>
    <xf numFmtId="49" fontId="25" fillId="0" borderId="73" xfId="78" applyNumberFormat="1" applyFont="1" applyBorder="1" applyAlignment="1">
      <alignment horizontal="center" vertical="center" wrapText="1"/>
    </xf>
    <xf numFmtId="49" fontId="25" fillId="0" borderId="76" xfId="78" applyNumberFormat="1" applyFont="1" applyBorder="1" applyAlignment="1">
      <alignment horizontal="center" vertical="center" wrapText="1"/>
    </xf>
    <xf numFmtId="3" fontId="25" fillId="0" borderId="67" xfId="78" applyNumberFormat="1" applyFont="1" applyBorder="1" applyAlignment="1">
      <alignment horizontal="center" wrapText="1"/>
    </xf>
    <xf numFmtId="49" fontId="35" fillId="0" borderId="67" xfId="78" applyNumberFormat="1" applyFont="1" applyBorder="1" applyAlignment="1">
      <alignment horizontal="center" vertical="center" wrapText="1"/>
    </xf>
    <xf numFmtId="3" fontId="28" fillId="0" borderId="73" xfId="78" applyNumberFormat="1" applyFont="1" applyBorder="1" applyAlignment="1">
      <alignment horizontal="center" vertical="center" wrapText="1"/>
    </xf>
    <xf numFmtId="49" fontId="28" fillId="0" borderId="70" xfId="78" applyNumberFormat="1" applyFont="1" applyBorder="1" applyAlignment="1">
      <alignment horizontal="center" vertical="center" wrapText="1"/>
    </xf>
    <xf numFmtId="49" fontId="28" fillId="0" borderId="73" xfId="78" applyNumberFormat="1" applyFont="1" applyBorder="1" applyAlignment="1">
      <alignment horizontal="center" vertical="center" wrapText="1"/>
    </xf>
    <xf numFmtId="0" fontId="30" fillId="0" borderId="67" xfId="78" applyFont="1" applyBorder="1"/>
    <xf numFmtId="0" fontId="30" fillId="0" borderId="67" xfId="78" applyFont="1" applyBorder="1" applyAlignment="1">
      <alignment vertical="center"/>
    </xf>
    <xf numFmtId="0" fontId="35" fillId="0" borderId="67" xfId="78" applyFont="1" applyBorder="1"/>
    <xf numFmtId="3" fontId="25" fillId="0" borderId="71" xfId="78" applyNumberFormat="1" applyFont="1" applyBorder="1" applyAlignment="1">
      <alignment horizontal="center" vertical="center" wrapText="1"/>
    </xf>
    <xf numFmtId="0" fontId="37" fillId="0" borderId="67" xfId="78" applyFont="1" applyBorder="1"/>
    <xf numFmtId="0" fontId="28" fillId="0" borderId="67" xfId="78" applyFont="1" applyBorder="1"/>
    <xf numFmtId="49" fontId="25" fillId="0" borderId="71" xfId="78" applyNumberFormat="1" applyFont="1" applyBorder="1" applyAlignment="1">
      <alignment horizontal="center" vertical="center" wrapText="1"/>
    </xf>
    <xf numFmtId="0" fontId="59" fillId="0" borderId="67" xfId="78" applyFont="1" applyBorder="1"/>
    <xf numFmtId="0" fontId="60" fillId="0" borderId="67" xfId="78" applyFont="1" applyBorder="1"/>
    <xf numFmtId="3" fontId="52" fillId="0" borderId="24" xfId="0" applyNumberFormat="1" applyFont="1" applyBorder="1" applyAlignment="1">
      <alignment vertical="center"/>
    </xf>
    <xf numFmtId="0" fontId="52" fillId="0" borderId="24" xfId="0" applyFont="1" applyBorder="1" applyAlignment="1">
      <alignment vertical="center"/>
    </xf>
    <xf numFmtId="3" fontId="62" fillId="0" borderId="22" xfId="0" applyNumberFormat="1" applyFont="1" applyBorder="1"/>
    <xf numFmtId="3" fontId="35" fillId="0" borderId="0" xfId="74" applyNumberFormat="1" applyFont="1" applyBorder="1"/>
    <xf numFmtId="3" fontId="35" fillId="0" borderId="0" xfId="0" applyNumberFormat="1" applyFont="1" applyBorder="1" applyAlignment="1">
      <alignment vertical="center"/>
    </xf>
    <xf numFmtId="0" fontId="155" fillId="0" borderId="0" xfId="71" applyFont="1" applyAlignment="1">
      <alignment horizontal="right" vertical="center"/>
    </xf>
    <xf numFmtId="3" fontId="117" fillId="0" borderId="26" xfId="0" applyNumberFormat="1" applyFont="1" applyBorder="1"/>
    <xf numFmtId="3" fontId="117" fillId="0" borderId="0" xfId="0" applyNumberFormat="1" applyFont="1"/>
    <xf numFmtId="3" fontId="117" fillId="25" borderId="26" xfId="0" applyNumberFormat="1" applyFont="1" applyFill="1" applyBorder="1"/>
    <xf numFmtId="3" fontId="117" fillId="0" borderId="67" xfId="0" applyNumberFormat="1" applyFont="1" applyBorder="1"/>
    <xf numFmtId="3" fontId="127" fillId="0" borderId="26" xfId="0" applyNumberFormat="1" applyFont="1" applyBorder="1"/>
    <xf numFmtId="3" fontId="127" fillId="0" borderId="0" xfId="0" applyNumberFormat="1" applyFont="1"/>
    <xf numFmtId="3" fontId="117" fillId="0" borderId="0" xfId="71" applyNumberFormat="1" applyFont="1" applyAlignment="1">
      <alignment horizontal="right" vertical="center"/>
    </xf>
    <xf numFmtId="0" fontId="151" fillId="0" borderId="0" xfId="70" applyFont="1" applyAlignment="1">
      <alignment vertical="center"/>
    </xf>
    <xf numFmtId="3" fontId="156" fillId="0" borderId="134" xfId="71" applyNumberFormat="1" applyFont="1" applyFill="1" applyBorder="1" applyAlignment="1">
      <alignment horizontal="center" vertical="center" wrapText="1"/>
    </xf>
    <xf numFmtId="0" fontId="130" fillId="0" borderId="90" xfId="71" applyFont="1" applyBorder="1" applyAlignment="1">
      <alignment vertical="center"/>
    </xf>
    <xf numFmtId="0" fontId="130" fillId="0" borderId="45" xfId="71" applyFont="1" applyBorder="1" applyAlignment="1">
      <alignment vertical="center"/>
    </xf>
    <xf numFmtId="3" fontId="31" fillId="0" borderId="45" xfId="71" applyNumberFormat="1" applyFont="1" applyBorder="1" applyAlignment="1">
      <alignment vertical="center"/>
    </xf>
    <xf numFmtId="3" fontId="117" fillId="0" borderId="45" xfId="71" applyNumberFormat="1" applyFont="1" applyBorder="1" applyAlignment="1">
      <alignment vertical="center"/>
    </xf>
    <xf numFmtId="4" fontId="131" fillId="0" borderId="24" xfId="71" applyNumberFormat="1" applyFont="1" applyBorder="1" applyAlignment="1">
      <alignment vertical="center"/>
    </xf>
    <xf numFmtId="3" fontId="31" fillId="0" borderId="24" xfId="71" applyNumberFormat="1" applyFont="1" applyBorder="1" applyAlignment="1">
      <alignment horizontal="right" vertical="center"/>
    </xf>
    <xf numFmtId="0" fontId="151" fillId="0" borderId="0" xfId="70" applyFont="1" applyBorder="1" applyAlignment="1">
      <alignment vertical="center"/>
    </xf>
    <xf numFmtId="0" fontId="104" fillId="0" borderId="0" xfId="71" applyFont="1" applyAlignment="1">
      <alignment vertical="center"/>
    </xf>
    <xf numFmtId="0" fontId="130" fillId="0" borderId="0" xfId="71" applyFont="1" applyBorder="1" applyAlignment="1">
      <alignment vertical="center" wrapText="1"/>
    </xf>
    <xf numFmtId="3" fontId="23" fillId="0" borderId="45" xfId="71" applyNumberFormat="1" applyFont="1" applyFill="1" applyBorder="1" applyAlignment="1">
      <alignment vertical="center"/>
    </xf>
    <xf numFmtId="0" fontId="158" fillId="0" borderId="0" xfId="71" applyFont="1" applyAlignment="1">
      <alignment vertical="center"/>
    </xf>
    <xf numFmtId="3" fontId="118" fillId="0" borderId="45" xfId="71" applyNumberFormat="1" applyFont="1" applyFill="1" applyBorder="1" applyAlignment="1">
      <alignment vertical="center"/>
    </xf>
    <xf numFmtId="0" fontId="154" fillId="0" borderId="0" xfId="70" applyFont="1" applyBorder="1" applyAlignment="1">
      <alignment vertical="center" wrapText="1"/>
    </xf>
    <xf numFmtId="0" fontId="151" fillId="0" borderId="0" xfId="70" applyFont="1" applyBorder="1" applyAlignment="1">
      <alignment vertical="center" wrapText="1"/>
    </xf>
    <xf numFmtId="0" fontId="158" fillId="0" borderId="0" xfId="71" applyFont="1" applyBorder="1" applyAlignment="1">
      <alignment vertical="center" wrapText="1"/>
    </xf>
    <xf numFmtId="3" fontId="23" fillId="0" borderId="45" xfId="75" applyNumberFormat="1" applyFont="1" applyBorder="1" applyAlignment="1">
      <alignment vertical="center"/>
    </xf>
    <xf numFmtId="3" fontId="31" fillId="0" borderId="44" xfId="71" applyNumberFormat="1" applyFont="1" applyBorder="1" applyAlignment="1">
      <alignment vertical="center"/>
    </xf>
    <xf numFmtId="3" fontId="117" fillId="0" borderId="44" xfId="71" applyNumberFormat="1" applyFont="1" applyBorder="1" applyAlignment="1">
      <alignment vertical="center"/>
    </xf>
    <xf numFmtId="3" fontId="107" fillId="0" borderId="24" xfId="71" applyNumberFormat="1" applyFont="1" applyBorder="1" applyAlignment="1">
      <alignment horizontal="right" vertical="center"/>
    </xf>
    <xf numFmtId="3" fontId="134" fillId="0" borderId="27" xfId="0" applyNumberFormat="1" applyFont="1" applyBorder="1"/>
    <xf numFmtId="3" fontId="134" fillId="0" borderId="0" xfId="0" applyNumberFormat="1" applyFont="1" applyBorder="1"/>
    <xf numFmtId="3" fontId="134" fillId="0" borderId="67" xfId="0" applyNumberFormat="1" applyFont="1" applyBorder="1"/>
    <xf numFmtId="3" fontId="125" fillId="0" borderId="0" xfId="0" applyNumberFormat="1" applyFont="1" applyBorder="1" applyAlignment="1">
      <alignment vertical="center" wrapText="1"/>
    </xf>
    <xf numFmtId="3" fontId="125" fillId="0" borderId="0" xfId="0" applyNumberFormat="1" applyFont="1"/>
    <xf numFmtId="3" fontId="35" fillId="0" borderId="67" xfId="0" applyNumberFormat="1" applyFont="1" applyBorder="1" applyAlignment="1">
      <alignment vertical="center" wrapText="1"/>
    </xf>
    <xf numFmtId="0" fontId="160" fillId="0" borderId="0" xfId="0" applyFont="1"/>
    <xf numFmtId="0" fontId="160" fillId="0" borderId="67" xfId="0" applyFont="1" applyBorder="1"/>
    <xf numFmtId="0" fontId="125" fillId="0" borderId="0" xfId="0" applyFont="1"/>
    <xf numFmtId="3" fontId="35" fillId="0" borderId="0" xfId="0" applyNumberFormat="1" applyFont="1" applyAlignment="1">
      <alignment vertical="center"/>
    </xf>
    <xf numFmtId="3" fontId="35" fillId="0" borderId="67" xfId="0" applyNumberFormat="1" applyFont="1" applyBorder="1" applyAlignment="1">
      <alignment vertical="center"/>
    </xf>
    <xf numFmtId="0" fontId="125" fillId="0" borderId="22" xfId="78" applyFont="1" applyBorder="1"/>
    <xf numFmtId="49" fontId="134" fillId="0" borderId="67" xfId="78" applyNumberFormat="1" applyFont="1" applyBorder="1" applyAlignment="1">
      <alignment horizontal="center" vertical="center" wrapText="1"/>
    </xf>
    <xf numFmtId="3" fontId="134" fillId="0" borderId="0" xfId="78" applyNumberFormat="1" applyFont="1" applyBorder="1" applyAlignment="1">
      <alignment horizontal="left" vertical="center" wrapText="1"/>
    </xf>
    <xf numFmtId="3" fontId="134" fillId="0" borderId="0" xfId="78" applyNumberFormat="1" applyFont="1" applyBorder="1"/>
    <xf numFmtId="3" fontId="134" fillId="0" borderId="0" xfId="78" applyNumberFormat="1" applyFont="1"/>
    <xf numFmtId="49" fontId="125" fillId="0" borderId="67" xfId="78" applyNumberFormat="1" applyFont="1" applyBorder="1" applyAlignment="1">
      <alignment horizontal="center" vertical="center" wrapText="1"/>
    </xf>
    <xf numFmtId="3" fontId="125" fillId="0" borderId="0" xfId="78" applyNumberFormat="1" applyFont="1" applyBorder="1" applyAlignment="1">
      <alignment horizontal="left" vertical="center" wrapText="1"/>
    </xf>
    <xf numFmtId="49" fontId="125" fillId="0" borderId="73" xfId="78" applyNumberFormat="1" applyFont="1" applyBorder="1" applyAlignment="1">
      <alignment horizontal="center" vertical="center" wrapText="1"/>
    </xf>
    <xf numFmtId="3" fontId="125" fillId="0" borderId="0" xfId="78" applyNumberFormat="1" applyFont="1" applyBorder="1"/>
    <xf numFmtId="3" fontId="125" fillId="0" borderId="0" xfId="78" applyNumberFormat="1" applyFont="1"/>
    <xf numFmtId="49" fontId="125" fillId="0" borderId="70" xfId="78" applyNumberFormat="1" applyFont="1" applyBorder="1" applyAlignment="1">
      <alignment horizontal="center" vertical="center" wrapText="1"/>
    </xf>
    <xf numFmtId="3" fontId="31" fillId="25" borderId="0" xfId="0" applyNumberFormat="1" applyFont="1" applyFill="1" applyBorder="1"/>
    <xf numFmtId="3" fontId="31" fillId="25" borderId="26" xfId="0" applyNumberFormat="1" applyFont="1" applyFill="1" applyBorder="1"/>
    <xf numFmtId="0" fontId="101" fillId="0" borderId="0" xfId="77" applyFont="1"/>
    <xf numFmtId="3" fontId="35" fillId="0" borderId="0" xfId="78" applyNumberFormat="1" applyFont="1" applyFill="1"/>
    <xf numFmtId="3" fontId="40" fillId="0" borderId="0" xfId="0" applyNumberFormat="1" applyFont="1"/>
    <xf numFmtId="3" fontId="31" fillId="25" borderId="0" xfId="0" applyNumberFormat="1" applyFont="1" applyFill="1" applyBorder="1" applyAlignment="1">
      <alignment vertical="center"/>
    </xf>
    <xf numFmtId="3" fontId="132" fillId="0" borderId="0" xfId="73" applyNumberFormat="1" applyFont="1"/>
    <xf numFmtId="0" fontId="132" fillId="0" borderId="0" xfId="73" applyFont="1"/>
    <xf numFmtId="3" fontId="116" fillId="0" borderId="0" xfId="0" applyNumberFormat="1" applyFont="1" applyBorder="1" applyAlignment="1">
      <alignment vertical="center"/>
    </xf>
    <xf numFmtId="14" fontId="51" fillId="0" borderId="0" xfId="77" applyNumberFormat="1" applyFont="1" applyAlignment="1">
      <alignment horizontal="right"/>
    </xf>
    <xf numFmtId="3" fontId="125" fillId="0" borderId="67" xfId="0" applyNumberFormat="1" applyFont="1" applyBorder="1" applyAlignment="1">
      <alignment vertical="center" wrapText="1"/>
    </xf>
    <xf numFmtId="0" fontId="125" fillId="0" borderId="0" xfId="0" applyFont="1" applyBorder="1" applyAlignment="1">
      <alignment horizontal="left" vertical="center" wrapText="1"/>
    </xf>
    <xf numFmtId="3" fontId="33" fillId="0" borderId="0" xfId="0" applyNumberFormat="1" applyFont="1"/>
    <xf numFmtId="0" fontId="52" fillId="0" borderId="24" xfId="77" applyFont="1" applyBorder="1" applyAlignment="1">
      <alignment horizontal="center"/>
    </xf>
    <xf numFmtId="3" fontId="116" fillId="0" borderId="0" xfId="74" applyNumberFormat="1" applyFont="1" applyBorder="1"/>
    <xf numFmtId="3" fontId="116" fillId="0" borderId="0" xfId="0" applyNumberFormat="1" applyFont="1" applyBorder="1"/>
    <xf numFmtId="3" fontId="116" fillId="0" borderId="67" xfId="74" applyNumberFormat="1" applyFont="1" applyBorder="1"/>
    <xf numFmtId="3" fontId="116" fillId="0" borderId="0" xfId="0" applyNumberFormat="1" applyFont="1"/>
    <xf numFmtId="3" fontId="33" fillId="0" borderId="0" xfId="0" applyNumberFormat="1" applyFont="1" applyAlignment="1">
      <alignment vertical="center"/>
    </xf>
    <xf numFmtId="0" fontId="33" fillId="0" borderId="0" xfId="0" applyFont="1" applyAlignment="1">
      <alignment horizontal="center" vertical="center" wrapText="1"/>
    </xf>
    <xf numFmtId="3" fontId="116" fillId="0" borderId="0" xfId="0" applyNumberFormat="1" applyFont="1" applyBorder="1" applyAlignment="1">
      <alignment horizontal="center" vertical="center" wrapText="1"/>
    </xf>
    <xf numFmtId="3" fontId="162" fillId="0" borderId="0" xfId="0" applyNumberFormat="1" applyFont="1" applyBorder="1" applyAlignment="1">
      <alignment horizontal="center" vertical="center" wrapText="1"/>
    </xf>
    <xf numFmtId="3" fontId="162" fillId="0" borderId="19" xfId="0" applyNumberFormat="1" applyFont="1" applyBorder="1" applyAlignment="1">
      <alignment horizontal="center" vertical="center" wrapText="1"/>
    </xf>
    <xf numFmtId="3" fontId="116" fillId="0" borderId="19" xfId="0" applyNumberFormat="1" applyFont="1" applyBorder="1" applyAlignment="1">
      <alignment horizontal="center" vertical="center" wrapText="1"/>
    </xf>
    <xf numFmtId="3" fontId="162" fillId="0" borderId="61" xfId="0" applyNumberFormat="1" applyFont="1" applyBorder="1" applyAlignment="1">
      <alignment horizontal="center" vertical="center" wrapText="1"/>
    </xf>
    <xf numFmtId="3" fontId="162" fillId="0" borderId="67" xfId="0" applyNumberFormat="1" applyFont="1" applyBorder="1" applyAlignment="1">
      <alignment horizontal="center" vertical="center" wrapText="1"/>
    </xf>
    <xf numFmtId="3" fontId="116" fillId="0" borderId="22" xfId="0" applyNumberFormat="1" applyFont="1" applyBorder="1" applyAlignment="1">
      <alignment horizontal="left" vertical="center" wrapText="1"/>
    </xf>
    <xf numFmtId="3" fontId="116" fillId="0" borderId="19" xfId="0" applyNumberFormat="1" applyFont="1" applyBorder="1" applyAlignment="1">
      <alignment horizontal="right" vertical="center" wrapText="1"/>
    </xf>
    <xf numFmtId="3" fontId="116" fillId="0" borderId="22" xfId="0" applyNumberFormat="1" applyFont="1" applyBorder="1"/>
    <xf numFmtId="3" fontId="116" fillId="0" borderId="19" xfId="0" applyNumberFormat="1" applyFont="1" applyBorder="1"/>
    <xf numFmtId="3" fontId="116" fillId="0" borderId="61" xfId="0" applyNumberFormat="1" applyFont="1" applyBorder="1"/>
    <xf numFmtId="3" fontId="116" fillId="0" borderId="67" xfId="0" applyNumberFormat="1" applyFont="1" applyBorder="1"/>
    <xf numFmtId="3" fontId="116" fillId="0" borderId="22" xfId="0" applyNumberFormat="1" applyFont="1" applyFill="1" applyBorder="1"/>
    <xf numFmtId="3" fontId="116" fillId="0" borderId="19" xfId="0" applyNumberFormat="1" applyFont="1" applyBorder="1" applyAlignment="1">
      <alignment vertical="center"/>
    </xf>
    <xf numFmtId="3" fontId="116" fillId="0" borderId="61" xfId="0" applyNumberFormat="1" applyFont="1" applyBorder="1" applyAlignment="1">
      <alignment vertical="center"/>
    </xf>
    <xf numFmtId="3" fontId="116" fillId="0" borderId="67" xfId="0" applyNumberFormat="1" applyFont="1" applyBorder="1" applyAlignment="1">
      <alignment vertical="center"/>
    </xf>
    <xf numFmtId="3" fontId="116" fillId="0" borderId="22" xfId="0" applyNumberFormat="1" applyFont="1" applyBorder="1" applyAlignment="1">
      <alignment horizontal="right" vertical="center"/>
    </xf>
    <xf numFmtId="3" fontId="116" fillId="0" borderId="0" xfId="0" applyNumberFormat="1" applyFont="1" applyBorder="1" applyAlignment="1">
      <alignment horizontal="right" vertical="center"/>
    </xf>
    <xf numFmtId="3" fontId="116" fillId="0" borderId="19" xfId="0" applyNumberFormat="1" applyFont="1" applyBorder="1" applyAlignment="1">
      <alignment horizontal="right" vertical="center"/>
    </xf>
    <xf numFmtId="3" fontId="116" fillId="0" borderId="61" xfId="0" applyNumberFormat="1" applyFont="1" applyBorder="1" applyAlignment="1">
      <alignment horizontal="right" vertical="center"/>
    </xf>
    <xf numFmtId="3" fontId="116" fillId="0" borderId="67" xfId="0" applyNumberFormat="1" applyFont="1" applyBorder="1" applyAlignment="1">
      <alignment horizontal="right" vertical="center"/>
    </xf>
    <xf numFmtId="3" fontId="116" fillId="0" borderId="22" xfId="0" applyNumberFormat="1" applyFont="1" applyBorder="1" applyAlignment="1">
      <alignment vertical="center"/>
    </xf>
    <xf numFmtId="3" fontId="116" fillId="0" borderId="0" xfId="0" applyNumberFormat="1" applyFont="1" applyAlignment="1">
      <alignment vertical="center"/>
    </xf>
    <xf numFmtId="49" fontId="30" fillId="0" borderId="67" xfId="78" applyNumberFormat="1" applyFont="1" applyBorder="1" applyAlignment="1">
      <alignment horizontal="center" vertical="center" wrapText="1"/>
    </xf>
    <xf numFmtId="3" fontId="35" fillId="0" borderId="0" xfId="78" applyNumberFormat="1" applyFont="1" applyBorder="1" applyAlignment="1">
      <alignment horizontal="left" vertical="center" wrapText="1"/>
    </xf>
    <xf numFmtId="49" fontId="35" fillId="0" borderId="73" xfId="78" applyNumberFormat="1" applyFont="1" applyBorder="1" applyAlignment="1">
      <alignment horizontal="center" vertical="center" wrapText="1"/>
    </xf>
    <xf numFmtId="3" fontId="30" fillId="0" borderId="27" xfId="78" applyNumberFormat="1" applyFont="1" applyBorder="1" applyAlignment="1">
      <alignment horizontal="left" vertical="center" wrapText="1"/>
    </xf>
    <xf numFmtId="3" fontId="30" fillId="0" borderId="27" xfId="78" applyNumberFormat="1" applyFont="1" applyBorder="1" applyAlignment="1">
      <alignment vertical="center"/>
    </xf>
    <xf numFmtId="3" fontId="30" fillId="0" borderId="67" xfId="78" applyNumberFormat="1" applyFont="1" applyBorder="1" applyAlignment="1">
      <alignment vertical="center"/>
    </xf>
    <xf numFmtId="49" fontId="35" fillId="0" borderId="70" xfId="78" applyNumberFormat="1" applyFont="1" applyBorder="1" applyAlignment="1">
      <alignment horizontal="center" vertical="center" wrapText="1"/>
    </xf>
    <xf numFmtId="3" fontId="35" fillId="0" borderId="41" xfId="78" applyNumberFormat="1" applyFont="1" applyBorder="1" applyAlignment="1">
      <alignment horizontal="left" vertical="center" wrapText="1"/>
    </xf>
    <xf numFmtId="3" fontId="30" fillId="0" borderId="41" xfId="78" applyNumberFormat="1" applyFont="1" applyBorder="1" applyAlignment="1">
      <alignment vertical="center"/>
    </xf>
    <xf numFmtId="49" fontId="30" fillId="0" borderId="73" xfId="78" applyNumberFormat="1" applyFont="1" applyBorder="1" applyAlignment="1">
      <alignment horizontal="center" vertical="center" wrapText="1"/>
    </xf>
    <xf numFmtId="3" fontId="30" fillId="0" borderId="0" xfId="78" applyNumberFormat="1" applyFont="1" applyAlignment="1">
      <alignment vertical="center"/>
    </xf>
    <xf numFmtId="3" fontId="30" fillId="0" borderId="73" xfId="78" applyNumberFormat="1" applyFont="1" applyBorder="1" applyAlignment="1">
      <alignment horizontal="left" vertical="center" wrapText="1"/>
    </xf>
    <xf numFmtId="3" fontId="30" fillId="0" borderId="75" xfId="78" applyNumberFormat="1" applyFont="1" applyBorder="1" applyAlignment="1">
      <alignment vertical="center"/>
    </xf>
    <xf numFmtId="3" fontId="30" fillId="0" borderId="18" xfId="78" applyNumberFormat="1" applyFont="1" applyBorder="1" applyAlignment="1">
      <alignment horizontal="left" vertical="center" wrapText="1"/>
    </xf>
    <xf numFmtId="3" fontId="35" fillId="0" borderId="18" xfId="78" applyNumberFormat="1" applyFont="1" applyBorder="1"/>
    <xf numFmtId="3" fontId="107" fillId="0" borderId="34" xfId="0" applyNumberFormat="1" applyFont="1" applyBorder="1"/>
    <xf numFmtId="3" fontId="31" fillId="0" borderId="0" xfId="0" applyNumberFormat="1" applyFont="1" applyBorder="1" applyAlignment="1">
      <alignment vertical="center"/>
    </xf>
    <xf numFmtId="3" fontId="31" fillId="0" borderId="0" xfId="0" applyNumberFormat="1" applyFont="1" applyFill="1" applyBorder="1" applyAlignment="1">
      <alignment vertical="center"/>
    </xf>
    <xf numFmtId="0" fontId="55" fillId="0" borderId="34" xfId="0" applyFont="1" applyBorder="1" applyAlignment="1">
      <alignment horizontal="center"/>
    </xf>
    <xf numFmtId="0" fontId="55" fillId="0" borderId="130" xfId="0" applyFont="1" applyBorder="1" applyAlignment="1">
      <alignment horizontal="center" vertical="center"/>
    </xf>
    <xf numFmtId="0" fontId="55" fillId="0" borderId="67" xfId="0" applyFont="1" applyBorder="1" applyAlignment="1">
      <alignment vertical="center"/>
    </xf>
    <xf numFmtId="3" fontId="107" fillId="0" borderId="59" xfId="0" applyNumberFormat="1" applyFont="1" applyBorder="1"/>
    <xf numFmtId="3" fontId="107" fillId="0" borderId="85" xfId="0" applyNumberFormat="1" applyFont="1" applyBorder="1"/>
    <xf numFmtId="3" fontId="107" fillId="0" borderId="34" xfId="0" applyNumberFormat="1" applyFont="1" applyBorder="1" applyAlignment="1">
      <alignment vertical="center"/>
    </xf>
    <xf numFmtId="3" fontId="107" fillId="0" borderId="59" xfId="0" applyNumberFormat="1" applyFont="1" applyBorder="1" applyAlignment="1">
      <alignment vertical="center"/>
    </xf>
    <xf numFmtId="0" fontId="55" fillId="0" borderId="49" xfId="0" applyFont="1" applyBorder="1" applyAlignment="1">
      <alignment horizontal="center"/>
    </xf>
    <xf numFmtId="3" fontId="107" fillId="0" borderId="26" xfId="0" applyNumberFormat="1" applyFont="1" applyBorder="1" applyAlignment="1">
      <alignment vertical="center"/>
    </xf>
    <xf numFmtId="3" fontId="107" fillId="0" borderId="85" xfId="0" applyNumberFormat="1" applyFont="1" applyBorder="1" applyAlignment="1">
      <alignment vertical="center"/>
    </xf>
    <xf numFmtId="3" fontId="58" fillId="0" borderId="61" xfId="0" applyNumberFormat="1" applyFont="1" applyBorder="1" applyAlignment="1">
      <alignment horizontal="center" vertical="center" wrapText="1"/>
    </xf>
    <xf numFmtId="3" fontId="58" fillId="0" borderId="67" xfId="0" applyNumberFormat="1" applyFont="1" applyBorder="1" applyAlignment="1">
      <alignment horizontal="center" vertical="center" wrapText="1"/>
    </xf>
    <xf numFmtId="3" fontId="57" fillId="0" borderId="19" xfId="0" applyNumberFormat="1" applyFont="1" applyBorder="1" applyAlignment="1">
      <alignment horizontal="right" vertical="center" wrapText="1"/>
    </xf>
    <xf numFmtId="3" fontId="57" fillId="0" borderId="61" xfId="0" applyNumberFormat="1" applyFont="1" applyFill="1" applyBorder="1"/>
    <xf numFmtId="3" fontId="57" fillId="0" borderId="67" xfId="0" applyNumberFormat="1" applyFont="1" applyFill="1" applyBorder="1"/>
    <xf numFmtId="3" fontId="57" fillId="0" borderId="22" xfId="0" applyNumberFormat="1" applyFont="1" applyBorder="1" applyAlignment="1">
      <alignment horizontal="right" vertical="center" wrapText="1"/>
    </xf>
    <xf numFmtId="3" fontId="57" fillId="0" borderId="0" xfId="0" applyNumberFormat="1" applyFont="1" applyBorder="1" applyAlignment="1">
      <alignment horizontal="right" vertical="center" wrapText="1"/>
    </xf>
    <xf numFmtId="3" fontId="57" fillId="0" borderId="22" xfId="0" applyNumberFormat="1" applyFont="1" applyBorder="1" applyAlignment="1">
      <alignment vertical="center"/>
    </xf>
    <xf numFmtId="3" fontId="57" fillId="0" borderId="0" xfId="0" applyNumberFormat="1" applyFont="1" applyAlignment="1">
      <alignment vertical="center"/>
    </xf>
    <xf numFmtId="3" fontId="57" fillId="0" borderId="61" xfId="0" applyNumberFormat="1" applyFont="1" applyBorder="1" applyAlignment="1">
      <alignment horizontal="center" vertical="center" wrapText="1"/>
    </xf>
    <xf numFmtId="3" fontId="57" fillId="0" borderId="67" xfId="0" applyNumberFormat="1" applyFont="1" applyBorder="1" applyAlignment="1">
      <alignment horizontal="center" vertical="center" wrapText="1"/>
    </xf>
    <xf numFmtId="0" fontId="98" fillId="0" borderId="0" xfId="72" applyFont="1" applyAlignment="1">
      <alignment horizontal="center"/>
    </xf>
    <xf numFmtId="0" fontId="0" fillId="0" borderId="0" xfId="0" applyFont="1" applyAlignment="1">
      <alignment horizontal="center"/>
    </xf>
    <xf numFmtId="0" fontId="96" fillId="0" borderId="0" xfId="72" applyFont="1" applyAlignment="1">
      <alignment horizontal="center"/>
    </xf>
    <xf numFmtId="0" fontId="98" fillId="0" borderId="24" xfId="72" applyFont="1" applyBorder="1" applyAlignment="1">
      <alignment horizontal="center"/>
    </xf>
    <xf numFmtId="3" fontId="52" fillId="0" borderId="34" xfId="0" applyNumberFormat="1" applyFont="1" applyBorder="1" applyAlignment="1">
      <alignment vertical="center"/>
    </xf>
    <xf numFmtId="3" fontId="57" fillId="0" borderId="0" xfId="0" applyNumberFormat="1" applyFont="1" applyBorder="1" applyAlignment="1">
      <alignment vertical="center" wrapText="1"/>
    </xf>
    <xf numFmtId="3" fontId="58" fillId="0" borderId="0" xfId="0" applyNumberFormat="1" applyFont="1" applyBorder="1" applyAlignment="1">
      <alignment vertical="center"/>
    </xf>
    <xf numFmtId="0" fontId="164" fillId="0" borderId="24" xfId="0" applyFont="1" applyBorder="1" applyAlignment="1">
      <alignment horizontal="center"/>
    </xf>
    <xf numFmtId="0" fontId="121" fillId="0" borderId="0" xfId="72" applyFont="1" applyFill="1" applyAlignment="1">
      <alignment horizontal="left"/>
    </xf>
    <xf numFmtId="0" fontId="121" fillId="0" borderId="0" xfId="72" applyFont="1" applyFill="1" applyAlignment="1"/>
    <xf numFmtId="14" fontId="121" fillId="0" borderId="0" xfId="72" applyNumberFormat="1" applyFont="1" applyFill="1" applyBorder="1" applyAlignment="1" applyProtection="1">
      <alignment horizontal="center"/>
      <protection locked="0"/>
    </xf>
    <xf numFmtId="3" fontId="121" fillId="0" borderId="0" xfId="0" applyNumberFormat="1" applyFont="1" applyFill="1"/>
    <xf numFmtId="0" fontId="151" fillId="0" borderId="0" xfId="0" applyFont="1"/>
    <xf numFmtId="14" fontId="121" fillId="0" borderId="0" xfId="72" applyNumberFormat="1" applyFont="1" applyFill="1" applyBorder="1" applyAlignment="1" applyProtection="1">
      <alignment horizontal="left"/>
      <protection locked="0"/>
    </xf>
    <xf numFmtId="0" fontId="96" fillId="0" borderId="0" xfId="72" applyFont="1" applyFill="1" applyBorder="1" applyAlignment="1">
      <alignment horizontal="center" wrapText="1"/>
    </xf>
    <xf numFmtId="0" fontId="147" fillId="0" borderId="0" xfId="0" applyFont="1" applyFill="1" applyAlignment="1">
      <alignment wrapText="1"/>
    </xf>
    <xf numFmtId="0" fontId="20" fillId="0" borderId="0" xfId="0" applyFont="1" applyFill="1" applyAlignment="1">
      <alignment horizontal="center" wrapText="1"/>
    </xf>
    <xf numFmtId="3" fontId="96" fillId="0" borderId="0" xfId="0" applyNumberFormat="1" applyFont="1" applyFill="1" applyAlignment="1">
      <alignment wrapText="1"/>
    </xf>
    <xf numFmtId="0" fontId="96" fillId="0" borderId="0" xfId="0" applyFont="1" applyFill="1" applyAlignment="1">
      <alignment horizontal="left"/>
    </xf>
    <xf numFmtId="0" fontId="96" fillId="0" borderId="0" xfId="0" applyFont="1" applyFill="1" applyAlignment="1">
      <alignment wrapText="1"/>
    </xf>
    <xf numFmtId="14" fontId="96" fillId="0" borderId="0" xfId="0" applyNumberFormat="1" applyFont="1" applyFill="1" applyAlignment="1">
      <alignment horizontal="center" wrapText="1"/>
    </xf>
    <xf numFmtId="0" fontId="96" fillId="0" borderId="0" xfId="0" applyFont="1" applyFill="1" applyAlignment="1">
      <alignment horizontal="center" wrapText="1"/>
    </xf>
    <xf numFmtId="14" fontId="96" fillId="0" borderId="0" xfId="0" applyNumberFormat="1" applyFont="1" applyFill="1" applyAlignment="1">
      <alignment horizontal="left"/>
    </xf>
    <xf numFmtId="14" fontId="20" fillId="0" borderId="0" xfId="72" applyNumberFormat="1" applyFont="1" applyFill="1" applyBorder="1" applyAlignment="1" applyProtection="1">
      <alignment horizontal="left"/>
      <protection locked="0"/>
    </xf>
    <xf numFmtId="14" fontId="20" fillId="0" borderId="0" xfId="0" applyNumberFormat="1" applyFont="1" applyFill="1" applyAlignment="1">
      <alignment horizontal="center"/>
    </xf>
    <xf numFmtId="0" fontId="165" fillId="0" borderId="0" xfId="0" applyFont="1"/>
    <xf numFmtId="3" fontId="96" fillId="0" borderId="0" xfId="0" applyNumberFormat="1" applyFont="1"/>
    <xf numFmtId="0" fontId="96" fillId="0" borderId="0" xfId="0" applyFont="1" applyAlignment="1">
      <alignment horizontal="center"/>
    </xf>
    <xf numFmtId="0" fontId="96" fillId="0" borderId="0" xfId="0" applyFont="1"/>
    <xf numFmtId="0" fontId="96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center" wrapText="1"/>
    </xf>
    <xf numFmtId="3" fontId="96" fillId="0" borderId="0" xfId="0" applyNumberFormat="1" applyFont="1" applyAlignment="1">
      <alignment wrapText="1"/>
    </xf>
    <xf numFmtId="0" fontId="96" fillId="0" borderId="0" xfId="0" applyFont="1" applyAlignment="1">
      <alignment horizontal="center" wrapText="1"/>
    </xf>
    <xf numFmtId="14" fontId="96" fillId="0" borderId="0" xfId="0" applyNumberFormat="1" applyFont="1" applyAlignment="1">
      <alignment horizontal="center"/>
    </xf>
    <xf numFmtId="0" fontId="20" fillId="0" borderId="0" xfId="0" applyFont="1" applyFill="1"/>
    <xf numFmtId="0" fontId="166" fillId="0" borderId="0" xfId="0" applyFont="1"/>
    <xf numFmtId="14" fontId="96" fillId="0" borderId="0" xfId="0" applyNumberFormat="1" applyFont="1" applyAlignment="1">
      <alignment horizontal="center" wrapText="1"/>
    </xf>
    <xf numFmtId="3" fontId="20" fillId="0" borderId="0" xfId="0" applyNumberFormat="1" applyFont="1" applyAlignment="1">
      <alignment wrapText="1"/>
    </xf>
    <xf numFmtId="3" fontId="98" fillId="0" borderId="0" xfId="0" applyNumberFormat="1" applyFont="1"/>
    <xf numFmtId="0" fontId="132" fillId="0" borderId="0" xfId="0" applyFont="1" applyBorder="1" applyAlignment="1">
      <alignment horizontal="center"/>
    </xf>
    <xf numFmtId="0" fontId="167" fillId="24" borderId="12" xfId="0" applyFont="1" applyFill="1" applyBorder="1" applyAlignment="1">
      <alignment horizontal="left" vertical="center" wrapText="1"/>
    </xf>
    <xf numFmtId="1" fontId="167" fillId="24" borderId="12" xfId="0" applyNumberFormat="1" applyFont="1" applyFill="1" applyBorder="1" applyAlignment="1">
      <alignment horizontal="right" vertical="center"/>
    </xf>
    <xf numFmtId="49" fontId="167" fillId="24" borderId="12" xfId="0" applyNumberFormat="1" applyFont="1" applyFill="1" applyBorder="1" applyAlignment="1">
      <alignment horizontal="right" vertical="center"/>
    </xf>
    <xf numFmtId="167" fontId="167" fillId="24" borderId="12" xfId="0" applyNumberFormat="1" applyFont="1" applyFill="1" applyBorder="1" applyAlignment="1">
      <alignment horizontal="right" vertical="center"/>
    </xf>
    <xf numFmtId="0" fontId="161" fillId="0" borderId="0" xfId="0" applyFont="1" applyBorder="1" applyAlignment="1">
      <alignment horizontal="center" vertical="center" wrapText="1"/>
    </xf>
    <xf numFmtId="49" fontId="134" fillId="0" borderId="0" xfId="0" applyNumberFormat="1" applyFont="1" applyBorder="1" applyAlignment="1">
      <alignment horizontal="center" vertical="center"/>
    </xf>
    <xf numFmtId="166" fontId="134" fillId="0" borderId="0" xfId="0" applyNumberFormat="1" applyFont="1" applyBorder="1" applyAlignment="1">
      <alignment horizontal="center" vertical="center"/>
    </xf>
    <xf numFmtId="0" fontId="118" fillId="0" borderId="0" xfId="0" applyFont="1" applyAlignment="1">
      <alignment horizontal="center"/>
    </xf>
    <xf numFmtId="0" fontId="167" fillId="0" borderId="12" xfId="0" applyFont="1" applyBorder="1" applyAlignment="1">
      <alignment wrapText="1"/>
    </xf>
    <xf numFmtId="0" fontId="167" fillId="0" borderId="12" xfId="0" applyFont="1" applyBorder="1"/>
    <xf numFmtId="0" fontId="167" fillId="0" borderId="12" xfId="0" applyFont="1" applyBorder="1" applyAlignment="1">
      <alignment horizontal="right"/>
    </xf>
    <xf numFmtId="167" fontId="167" fillId="0" borderId="12" xfId="0" applyNumberFormat="1" applyFont="1" applyBorder="1" applyAlignment="1">
      <alignment horizontal="right"/>
    </xf>
    <xf numFmtId="0" fontId="132" fillId="0" borderId="0" xfId="0" applyFont="1"/>
    <xf numFmtId="0" fontId="168" fillId="0" borderId="0" xfId="0" applyFont="1" applyBorder="1" applyAlignment="1">
      <alignment wrapText="1"/>
    </xf>
    <xf numFmtId="0" fontId="168" fillId="0" borderId="0" xfId="0" applyFont="1" applyBorder="1"/>
    <xf numFmtId="0" fontId="168" fillId="0" borderId="0" xfId="0" applyFont="1" applyBorder="1" applyAlignment="1">
      <alignment horizontal="right"/>
    </xf>
    <xf numFmtId="0" fontId="167" fillId="0" borderId="0" xfId="0" applyFont="1" applyBorder="1" applyAlignment="1">
      <alignment horizontal="right"/>
    </xf>
    <xf numFmtId="0" fontId="167" fillId="0" borderId="0" xfId="0" applyFont="1" applyBorder="1" applyAlignment="1"/>
    <xf numFmtId="0" fontId="167" fillId="0" borderId="14" xfId="0" applyFont="1" applyBorder="1" applyAlignment="1">
      <alignment wrapText="1"/>
    </xf>
    <xf numFmtId="0" fontId="167" fillId="0" borderId="14" xfId="0" applyFont="1" applyBorder="1"/>
    <xf numFmtId="0" fontId="167" fillId="0" borderId="14" xfId="0" applyFont="1" applyBorder="1" applyAlignment="1">
      <alignment horizontal="right"/>
    </xf>
    <xf numFmtId="0" fontId="121" fillId="0" borderId="14" xfId="0" applyFont="1" applyBorder="1" applyAlignment="1">
      <alignment horizontal="right"/>
    </xf>
    <xf numFmtId="0" fontId="121" fillId="0" borderId="12" xfId="0" applyFont="1" applyBorder="1" applyAlignment="1">
      <alignment wrapText="1"/>
    </xf>
    <xf numFmtId="0" fontId="121" fillId="0" borderId="12" xfId="0" applyFont="1" applyBorder="1" applyAlignment="1">
      <alignment horizontal="right"/>
    </xf>
    <xf numFmtId="0" fontId="121" fillId="0" borderId="12" xfId="0" applyFont="1" applyBorder="1"/>
    <xf numFmtId="0" fontId="168" fillId="0" borderId="12" xfId="0" applyFont="1" applyBorder="1" applyAlignment="1">
      <alignment horizontal="right"/>
    </xf>
    <xf numFmtId="165" fontId="167" fillId="0" borderId="12" xfId="0" applyNumberFormat="1" applyFont="1" applyBorder="1" applyAlignment="1">
      <alignment horizontal="right"/>
    </xf>
    <xf numFmtId="0" fontId="168" fillId="0" borderId="20" xfId="0" applyFont="1" applyBorder="1" applyAlignment="1">
      <alignment wrapText="1"/>
    </xf>
    <xf numFmtId="0" fontId="168" fillId="0" borderId="20" xfId="0" applyFont="1" applyBorder="1"/>
    <xf numFmtId="0" fontId="168" fillId="0" borderId="20" xfId="0" applyFont="1" applyBorder="1" applyAlignment="1">
      <alignment horizontal="right"/>
    </xf>
    <xf numFmtId="0" fontId="167" fillId="0" borderId="20" xfId="0" applyFont="1" applyBorder="1" applyAlignment="1">
      <alignment horizontal="right"/>
    </xf>
    <xf numFmtId="0" fontId="121" fillId="0" borderId="0" xfId="0" applyFont="1" applyBorder="1" applyAlignment="1">
      <alignment horizontal="right"/>
    </xf>
    <xf numFmtId="0" fontId="168" fillId="0" borderId="15" xfId="0" applyFont="1" applyBorder="1" applyAlignment="1">
      <alignment wrapText="1"/>
    </xf>
    <xf numFmtId="0" fontId="168" fillId="0" borderId="15" xfId="0" applyFont="1" applyBorder="1"/>
    <xf numFmtId="0" fontId="168" fillId="0" borderId="15" xfId="0" applyFont="1" applyBorder="1" applyAlignment="1">
      <alignment horizontal="right"/>
    </xf>
    <xf numFmtId="0" fontId="167" fillId="0" borderId="15" xfId="0" applyFont="1" applyBorder="1" applyAlignment="1">
      <alignment horizontal="right"/>
    </xf>
    <xf numFmtId="0" fontId="121" fillId="0" borderId="10" xfId="0" applyFont="1" applyBorder="1" applyAlignment="1">
      <alignment horizontal="right"/>
    </xf>
    <xf numFmtId="0" fontId="167" fillId="0" borderId="0" xfId="0" applyFont="1" applyBorder="1"/>
    <xf numFmtId="0" fontId="169" fillId="0" borderId="14" xfId="0" applyFont="1" applyBorder="1" applyAlignment="1">
      <alignment wrapText="1"/>
    </xf>
    <xf numFmtId="0" fontId="169" fillId="0" borderId="12" xfId="0" applyFont="1" applyBorder="1"/>
    <xf numFmtId="0" fontId="169" fillId="0" borderId="12" xfId="0" applyFont="1" applyBorder="1" applyAlignment="1">
      <alignment wrapText="1"/>
    </xf>
    <xf numFmtId="4" fontId="167" fillId="0" borderId="12" xfId="0" applyNumberFormat="1" applyFont="1" applyBorder="1" applyAlignment="1">
      <alignment horizontal="right"/>
    </xf>
    <xf numFmtId="0" fontId="167" fillId="0" borderId="20" xfId="0" applyFont="1" applyBorder="1" applyAlignment="1">
      <alignment wrapText="1"/>
    </xf>
    <xf numFmtId="0" fontId="167" fillId="0" borderId="20" xfId="0" applyFont="1" applyBorder="1"/>
    <xf numFmtId="0" fontId="121" fillId="0" borderId="20" xfId="0" applyFont="1" applyBorder="1" applyAlignment="1">
      <alignment horizontal="right"/>
    </xf>
    <xf numFmtId="4" fontId="167" fillId="0" borderId="20" xfId="0" applyNumberFormat="1" applyFont="1" applyBorder="1" applyAlignment="1">
      <alignment horizontal="right"/>
    </xf>
    <xf numFmtId="0" fontId="167" fillId="0" borderId="0" xfId="0" applyFont="1" applyBorder="1" applyAlignment="1">
      <alignment wrapText="1"/>
    </xf>
    <xf numFmtId="4" fontId="167" fillId="0" borderId="0" xfId="0" applyNumberFormat="1" applyFont="1" applyBorder="1" applyAlignment="1">
      <alignment horizontal="right"/>
    </xf>
    <xf numFmtId="0" fontId="163" fillId="0" borderId="0" xfId="0" applyFont="1"/>
    <xf numFmtId="0" fontId="169" fillId="0" borderId="15" xfId="0" applyFont="1" applyBorder="1" applyAlignment="1">
      <alignment wrapText="1"/>
    </xf>
    <xf numFmtId="0" fontId="167" fillId="0" borderId="24" xfId="0" applyFont="1" applyBorder="1"/>
    <xf numFmtId="0" fontId="168" fillId="0" borderId="24" xfId="0" applyFont="1" applyBorder="1" applyAlignment="1">
      <alignment horizontal="right"/>
    </xf>
    <xf numFmtId="0" fontId="121" fillId="0" borderId="24" xfId="0" applyFont="1" applyBorder="1" applyAlignment="1">
      <alignment horizontal="right"/>
    </xf>
    <xf numFmtId="0" fontId="167" fillId="0" borderId="24" xfId="0" applyFont="1" applyBorder="1" applyAlignment="1">
      <alignment horizontal="right"/>
    </xf>
    <xf numFmtId="1" fontId="167" fillId="0" borderId="24" xfId="0" applyNumberFormat="1" applyFont="1" applyBorder="1" applyAlignment="1">
      <alignment horizontal="right"/>
    </xf>
    <xf numFmtId="0" fontId="121" fillId="0" borderId="15" xfId="0" applyFont="1" applyBorder="1" applyAlignment="1">
      <alignment wrapText="1"/>
    </xf>
    <xf numFmtId="165" fontId="167" fillId="0" borderId="24" xfId="0" applyNumberFormat="1" applyFont="1" applyBorder="1" applyAlignment="1">
      <alignment horizontal="right"/>
    </xf>
    <xf numFmtId="167" fontId="167" fillId="0" borderId="24" xfId="0" applyNumberFormat="1" applyFont="1" applyBorder="1" applyAlignment="1">
      <alignment horizontal="right"/>
    </xf>
    <xf numFmtId="0" fontId="167" fillId="0" borderId="15" xfId="0" applyFont="1" applyBorder="1" applyAlignment="1">
      <alignment wrapText="1"/>
    </xf>
    <xf numFmtId="0" fontId="167" fillId="0" borderId="94" xfId="0" applyFont="1" applyBorder="1"/>
    <xf numFmtId="0" fontId="168" fillId="0" borderId="94" xfId="0" applyFont="1" applyBorder="1" applyAlignment="1">
      <alignment horizontal="right"/>
    </xf>
    <xf numFmtId="0" fontId="121" fillId="0" borderId="94" xfId="0" applyFont="1" applyBorder="1" applyAlignment="1">
      <alignment horizontal="right"/>
    </xf>
    <xf numFmtId="0" fontId="167" fillId="0" borderId="94" xfId="0" applyFont="1" applyBorder="1" applyAlignment="1">
      <alignment horizontal="right"/>
    </xf>
    <xf numFmtId="4" fontId="167" fillId="0" borderId="94" xfId="0" applyNumberFormat="1" applyFont="1" applyBorder="1" applyAlignment="1">
      <alignment horizontal="right"/>
    </xf>
    <xf numFmtId="0" fontId="118" fillId="0" borderId="0" xfId="0" applyFont="1" applyBorder="1" applyAlignment="1">
      <alignment horizontal="center"/>
    </xf>
    <xf numFmtId="167" fontId="167" fillId="0" borderId="12" xfId="0" applyNumberFormat="1" applyFont="1" applyBorder="1"/>
    <xf numFmtId="0" fontId="167" fillId="0" borderId="10" xfId="0" applyFont="1" applyBorder="1" applyAlignment="1">
      <alignment horizontal="right"/>
    </xf>
    <xf numFmtId="165" fontId="167" fillId="0" borderId="10" xfId="0" applyNumberFormat="1" applyFont="1" applyBorder="1" applyAlignment="1">
      <alignment horizontal="right"/>
    </xf>
    <xf numFmtId="49" fontId="167" fillId="0" borderId="12" xfId="0" applyNumberFormat="1" applyFont="1" applyBorder="1" applyAlignment="1">
      <alignment horizontal="right"/>
    </xf>
    <xf numFmtId="169" fontId="167" fillId="0" borderId="12" xfId="0" applyNumberFormat="1" applyFont="1" applyBorder="1" applyAlignment="1">
      <alignment horizontal="right"/>
    </xf>
    <xf numFmtId="1" fontId="167" fillId="0" borderId="12" xfId="0" applyNumberFormat="1" applyFont="1" applyBorder="1" applyAlignment="1">
      <alignment horizontal="right"/>
    </xf>
    <xf numFmtId="0" fontId="167" fillId="0" borderId="12" xfId="0" applyNumberFormat="1" applyFont="1" applyBorder="1" applyAlignment="1">
      <alignment horizontal="right"/>
    </xf>
    <xf numFmtId="1" fontId="167" fillId="0" borderId="28" xfId="0" applyNumberFormat="1" applyFont="1" applyBorder="1" applyAlignment="1">
      <alignment horizontal="right"/>
    </xf>
    <xf numFmtId="0" fontId="167" fillId="0" borderId="28" xfId="0" applyNumberFormat="1" applyFont="1" applyBorder="1" applyAlignment="1">
      <alignment horizontal="right"/>
    </xf>
    <xf numFmtId="165" fontId="167" fillId="0" borderId="28" xfId="0" applyNumberFormat="1" applyFont="1" applyBorder="1" applyAlignment="1">
      <alignment horizontal="right"/>
    </xf>
    <xf numFmtId="49" fontId="167" fillId="0" borderId="0" xfId="0" applyNumberFormat="1" applyFont="1" applyBorder="1" applyAlignment="1">
      <alignment horizontal="right"/>
    </xf>
    <xf numFmtId="0" fontId="167" fillId="0" borderId="0" xfId="0" applyNumberFormat="1" applyFont="1" applyBorder="1" applyAlignment="1">
      <alignment horizontal="right"/>
    </xf>
    <xf numFmtId="0" fontId="132" fillId="0" borderId="0" xfId="0" applyFont="1" applyAlignment="1">
      <alignment wrapText="1"/>
    </xf>
    <xf numFmtId="3" fontId="118" fillId="0" borderId="0" xfId="0" applyNumberFormat="1" applyFont="1"/>
    <xf numFmtId="0" fontId="98" fillId="0" borderId="12" xfId="0" applyFont="1" applyBorder="1" applyAlignment="1">
      <alignment wrapText="1"/>
    </xf>
    <xf numFmtId="0" fontId="98" fillId="0" borderId="12" xfId="0" applyFont="1" applyBorder="1"/>
    <xf numFmtId="0" fontId="98" fillId="0" borderId="12" xfId="0" applyFont="1" applyBorder="1" applyAlignment="1">
      <alignment horizontal="right"/>
    </xf>
    <xf numFmtId="167" fontId="98" fillId="0" borderId="12" xfId="0" applyNumberFormat="1" applyFont="1" applyBorder="1" applyAlignment="1">
      <alignment horizontal="right"/>
    </xf>
    <xf numFmtId="3" fontId="43" fillId="0" borderId="0" xfId="0" applyNumberFormat="1" applyFont="1" applyBorder="1"/>
    <xf numFmtId="0" fontId="57" fillId="0" borderId="22" xfId="0" applyFont="1" applyBorder="1" applyAlignment="1">
      <alignment wrapText="1"/>
    </xf>
    <xf numFmtId="3" fontId="23" fillId="0" borderId="22" xfId="0" applyNumberFormat="1" applyFont="1" applyBorder="1" applyAlignment="1">
      <alignment vertical="center"/>
    </xf>
    <xf numFmtId="3" fontId="23" fillId="0" borderId="0" xfId="0" applyNumberFormat="1" applyFont="1" applyBorder="1" applyAlignment="1">
      <alignment vertical="center"/>
    </xf>
    <xf numFmtId="3" fontId="23" fillId="0" borderId="19" xfId="0" applyNumberFormat="1" applyFont="1" applyBorder="1" applyAlignment="1">
      <alignment vertical="center"/>
    </xf>
    <xf numFmtId="3" fontId="26" fillId="0" borderId="19" xfId="0" applyNumberFormat="1" applyFont="1" applyBorder="1" applyAlignment="1">
      <alignment vertical="center"/>
    </xf>
    <xf numFmtId="3" fontId="26" fillId="0" borderId="0" xfId="0" applyNumberFormat="1" applyFont="1" applyBorder="1" applyAlignment="1">
      <alignment vertical="center"/>
    </xf>
    <xf numFmtId="3" fontId="35" fillId="0" borderId="0" xfId="0" applyNumberFormat="1" applyFont="1" applyAlignment="1">
      <alignment wrapText="1"/>
    </xf>
    <xf numFmtId="0" fontId="30" fillId="0" borderId="27" xfId="0" applyFont="1" applyBorder="1" applyAlignment="1">
      <alignment wrapText="1"/>
    </xf>
    <xf numFmtId="3" fontId="30" fillId="0" borderId="85" xfId="0" applyNumberFormat="1" applyFont="1" applyFill="1" applyBorder="1"/>
    <xf numFmtId="0" fontId="98" fillId="0" borderId="14" xfId="0" applyFont="1" applyBorder="1" applyAlignment="1">
      <alignment wrapText="1"/>
    </xf>
    <xf numFmtId="0" fontId="98" fillId="0" borderId="14" xfId="0" applyFont="1" applyBorder="1"/>
    <xf numFmtId="0" fontId="98" fillId="0" borderId="14" xfId="0" applyFont="1" applyBorder="1" applyAlignment="1">
      <alignment horizontal="right"/>
    </xf>
    <xf numFmtId="0" fontId="98" fillId="0" borderId="0" xfId="0" applyFont="1" applyBorder="1" applyAlignment="1">
      <alignment horizontal="right"/>
    </xf>
    <xf numFmtId="0" fontId="96" fillId="0" borderId="12" xfId="0" applyFont="1" applyBorder="1" applyAlignment="1">
      <alignment wrapText="1"/>
    </xf>
    <xf numFmtId="0" fontId="96" fillId="0" borderId="12" xfId="0" applyFont="1" applyBorder="1"/>
    <xf numFmtId="0" fontId="96" fillId="0" borderId="12" xfId="0" applyFont="1" applyBorder="1" applyAlignment="1">
      <alignment horizontal="right"/>
    </xf>
    <xf numFmtId="0" fontId="96" fillId="0" borderId="12" xfId="0" applyFont="1" applyBorder="1" applyAlignment="1">
      <alignment horizontal="right" vertical="center"/>
    </xf>
    <xf numFmtId="0" fontId="98" fillId="0" borderId="12" xfId="0" applyFont="1" applyBorder="1" applyAlignment="1">
      <alignment horizontal="right" vertical="center"/>
    </xf>
    <xf numFmtId="0" fontId="99" fillId="0" borderId="12" xfId="0" applyFont="1" applyBorder="1" applyAlignment="1">
      <alignment horizontal="right"/>
    </xf>
    <xf numFmtId="165" fontId="98" fillId="0" borderId="12" xfId="0" applyNumberFormat="1" applyFont="1" applyBorder="1" applyAlignment="1">
      <alignment horizontal="right"/>
    </xf>
    <xf numFmtId="167" fontId="98" fillId="24" borderId="12" xfId="0" applyNumberFormat="1" applyFont="1" applyFill="1" applyBorder="1" applyAlignment="1">
      <alignment horizontal="right" vertical="center"/>
    </xf>
    <xf numFmtId="165" fontId="96" fillId="0" borderId="12" xfId="0" applyNumberFormat="1" applyFont="1" applyBorder="1"/>
    <xf numFmtId="0" fontId="23" fillId="0" borderId="0" xfId="0" applyFont="1" applyAlignment="1">
      <alignment horizontal="center"/>
    </xf>
    <xf numFmtId="0" fontId="96" fillId="0" borderId="14" xfId="0" applyFont="1" applyBorder="1" applyAlignment="1">
      <alignment horizontal="right"/>
    </xf>
    <xf numFmtId="0" fontId="98" fillId="0" borderId="14" xfId="0" applyFont="1" applyBorder="1" applyAlignment="1"/>
    <xf numFmtId="0" fontId="23" fillId="0" borderId="0" xfId="0" applyFont="1" applyBorder="1" applyAlignment="1">
      <alignment horizontal="center"/>
    </xf>
    <xf numFmtId="0" fontId="98" fillId="0" borderId="0" xfId="0" applyFont="1" applyBorder="1" applyAlignment="1">
      <alignment wrapText="1"/>
    </xf>
    <xf numFmtId="0" fontId="98" fillId="0" borderId="0" xfId="0" applyFont="1" applyBorder="1"/>
    <xf numFmtId="0" fontId="99" fillId="0" borderId="0" xfId="0" applyFont="1" applyBorder="1" applyAlignment="1">
      <alignment horizontal="right"/>
    </xf>
    <xf numFmtId="0" fontId="96" fillId="0" borderId="0" xfId="0" applyFont="1" applyBorder="1" applyAlignment="1">
      <alignment horizontal="right"/>
    </xf>
    <xf numFmtId="4" fontId="98" fillId="0" borderId="0" xfId="0" applyNumberFormat="1" applyFont="1" applyBorder="1" applyAlignment="1">
      <alignment horizontal="right"/>
    </xf>
    <xf numFmtId="0" fontId="96" fillId="0" borderId="24" xfId="0" applyFont="1" applyBorder="1" applyAlignment="1">
      <alignment wrapText="1"/>
    </xf>
    <xf numFmtId="0" fontId="98" fillId="0" borderId="24" xfId="0" applyFont="1" applyBorder="1"/>
    <xf numFmtId="0" fontId="99" fillId="0" borderId="24" xfId="0" applyFont="1" applyBorder="1" applyAlignment="1">
      <alignment horizontal="right"/>
    </xf>
    <xf numFmtId="0" fontId="96" fillId="0" borderId="24" xfId="0" applyFont="1" applyBorder="1" applyAlignment="1">
      <alignment horizontal="right"/>
    </xf>
    <xf numFmtId="0" fontId="98" fillId="0" borderId="24" xfId="0" applyFont="1" applyBorder="1" applyAlignment="1">
      <alignment horizontal="right"/>
    </xf>
    <xf numFmtId="0" fontId="98" fillId="0" borderId="0" xfId="0" applyFont="1" applyBorder="1" applyAlignment="1">
      <alignment shrinkToFit="1"/>
    </xf>
    <xf numFmtId="0" fontId="96" fillId="0" borderId="24" xfId="0" applyFont="1" applyBorder="1"/>
    <xf numFmtId="0" fontId="97" fillId="0" borderId="24" xfId="0" applyFont="1" applyBorder="1" applyAlignment="1">
      <alignment horizontal="right"/>
    </xf>
    <xf numFmtId="167" fontId="98" fillId="0" borderId="24" xfId="0" applyNumberFormat="1" applyFont="1" applyBorder="1" applyAlignment="1">
      <alignment horizontal="right"/>
    </xf>
    <xf numFmtId="0" fontId="98" fillId="0" borderId="45" xfId="0" applyFont="1" applyBorder="1" applyAlignment="1">
      <alignment shrinkToFit="1"/>
    </xf>
    <xf numFmtId="0" fontId="96" fillId="0" borderId="91" xfId="0" applyFont="1" applyBorder="1"/>
    <xf numFmtId="0" fontId="97" fillId="0" borderId="91" xfId="0" applyFont="1" applyBorder="1" applyAlignment="1">
      <alignment horizontal="right"/>
    </xf>
    <xf numFmtId="0" fontId="96" fillId="0" borderId="91" xfId="0" applyFont="1" applyBorder="1" applyAlignment="1">
      <alignment horizontal="right"/>
    </xf>
    <xf numFmtId="0" fontId="98" fillId="0" borderId="91" xfId="0" applyFont="1" applyBorder="1" applyAlignment="1">
      <alignment horizontal="right"/>
    </xf>
    <xf numFmtId="0" fontId="98" fillId="0" borderId="92" xfId="0" applyFont="1" applyFill="1" applyBorder="1" applyAlignment="1">
      <alignment horizontal="right"/>
    </xf>
    <xf numFmtId="0" fontId="167" fillId="0" borderId="88" xfId="0" applyFont="1" applyBorder="1" applyAlignment="1">
      <alignment horizontal="right"/>
    </xf>
    <xf numFmtId="0" fontId="98" fillId="0" borderId="15" xfId="0" applyFont="1" applyBorder="1" applyAlignment="1">
      <alignment horizontal="right"/>
    </xf>
    <xf numFmtId="0" fontId="98" fillId="0" borderId="10" xfId="0" applyFont="1" applyBorder="1" applyAlignment="1">
      <alignment horizontal="right"/>
    </xf>
    <xf numFmtId="0" fontId="20" fillId="0" borderId="0" xfId="0" applyFont="1" applyAlignment="1">
      <alignment vertical="center"/>
    </xf>
    <xf numFmtId="0" fontId="99" fillId="0" borderId="15" xfId="0" applyFont="1" applyBorder="1" applyAlignment="1">
      <alignment wrapText="1"/>
    </xf>
    <xf numFmtId="1" fontId="98" fillId="0" borderId="24" xfId="0" applyNumberFormat="1" applyFont="1" applyBorder="1" applyAlignment="1">
      <alignment horizontal="right"/>
    </xf>
    <xf numFmtId="0" fontId="96" fillId="0" borderId="15" xfId="0" applyFont="1" applyBorder="1" applyAlignment="1">
      <alignment wrapText="1"/>
    </xf>
    <xf numFmtId="0" fontId="171" fillId="0" borderId="24" xfId="0" applyFont="1" applyBorder="1"/>
    <xf numFmtId="0" fontId="170" fillId="0" borderId="24" xfId="0" applyFont="1" applyBorder="1" applyAlignment="1">
      <alignment horizontal="right"/>
    </xf>
    <xf numFmtId="0" fontId="172" fillId="0" borderId="24" xfId="0" applyFont="1" applyBorder="1" applyAlignment="1">
      <alignment horizontal="right"/>
    </xf>
    <xf numFmtId="0" fontId="98" fillId="0" borderId="24" xfId="0" applyFont="1" applyBorder="1" applyAlignment="1">
      <alignment horizontal="right" vertical="center"/>
    </xf>
    <xf numFmtId="1" fontId="98" fillId="0" borderId="24" xfId="0" applyNumberFormat="1" applyFont="1" applyBorder="1" applyAlignment="1">
      <alignment horizontal="right" vertical="center"/>
    </xf>
    <xf numFmtId="0" fontId="98" fillId="0" borderId="15" xfId="0" applyFont="1" applyBorder="1" applyAlignment="1">
      <alignment wrapText="1"/>
    </xf>
    <xf numFmtId="0" fontId="58" fillId="0" borderId="0" xfId="0" applyFont="1" applyBorder="1" applyAlignment="1">
      <alignment wrapText="1"/>
    </xf>
    <xf numFmtId="0" fontId="20" fillId="0" borderId="0" xfId="0" applyFont="1" applyAlignment="1">
      <alignment horizontal="center" vertical="center"/>
    </xf>
    <xf numFmtId="3" fontId="52" fillId="0" borderId="73" xfId="0" applyNumberFormat="1" applyFont="1" applyBorder="1" applyAlignment="1">
      <alignment vertical="center"/>
    </xf>
    <xf numFmtId="0" fontId="22" fillId="0" borderId="67" xfId="0" applyFont="1" applyBorder="1" applyAlignment="1">
      <alignment horizontal="left" vertical="center"/>
    </xf>
    <xf numFmtId="0" fontId="43" fillId="0" borderId="70" xfId="0" applyFont="1" applyBorder="1" applyAlignment="1">
      <alignment vertical="center" wrapText="1"/>
    </xf>
    <xf numFmtId="0" fontId="55" fillId="0" borderId="67" xfId="0" applyFont="1" applyBorder="1" applyAlignment="1">
      <alignment horizontal="center" vertical="center"/>
    </xf>
    <xf numFmtId="170" fontId="28" fillId="0" borderId="12" xfId="0" applyNumberFormat="1" applyFont="1" applyBorder="1" applyAlignment="1">
      <alignment horizontal="center" vertical="center"/>
    </xf>
    <xf numFmtId="0" fontId="174" fillId="0" borderId="0" xfId="71" applyFont="1" applyAlignment="1">
      <alignment vertical="center"/>
    </xf>
    <xf numFmtId="0" fontId="20" fillId="0" borderId="12" xfId="0" applyFont="1" applyBorder="1" applyAlignment="1">
      <alignment horizontal="center"/>
    </xf>
    <xf numFmtId="0" fontId="52" fillId="0" borderId="0" xfId="0" applyFont="1" applyAlignment="1">
      <alignment horizontal="center"/>
    </xf>
    <xf numFmtId="3" fontId="26" fillId="0" borderId="0" xfId="0" applyNumberFormat="1" applyFont="1" applyAlignment="1">
      <alignment horizontal="center"/>
    </xf>
    <xf numFmtId="0" fontId="52" fillId="0" borderId="12" xfId="0" applyFont="1" applyBorder="1" applyAlignment="1">
      <alignment horizontal="center"/>
    </xf>
    <xf numFmtId="3" fontId="26" fillId="0" borderId="12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center"/>
    </xf>
    <xf numFmtId="0" fontId="52" fillId="0" borderId="10" xfId="0" applyFont="1" applyBorder="1"/>
    <xf numFmtId="3" fontId="26" fillId="0" borderId="10" xfId="0" applyNumberFormat="1" applyFont="1" applyBorder="1"/>
    <xf numFmtId="3" fontId="26" fillId="0" borderId="28" xfId="0" applyNumberFormat="1" applyFont="1" applyBorder="1"/>
    <xf numFmtId="3" fontId="0" fillId="0" borderId="0" xfId="0" applyNumberFormat="1" applyFont="1"/>
    <xf numFmtId="0" fontId="52" fillId="0" borderId="45" xfId="0" applyFont="1" applyBorder="1"/>
    <xf numFmtId="3" fontId="26" fillId="0" borderId="94" xfId="0" applyNumberFormat="1" applyFont="1" applyBorder="1"/>
    <xf numFmtId="3" fontId="26" fillId="0" borderId="99" xfId="0" applyNumberFormat="1" applyFont="1" applyBorder="1"/>
    <xf numFmtId="0" fontId="52" fillId="0" borderId="13" xfId="0" applyFont="1" applyBorder="1"/>
    <xf numFmtId="3" fontId="26" fillId="0" borderId="18" xfId="0" applyNumberFormat="1" applyFont="1" applyBorder="1"/>
    <xf numFmtId="3" fontId="26" fillId="0" borderId="32" xfId="0" applyNumberFormat="1" applyFont="1" applyBorder="1"/>
    <xf numFmtId="0" fontId="52" fillId="0" borderId="94" xfId="0" applyFont="1" applyBorder="1"/>
    <xf numFmtId="0" fontId="20" fillId="0" borderId="20" xfId="0" applyFont="1" applyBorder="1"/>
    <xf numFmtId="3" fontId="23" fillId="0" borderId="20" xfId="0" applyNumberFormat="1" applyFont="1" applyBorder="1"/>
    <xf numFmtId="3" fontId="26" fillId="0" borderId="20" xfId="0" applyNumberFormat="1" applyFont="1" applyBorder="1"/>
    <xf numFmtId="0" fontId="52" fillId="0" borderId="20" xfId="0" applyFont="1" applyBorder="1"/>
    <xf numFmtId="0" fontId="99" fillId="0" borderId="0" xfId="0" applyFont="1" applyBorder="1" applyAlignment="1">
      <alignment wrapText="1"/>
    </xf>
    <xf numFmtId="0" fontId="98" fillId="0" borderId="48" xfId="0" applyFont="1" applyBorder="1"/>
    <xf numFmtId="0" fontId="99" fillId="0" borderId="48" xfId="0" applyFont="1" applyBorder="1" applyAlignment="1">
      <alignment horizontal="right"/>
    </xf>
    <xf numFmtId="0" fontId="96" fillId="0" borderId="48" xfId="0" applyFont="1" applyBorder="1" applyAlignment="1">
      <alignment horizontal="right"/>
    </xf>
    <xf numFmtId="0" fontId="98" fillId="0" borderId="48" xfId="0" applyFont="1" applyBorder="1" applyAlignment="1">
      <alignment horizontal="right"/>
    </xf>
    <xf numFmtId="1" fontId="98" fillId="0" borderId="48" xfId="0" applyNumberFormat="1" applyFont="1" applyBorder="1" applyAlignment="1">
      <alignment horizontal="right"/>
    </xf>
    <xf numFmtId="0" fontId="20" fillId="0" borderId="24" xfId="0" applyFont="1" applyBorder="1"/>
    <xf numFmtId="3" fontId="98" fillId="0" borderId="24" xfId="0" applyNumberFormat="1" applyFont="1" applyBorder="1" applyAlignment="1">
      <alignment horizontal="right"/>
    </xf>
    <xf numFmtId="4" fontId="98" fillId="0" borderId="24" xfId="0" applyNumberFormat="1" applyFont="1" applyBorder="1" applyAlignment="1">
      <alignment horizontal="right"/>
    </xf>
    <xf numFmtId="2" fontId="98" fillId="0" borderId="24" xfId="0" applyNumberFormat="1" applyFont="1" applyBorder="1" applyAlignment="1">
      <alignment horizontal="right"/>
    </xf>
    <xf numFmtId="2" fontId="98" fillId="0" borderId="48" xfId="0" applyNumberFormat="1" applyFont="1" applyBorder="1" applyAlignment="1">
      <alignment horizontal="right"/>
    </xf>
    <xf numFmtId="2" fontId="167" fillId="0" borderId="24" xfId="0" applyNumberFormat="1" applyFont="1" applyBorder="1" applyAlignment="1">
      <alignment horizontal="right"/>
    </xf>
    <xf numFmtId="2" fontId="98" fillId="0" borderId="24" xfId="0" applyNumberFormat="1" applyFont="1" applyBorder="1" applyAlignment="1">
      <alignment horizontal="right" vertical="center"/>
    </xf>
    <xf numFmtId="0" fontId="172" fillId="0" borderId="15" xfId="0" applyFont="1" applyBorder="1" applyAlignment="1">
      <alignment wrapText="1"/>
    </xf>
    <xf numFmtId="2" fontId="167" fillId="0" borderId="12" xfId="0" applyNumberFormat="1" applyFont="1" applyBorder="1"/>
    <xf numFmtId="1" fontId="98" fillId="0" borderId="28" xfId="0" applyNumberFormat="1" applyFont="1" applyBorder="1" applyAlignment="1">
      <alignment horizontal="right"/>
    </xf>
    <xf numFmtId="0" fontId="98" fillId="0" borderId="28" xfId="0" applyNumberFormat="1" applyFont="1" applyBorder="1" applyAlignment="1">
      <alignment horizontal="right"/>
    </xf>
    <xf numFmtId="2" fontId="98" fillId="0" borderId="12" xfId="0" applyNumberFormat="1" applyFont="1" applyBorder="1"/>
    <xf numFmtId="1" fontId="98" fillId="24" borderId="12" xfId="0" applyNumberFormat="1" applyFont="1" applyFill="1" applyBorder="1" applyAlignment="1">
      <alignment horizontal="right" vertical="center"/>
    </xf>
    <xf numFmtId="49" fontId="98" fillId="24" borderId="12" xfId="0" applyNumberFormat="1" applyFont="1" applyFill="1" applyBorder="1" applyAlignment="1">
      <alignment horizontal="right" vertical="center"/>
    </xf>
    <xf numFmtId="0" fontId="20" fillId="0" borderId="0" xfId="0" applyFont="1" applyBorder="1" applyAlignment="1">
      <alignment horizontal="center"/>
    </xf>
    <xf numFmtId="0" fontId="98" fillId="24" borderId="12" xfId="0" applyFont="1" applyFill="1" applyBorder="1" applyAlignment="1">
      <alignment horizontal="left" vertical="center" wrapText="1"/>
    </xf>
    <xf numFmtId="49" fontId="98" fillId="0" borderId="12" xfId="0" applyNumberFormat="1" applyFont="1" applyBorder="1" applyAlignment="1">
      <alignment horizontal="right"/>
    </xf>
    <xf numFmtId="169" fontId="98" fillId="0" borderId="12" xfId="0" applyNumberFormat="1" applyFont="1" applyBorder="1" applyAlignment="1">
      <alignment horizontal="right"/>
    </xf>
    <xf numFmtId="1" fontId="98" fillId="0" borderId="12" xfId="0" applyNumberFormat="1" applyFont="1" applyBorder="1" applyAlignment="1">
      <alignment horizontal="right"/>
    </xf>
    <xf numFmtId="0" fontId="98" fillId="0" borderId="12" xfId="0" applyNumberFormat="1" applyFont="1" applyBorder="1" applyAlignment="1">
      <alignment horizontal="right"/>
    </xf>
    <xf numFmtId="2" fontId="98" fillId="0" borderId="12" xfId="0" applyNumberFormat="1" applyFont="1" applyBorder="1" applyAlignment="1">
      <alignment horizontal="right"/>
    </xf>
    <xf numFmtId="0" fontId="23" fillId="0" borderId="0" xfId="0" applyFont="1" applyAlignment="1">
      <alignment horizontal="center" vertical="center"/>
    </xf>
    <xf numFmtId="3" fontId="37" fillId="0" borderId="78" xfId="78" applyNumberFormat="1" applyFont="1" applyBorder="1"/>
    <xf numFmtId="3" fontId="37" fillId="0" borderId="67" xfId="78" applyNumberFormat="1" applyFont="1" applyBorder="1"/>
    <xf numFmtId="3" fontId="30" fillId="0" borderId="71" xfId="78" applyNumberFormat="1" applyFont="1" applyBorder="1"/>
    <xf numFmtId="3" fontId="25" fillId="0" borderId="67" xfId="78" applyNumberFormat="1" applyFont="1" applyBorder="1"/>
    <xf numFmtId="3" fontId="59" fillId="0" borderId="67" xfId="78" applyNumberFormat="1" applyFont="1" applyBorder="1"/>
    <xf numFmtId="3" fontId="85" fillId="0" borderId="67" xfId="78" applyNumberFormat="1" applyFont="1" applyBorder="1" applyAlignment="1">
      <alignment vertical="center"/>
    </xf>
    <xf numFmtId="3" fontId="25" fillId="0" borderId="71" xfId="78" applyNumberFormat="1" applyFont="1" applyBorder="1"/>
    <xf numFmtId="3" fontId="35" fillId="0" borderId="67" xfId="78" applyNumberFormat="1" applyFont="1" applyBorder="1"/>
    <xf numFmtId="3" fontId="30" fillId="0" borderId="73" xfId="78" applyNumberFormat="1" applyFont="1" applyBorder="1" applyAlignment="1">
      <alignment vertical="center"/>
    </xf>
    <xf numFmtId="3" fontId="125" fillId="0" borderId="67" xfId="78" applyNumberFormat="1" applyFont="1" applyBorder="1"/>
    <xf numFmtId="3" fontId="134" fillId="0" borderId="67" xfId="78" applyNumberFormat="1" applyFont="1" applyBorder="1"/>
    <xf numFmtId="0" fontId="28" fillId="0" borderId="0" xfId="78" applyFont="1" applyBorder="1"/>
    <xf numFmtId="0" fontId="37" fillId="0" borderId="0" xfId="78" applyFont="1" applyBorder="1"/>
    <xf numFmtId="1" fontId="35" fillId="0" borderId="0" xfId="78" applyNumberFormat="1" applyFont="1" applyBorder="1"/>
    <xf numFmtId="0" fontId="59" fillId="0" borderId="0" xfId="78" applyFont="1" applyBorder="1"/>
    <xf numFmtId="0" fontId="25" fillId="0" borderId="0" xfId="0" applyFont="1" applyBorder="1" applyAlignment="1">
      <alignment horizontal="center" vertical="center"/>
    </xf>
    <xf numFmtId="3" fontId="92" fillId="0" borderId="136" xfId="0" applyNumberFormat="1" applyFont="1" applyBorder="1" applyAlignment="1">
      <alignment horizontal="center" vertical="center" wrapText="1"/>
    </xf>
    <xf numFmtId="3" fontId="116" fillId="0" borderId="22" xfId="0" applyNumberFormat="1" applyFont="1" applyBorder="1" applyAlignment="1">
      <alignment horizontal="center" vertical="center" wrapText="1"/>
    </xf>
    <xf numFmtId="3" fontId="34" fillId="0" borderId="0" xfId="0" applyNumberFormat="1" applyFont="1" applyBorder="1" applyAlignment="1">
      <alignment horizontal="right"/>
    </xf>
    <xf numFmtId="3" fontId="63" fillId="0" borderId="12" xfId="0" applyNumberFormat="1" applyFont="1" applyBorder="1" applyAlignment="1">
      <alignment horizontal="center" vertical="center"/>
    </xf>
    <xf numFmtId="3" fontId="63" fillId="0" borderId="29" xfId="0" applyNumberFormat="1" applyFont="1" applyBorder="1" applyAlignment="1">
      <alignment horizontal="center" vertical="center"/>
    </xf>
    <xf numFmtId="3" fontId="63" fillId="0" borderId="136" xfId="0" applyNumberFormat="1" applyFont="1" applyBorder="1" applyAlignment="1">
      <alignment horizontal="center" vertical="center"/>
    </xf>
    <xf numFmtId="0" fontId="63" fillId="0" borderId="0" xfId="0" applyFont="1" applyBorder="1" applyAlignment="1">
      <alignment horizontal="center"/>
    </xf>
    <xf numFmtId="0" fontId="25" fillId="0" borderId="14" xfId="0" applyFont="1" applyBorder="1" applyAlignment="1">
      <alignment horizontal="right"/>
    </xf>
    <xf numFmtId="0" fontId="68" fillId="0" borderId="0" xfId="0" applyFont="1" applyBorder="1" applyAlignment="1">
      <alignment horizontal="center"/>
    </xf>
    <xf numFmtId="0" fontId="63" fillId="0" borderId="29" xfId="0" applyFont="1" applyBorder="1" applyAlignment="1">
      <alignment horizontal="center" vertical="center"/>
    </xf>
    <xf numFmtId="0" fontId="63" fillId="0" borderId="10" xfId="0" applyFont="1" applyBorder="1" applyAlignment="1">
      <alignment horizontal="center" vertical="center"/>
    </xf>
    <xf numFmtId="0" fontId="63" fillId="0" borderId="105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3" fontId="25" fillId="0" borderId="12" xfId="0" applyNumberFormat="1" applyFont="1" applyBorder="1" applyAlignment="1">
      <alignment horizontal="center" vertical="center"/>
    </xf>
    <xf numFmtId="3" fontId="25" fillId="0" borderId="29" xfId="0" applyNumberFormat="1" applyFont="1" applyBorder="1" applyAlignment="1">
      <alignment horizontal="center" vertical="center"/>
    </xf>
    <xf numFmtId="3" fontId="25" fillId="0" borderId="95" xfId="0" applyNumberFormat="1" applyFont="1" applyBorder="1" applyAlignment="1">
      <alignment horizontal="center" vertical="center"/>
    </xf>
    <xf numFmtId="3" fontId="25" fillId="0" borderId="11" xfId="0" applyNumberFormat="1" applyFont="1" applyBorder="1" applyAlignment="1">
      <alignment horizontal="center" vertical="center"/>
    </xf>
    <xf numFmtId="3" fontId="58" fillId="0" borderId="12" xfId="0" applyNumberFormat="1" applyFont="1" applyBorder="1" applyAlignment="1">
      <alignment horizontal="center" vertical="center"/>
    </xf>
    <xf numFmtId="3" fontId="58" fillId="0" borderId="29" xfId="0" applyNumberFormat="1" applyFont="1" applyBorder="1" applyAlignment="1">
      <alignment horizontal="center" vertical="center"/>
    </xf>
    <xf numFmtId="3" fontId="58" fillId="0" borderId="136" xfId="0" applyNumberFormat="1" applyFont="1" applyBorder="1" applyAlignment="1">
      <alignment horizontal="center" vertical="center"/>
    </xf>
    <xf numFmtId="0" fontId="30" fillId="0" borderId="14" xfId="0" applyFont="1" applyBorder="1" applyAlignment="1">
      <alignment horizontal="right"/>
    </xf>
    <xf numFmtId="0" fontId="35" fillId="0" borderId="12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3" fontId="30" fillId="0" borderId="96" xfId="0" applyNumberFormat="1" applyFont="1" applyBorder="1" applyAlignment="1">
      <alignment horizontal="center" vertical="center"/>
    </xf>
    <xf numFmtId="0" fontId="58" fillId="0" borderId="29" xfId="0" applyFont="1" applyBorder="1" applyAlignment="1">
      <alignment horizontal="center" vertical="center"/>
    </xf>
    <xf numFmtId="0" fontId="58" fillId="0" borderId="10" xfId="0" applyFont="1" applyBorder="1" applyAlignment="1">
      <alignment horizontal="center" vertical="center"/>
    </xf>
    <xf numFmtId="0" fontId="58" fillId="0" borderId="105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3" fontId="73" fillId="0" borderId="10" xfId="0" applyNumberFormat="1" applyFont="1" applyBorder="1" applyAlignment="1">
      <alignment horizontal="center" vertical="center"/>
    </xf>
    <xf numFmtId="3" fontId="73" fillId="0" borderId="105" xfId="0" applyNumberFormat="1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3" fontId="107" fillId="0" borderId="34" xfId="71" applyNumberFormat="1" applyFont="1" applyBorder="1" applyAlignment="1">
      <alignment horizontal="right" vertical="center"/>
    </xf>
    <xf numFmtId="3" fontId="107" fillId="0" borderId="75" xfId="71" applyNumberFormat="1" applyFont="1" applyBorder="1" applyAlignment="1">
      <alignment horizontal="right" vertical="center"/>
    </xf>
    <xf numFmtId="0" fontId="155" fillId="0" borderId="0" xfId="71" applyFont="1" applyAlignment="1">
      <alignment horizontal="right" vertical="center"/>
    </xf>
    <xf numFmtId="0" fontId="156" fillId="0" borderId="97" xfId="71" applyFont="1" applyFill="1" applyBorder="1" applyAlignment="1">
      <alignment horizontal="center" vertical="center"/>
    </xf>
    <xf numFmtId="0" fontId="156" fillId="0" borderId="98" xfId="71" applyFont="1" applyFill="1" applyBorder="1" applyAlignment="1">
      <alignment horizontal="center" vertical="center"/>
    </xf>
    <xf numFmtId="3" fontId="156" fillId="0" borderId="49" xfId="71" applyNumberFormat="1" applyFont="1" applyFill="1" applyBorder="1" applyAlignment="1">
      <alignment horizontal="center" vertical="center"/>
    </xf>
    <xf numFmtId="3" fontId="156" fillId="0" borderId="27" xfId="71" applyNumberFormat="1" applyFont="1" applyFill="1" applyBorder="1" applyAlignment="1">
      <alignment horizontal="center" vertical="center"/>
    </xf>
    <xf numFmtId="3" fontId="156" fillId="0" borderId="49" xfId="71" applyNumberFormat="1" applyFont="1" applyFill="1" applyBorder="1" applyAlignment="1">
      <alignment horizontal="center" vertical="center" wrapText="1"/>
    </xf>
    <xf numFmtId="3" fontId="156" fillId="0" borderId="27" xfId="71" applyNumberFormat="1" applyFont="1" applyFill="1" applyBorder="1" applyAlignment="1">
      <alignment horizontal="center" vertical="center" wrapText="1"/>
    </xf>
    <xf numFmtId="0" fontId="104" fillId="0" borderId="0" xfId="71" applyFont="1" applyAlignment="1">
      <alignment horizontal="left" wrapText="1"/>
    </xf>
    <xf numFmtId="0" fontId="103" fillId="0" borderId="0" xfId="71" applyFont="1" applyAlignment="1">
      <alignment horizontal="left" vertical="center" wrapText="1"/>
    </xf>
    <xf numFmtId="3" fontId="104" fillId="0" borderId="0" xfId="71" applyNumberFormat="1" applyFont="1" applyAlignment="1">
      <alignment vertical="center" wrapText="1"/>
    </xf>
    <xf numFmtId="0" fontId="112" fillId="0" borderId="0" xfId="71" applyFont="1" applyAlignment="1">
      <alignment horizontal="left" vertical="center" wrapText="1"/>
    </xf>
    <xf numFmtId="0" fontId="152" fillId="0" borderId="0" xfId="75" applyFont="1" applyAlignment="1">
      <alignment horizontal="right"/>
    </xf>
    <xf numFmtId="0" fontId="107" fillId="0" borderId="0" xfId="71" applyFont="1" applyAlignment="1">
      <alignment horizontal="center" vertical="center"/>
    </xf>
    <xf numFmtId="3" fontId="156" fillId="0" borderId="133" xfId="71" applyNumberFormat="1" applyFont="1" applyFill="1" applyBorder="1" applyAlignment="1">
      <alignment horizontal="center" vertical="center" wrapText="1"/>
    </xf>
    <xf numFmtId="3" fontId="156" fillId="0" borderId="135" xfId="71" applyNumberFormat="1" applyFont="1" applyFill="1" applyBorder="1" applyAlignment="1">
      <alignment horizontal="center" vertical="center" wrapText="1"/>
    </xf>
    <xf numFmtId="3" fontId="107" fillId="0" borderId="59" xfId="71" applyNumberFormat="1" applyFont="1" applyBorder="1" applyAlignment="1">
      <alignment horizontal="right" vertical="center"/>
    </xf>
    <xf numFmtId="0" fontId="27" fillId="0" borderId="0" xfId="75" applyFont="1" applyAlignment="1">
      <alignment horizontal="right"/>
    </xf>
    <xf numFmtId="0" fontId="29" fillId="0" borderId="0" xfId="71" applyFont="1" applyAlignment="1">
      <alignment horizontal="center" vertical="center"/>
    </xf>
    <xf numFmtId="0" fontId="1" fillId="0" borderId="0" xfId="70" applyAlignment="1">
      <alignment vertical="center"/>
    </xf>
    <xf numFmtId="0" fontId="74" fillId="0" borderId="97" xfId="71" applyFont="1" applyFill="1" applyBorder="1" applyAlignment="1">
      <alignment horizontal="center" vertical="center"/>
    </xf>
    <xf numFmtId="0" fontId="74" fillId="0" borderId="98" xfId="71" applyFont="1" applyFill="1" applyBorder="1" applyAlignment="1">
      <alignment horizontal="center" vertical="center"/>
    </xf>
    <xf numFmtId="3" fontId="74" fillId="0" borderId="49" xfId="71" applyNumberFormat="1" applyFont="1" applyFill="1" applyBorder="1" applyAlignment="1">
      <alignment horizontal="center" vertical="center"/>
    </xf>
    <xf numFmtId="3" fontId="74" fillId="0" borderId="27" xfId="71" applyNumberFormat="1" applyFont="1" applyFill="1" applyBorder="1" applyAlignment="1">
      <alignment horizontal="center" vertical="center"/>
    </xf>
    <xf numFmtId="0" fontId="32" fillId="0" borderId="0" xfId="71" applyFont="1" applyAlignment="1">
      <alignment horizontal="right" vertical="center"/>
    </xf>
    <xf numFmtId="3" fontId="27" fillId="0" borderId="0" xfId="0" applyNumberFormat="1" applyFont="1" applyBorder="1" applyAlignment="1">
      <alignment horizontal="right" vertical="top" wrapText="1"/>
    </xf>
    <xf numFmtId="0" fontId="80" fillId="0" borderId="0" xfId="0" applyFont="1" applyBorder="1" applyAlignment="1"/>
    <xf numFmtId="0" fontId="24" fillId="0" borderId="12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0" fillId="0" borderId="0" xfId="0" applyAlignment="1"/>
    <xf numFmtId="0" fontId="77" fillId="0" borderId="14" xfId="0" applyFont="1" applyBorder="1" applyAlignment="1">
      <alignment horizontal="right"/>
    </xf>
    <xf numFmtId="0" fontId="0" fillId="0" borderId="14" xfId="0" applyBorder="1" applyAlignment="1"/>
    <xf numFmtId="0" fontId="26" fillId="0" borderId="0" xfId="0" applyFont="1" applyAlignment="1">
      <alignment horizontal="center"/>
    </xf>
    <xf numFmtId="0" fontId="34" fillId="0" borderId="0" xfId="0" applyFont="1" applyBorder="1" applyAlignment="1">
      <alignment horizontal="right"/>
    </xf>
    <xf numFmtId="0" fontId="25" fillId="0" borderId="28" xfId="0" applyFont="1" applyBorder="1" applyAlignment="1">
      <alignment horizontal="center" vertical="center"/>
    </xf>
    <xf numFmtId="0" fontId="25" fillId="0" borderId="127" xfId="0" applyFont="1" applyBorder="1" applyAlignment="1">
      <alignment horizontal="center" vertical="center"/>
    </xf>
    <xf numFmtId="3" fontId="25" fillId="0" borderId="12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/>
    </xf>
    <xf numFmtId="0" fontId="28" fillId="0" borderId="14" xfId="0" applyFont="1" applyBorder="1" applyAlignment="1">
      <alignment horizontal="right"/>
    </xf>
    <xf numFmtId="0" fontId="66" fillId="0" borderId="14" xfId="0" applyFont="1" applyBorder="1" applyAlignment="1">
      <alignment horizontal="right"/>
    </xf>
    <xf numFmtId="0" fontId="28" fillId="0" borderId="24" xfId="0" applyFont="1" applyBorder="1" applyAlignment="1">
      <alignment horizontal="center" vertical="center" wrapText="1"/>
    </xf>
    <xf numFmtId="3" fontId="145" fillId="0" borderId="34" xfId="71" applyNumberFormat="1" applyFont="1" applyBorder="1" applyAlignment="1">
      <alignment horizontal="right" vertical="center"/>
    </xf>
    <xf numFmtId="3" fontId="145" fillId="0" borderId="59" xfId="71" applyNumberFormat="1" applyFont="1" applyBorder="1" applyAlignment="1">
      <alignment horizontal="right" vertical="center"/>
    </xf>
    <xf numFmtId="0" fontId="114" fillId="0" borderId="0" xfId="71" applyFont="1" applyAlignment="1">
      <alignment horizontal="right" vertical="center"/>
    </xf>
    <xf numFmtId="3" fontId="74" fillId="0" borderId="49" xfId="71" applyNumberFormat="1" applyFont="1" applyFill="1" applyBorder="1" applyAlignment="1">
      <alignment horizontal="center" vertical="center" wrapText="1"/>
    </xf>
    <xf numFmtId="3" fontId="74" fillId="0" borderId="27" xfId="71" applyNumberFormat="1" applyFont="1" applyFill="1" applyBorder="1" applyAlignment="1">
      <alignment horizontal="center" vertical="center" wrapText="1"/>
    </xf>
    <xf numFmtId="3" fontId="74" fillId="0" borderId="85" xfId="71" applyNumberFormat="1" applyFont="1" applyFill="1" applyBorder="1" applyAlignment="1">
      <alignment horizontal="center" vertical="center" wrapText="1"/>
    </xf>
    <xf numFmtId="0" fontId="25" fillId="0" borderId="0" xfId="76" applyFont="1" applyBorder="1" applyAlignment="1">
      <alignment horizontal="center"/>
    </xf>
    <xf numFmtId="0" fontId="34" fillId="0" borderId="131" xfId="0" applyFont="1" applyBorder="1" applyAlignment="1">
      <alignment horizontal="center" vertical="center" wrapText="1"/>
    </xf>
    <xf numFmtId="0" fontId="34" fillId="0" borderId="132" xfId="0" applyFont="1" applyBorder="1" applyAlignment="1">
      <alignment horizontal="center" vertical="center" wrapText="1"/>
    </xf>
    <xf numFmtId="0" fontId="25" fillId="0" borderId="117" xfId="0" applyFont="1" applyBorder="1" applyAlignment="1">
      <alignment horizontal="center" vertical="center" wrapText="1"/>
    </xf>
    <xf numFmtId="0" fontId="25" fillId="0" borderId="77" xfId="0" applyFont="1" applyBorder="1" applyAlignment="1">
      <alignment horizontal="center" vertical="center" wrapText="1"/>
    </xf>
    <xf numFmtId="0" fontId="25" fillId="0" borderId="115" xfId="0" applyFont="1" applyBorder="1" applyAlignment="1">
      <alignment horizontal="center" vertical="center" wrapText="1"/>
    </xf>
    <xf numFmtId="0" fontId="25" fillId="0" borderId="52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right"/>
    </xf>
    <xf numFmtId="0" fontId="69" fillId="0" borderId="0" xfId="0" applyFont="1" applyBorder="1" applyAlignment="1">
      <alignment horizontal="right"/>
    </xf>
    <xf numFmtId="3" fontId="29" fillId="0" borderId="91" xfId="0" applyNumberFormat="1" applyFont="1" applyBorder="1" applyAlignment="1">
      <alignment horizontal="right"/>
    </xf>
    <xf numFmtId="0" fontId="0" fillId="0" borderId="91" xfId="0" applyBorder="1" applyAlignment="1"/>
    <xf numFmtId="0" fontId="29" fillId="0" borderId="24" xfId="0" applyFont="1" applyBorder="1" applyAlignment="1">
      <alignment horizontal="center" vertical="center" wrapText="1"/>
    </xf>
    <xf numFmtId="0" fontId="107" fillId="0" borderId="99" xfId="0" applyFont="1" applyBorder="1" applyAlignment="1">
      <alignment horizontal="center" vertical="center" wrapText="1"/>
    </xf>
    <xf numFmtId="3" fontId="107" fillId="0" borderId="24" xfId="0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/>
    </xf>
    <xf numFmtId="0" fontId="31" fillId="0" borderId="0" xfId="0" applyFont="1" applyAlignment="1"/>
    <xf numFmtId="3" fontId="34" fillId="0" borderId="0" xfId="78" applyNumberFormat="1" applyFont="1" applyBorder="1" applyAlignment="1">
      <alignment horizontal="right"/>
    </xf>
    <xf numFmtId="3" fontId="25" fillId="0" borderId="0" xfId="78" applyNumberFormat="1" applyFont="1" applyBorder="1" applyAlignment="1">
      <alignment horizontal="center"/>
    </xf>
    <xf numFmtId="3" fontId="25" fillId="0" borderId="45" xfId="78" applyNumberFormat="1" applyFont="1" applyBorder="1" applyAlignment="1">
      <alignment horizontal="center" vertical="center"/>
    </xf>
    <xf numFmtId="3" fontId="25" fillId="0" borderId="99" xfId="78" applyNumberFormat="1" applyFont="1" applyBorder="1" applyAlignment="1">
      <alignment horizontal="center" vertical="center"/>
    </xf>
    <xf numFmtId="3" fontId="25" fillId="0" borderId="60" xfId="78" applyNumberFormat="1" applyFont="1" applyBorder="1" applyAlignment="1">
      <alignment horizontal="right"/>
    </xf>
    <xf numFmtId="0" fontId="0" fillId="0" borderId="60" xfId="0" applyBorder="1" applyAlignment="1"/>
    <xf numFmtId="49" fontId="25" fillId="0" borderId="100" xfId="78" applyNumberFormat="1" applyFont="1" applyBorder="1" applyAlignment="1">
      <alignment horizontal="center" vertical="center" textRotation="255" wrapText="1"/>
    </xf>
    <xf numFmtId="3" fontId="25" fillId="0" borderId="36" xfId="78" applyNumberFormat="1" applyFont="1" applyBorder="1" applyAlignment="1">
      <alignment horizontal="center" vertical="center" wrapText="1"/>
    </xf>
    <xf numFmtId="3" fontId="25" fillId="0" borderId="101" xfId="0" applyNumberFormat="1" applyFont="1" applyBorder="1" applyAlignment="1">
      <alignment horizontal="center" vertical="center" wrapText="1"/>
    </xf>
    <xf numFmtId="3" fontId="25" fillId="0" borderId="37" xfId="0" applyNumberFormat="1" applyFont="1" applyBorder="1" applyAlignment="1">
      <alignment horizontal="center" vertical="center" wrapText="1"/>
    </xf>
    <xf numFmtId="3" fontId="25" fillId="0" borderId="102" xfId="0" applyNumberFormat="1" applyFont="1" applyBorder="1" applyAlignment="1">
      <alignment horizontal="center" vertical="center" wrapText="1"/>
    </xf>
    <xf numFmtId="3" fontId="25" fillId="0" borderId="103" xfId="0" applyNumberFormat="1" applyFont="1" applyBorder="1" applyAlignment="1">
      <alignment horizontal="center" vertical="center" wrapText="1"/>
    </xf>
    <xf numFmtId="0" fontId="30" fillId="0" borderId="0" xfId="78" applyFont="1" applyAlignment="1">
      <alignment horizontal="center"/>
    </xf>
    <xf numFmtId="3" fontId="25" fillId="0" borderId="104" xfId="78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3" fontId="25" fillId="0" borderId="36" xfId="0" applyNumberFormat="1" applyFont="1" applyBorder="1" applyAlignment="1">
      <alignment horizontal="center" vertical="center" wrapText="1"/>
    </xf>
    <xf numFmtId="0" fontId="44" fillId="0" borderId="24" xfId="0" applyFont="1" applyBorder="1" applyAlignment="1">
      <alignment horizontal="center" vertical="center"/>
    </xf>
    <xf numFmtId="0" fontId="27" fillId="0" borderId="0" xfId="0" applyFont="1" applyBorder="1" applyAlignment="1">
      <alignment horizontal="right"/>
    </xf>
    <xf numFmtId="0" fontId="44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/>
    </xf>
    <xf numFmtId="0" fontId="43" fillId="0" borderId="91" xfId="0" applyFont="1" applyBorder="1" applyAlignment="1">
      <alignment horizontal="right"/>
    </xf>
    <xf numFmtId="0" fontId="0" fillId="0" borderId="91" xfId="0" applyBorder="1" applyAlignment="1">
      <alignment horizontal="right"/>
    </xf>
    <xf numFmtId="3" fontId="48" fillId="0" borderId="24" xfId="0" applyNumberFormat="1" applyFont="1" applyBorder="1" applyAlignment="1">
      <alignment horizontal="center" vertical="center" wrapText="1"/>
    </xf>
    <xf numFmtId="3" fontId="44" fillId="0" borderId="24" xfId="0" applyNumberFormat="1" applyFont="1" applyBorder="1" applyAlignment="1">
      <alignment horizontal="center"/>
    </xf>
    <xf numFmtId="0" fontId="47" fillId="0" borderId="24" xfId="0" applyFont="1" applyBorder="1" applyAlignment="1">
      <alignment horizontal="center" wrapText="1"/>
    </xf>
    <xf numFmtId="0" fontId="30" fillId="0" borderId="0" xfId="0" applyFont="1" applyAlignment="1">
      <alignment horizontal="center"/>
    </xf>
    <xf numFmtId="3" fontId="25" fillId="0" borderId="96" xfId="0" applyNumberFormat="1" applyFont="1" applyBorder="1" applyAlignment="1">
      <alignment horizontal="center" vertical="center"/>
    </xf>
    <xf numFmtId="0" fontId="63" fillId="0" borderId="0" xfId="74" applyFont="1" applyBorder="1" applyAlignment="1">
      <alignment horizontal="center"/>
    </xf>
    <xf numFmtId="3" fontId="148" fillId="0" borderId="96" xfId="0" applyNumberFormat="1" applyFont="1" applyBorder="1" applyAlignment="1">
      <alignment horizontal="center" vertical="center"/>
    </xf>
    <xf numFmtId="3" fontId="63" fillId="0" borderId="12" xfId="0" applyNumberFormat="1" applyFont="1" applyBorder="1" applyAlignment="1">
      <alignment horizontal="center" vertical="center" wrapText="1"/>
    </xf>
    <xf numFmtId="3" fontId="63" fillId="0" borderId="43" xfId="0" applyNumberFormat="1" applyFont="1" applyBorder="1" applyAlignment="1">
      <alignment horizontal="center" vertical="center" wrapText="1"/>
    </xf>
    <xf numFmtId="3" fontId="63" fillId="0" borderId="55" xfId="0" applyNumberFormat="1" applyFont="1" applyBorder="1" applyAlignment="1">
      <alignment horizontal="center" vertical="center" wrapText="1"/>
    </xf>
    <xf numFmtId="3" fontId="63" fillId="0" borderId="104" xfId="0" applyNumberFormat="1" applyFont="1" applyBorder="1" applyAlignment="1">
      <alignment horizontal="center" vertical="center" wrapText="1"/>
    </xf>
    <xf numFmtId="3" fontId="63" fillId="0" borderId="106" xfId="0" applyNumberFormat="1" applyFont="1" applyBorder="1" applyAlignment="1">
      <alignment horizontal="center" vertical="center" wrapText="1"/>
    </xf>
    <xf numFmtId="3" fontId="62" fillId="0" borderId="0" xfId="0" applyNumberFormat="1" applyFont="1" applyBorder="1" applyAlignment="1">
      <alignment horizontal="right"/>
    </xf>
    <xf numFmtId="0" fontId="77" fillId="0" borderId="0" xfId="0" applyFont="1" applyAlignment="1">
      <alignment horizontal="right"/>
    </xf>
    <xf numFmtId="0" fontId="77" fillId="0" borderId="0" xfId="0" applyFont="1" applyAlignment="1"/>
    <xf numFmtId="3" fontId="63" fillId="0" borderId="16" xfId="0" applyNumberFormat="1" applyFont="1" applyBorder="1" applyAlignment="1">
      <alignment horizontal="center" vertical="center"/>
    </xf>
    <xf numFmtId="3" fontId="57" fillId="0" borderId="0" xfId="0" applyNumberFormat="1" applyFont="1" applyAlignment="1">
      <alignment horizontal="center"/>
    </xf>
    <xf numFmtId="3" fontId="63" fillId="0" borderId="60" xfId="0" applyNumberFormat="1" applyFont="1" applyBorder="1" applyAlignment="1">
      <alignment horizontal="right"/>
    </xf>
    <xf numFmtId="3" fontId="63" fillId="0" borderId="107" xfId="0" applyNumberFormat="1" applyFont="1" applyBorder="1" applyAlignment="1">
      <alignment horizontal="center" vertical="center" wrapText="1"/>
    </xf>
    <xf numFmtId="0" fontId="63" fillId="0" borderId="121" xfId="0" applyFont="1" applyBorder="1" applyAlignment="1">
      <alignment horizontal="center" vertical="center" readingOrder="2"/>
    </xf>
    <xf numFmtId="0" fontId="77" fillId="0" borderId="10" xfId="0" applyFont="1" applyBorder="1" applyAlignment="1">
      <alignment horizontal="center" vertical="center"/>
    </xf>
    <xf numFmtId="0" fontId="77" fillId="0" borderId="119" xfId="0" applyFont="1" applyBorder="1" applyAlignment="1">
      <alignment horizontal="center" vertical="center"/>
    </xf>
    <xf numFmtId="0" fontId="56" fillId="0" borderId="100" xfId="0" applyFont="1" applyBorder="1" applyAlignment="1">
      <alignment horizontal="center" vertical="center" textRotation="255"/>
    </xf>
    <xf numFmtId="3" fontId="63" fillId="0" borderId="17" xfId="0" applyNumberFormat="1" applyFont="1" applyBorder="1" applyAlignment="1">
      <alignment horizontal="center" vertical="center"/>
    </xf>
    <xf numFmtId="3" fontId="63" fillId="0" borderId="118" xfId="0" applyNumberFormat="1" applyFont="1" applyBorder="1" applyAlignment="1">
      <alignment horizontal="center" vertical="center"/>
    </xf>
    <xf numFmtId="3" fontId="63" fillId="0" borderId="116" xfId="0" applyNumberFormat="1" applyFont="1" applyBorder="1" applyAlignment="1">
      <alignment horizontal="center" vertical="center"/>
    </xf>
    <xf numFmtId="3" fontId="63" fillId="0" borderId="117" xfId="0" applyNumberFormat="1" applyFont="1" applyBorder="1" applyAlignment="1">
      <alignment horizontal="center" vertical="center"/>
    </xf>
    <xf numFmtId="3" fontId="63" fillId="0" borderId="10" xfId="0" applyNumberFormat="1" applyFont="1" applyBorder="1" applyAlignment="1">
      <alignment horizontal="center" vertical="center"/>
    </xf>
    <xf numFmtId="3" fontId="77" fillId="0" borderId="10" xfId="0" applyNumberFormat="1" applyFont="1" applyBorder="1" applyAlignment="1">
      <alignment horizontal="center" vertical="center"/>
    </xf>
    <xf numFmtId="3" fontId="77" fillId="0" borderId="119" xfId="0" applyNumberFormat="1" applyFont="1" applyBorder="1" applyAlignment="1">
      <alignment horizontal="center" vertical="center"/>
    </xf>
    <xf numFmtId="0" fontId="77" fillId="0" borderId="120" xfId="0" applyFont="1" applyBorder="1" applyAlignment="1">
      <alignment horizontal="center" vertical="center"/>
    </xf>
    <xf numFmtId="3" fontId="63" fillId="0" borderId="115" xfId="0" applyNumberFormat="1" applyFont="1" applyBorder="1" applyAlignment="1">
      <alignment horizontal="center" vertical="center"/>
    </xf>
    <xf numFmtId="3" fontId="63" fillId="0" borderId="0" xfId="0" applyNumberFormat="1" applyFont="1" applyBorder="1" applyAlignment="1">
      <alignment horizontal="right"/>
    </xf>
    <xf numFmtId="0" fontId="0" fillId="0" borderId="0" xfId="0" applyBorder="1" applyAlignment="1"/>
    <xf numFmtId="0" fontId="63" fillId="0" borderId="49" xfId="0" applyFont="1" applyFill="1" applyBorder="1" applyAlignment="1"/>
    <xf numFmtId="0" fontId="77" fillId="0" borderId="85" xfId="0" applyFont="1" applyBorder="1" applyAlignment="1"/>
    <xf numFmtId="0" fontId="63" fillId="0" borderId="114" xfId="0" applyFont="1" applyBorder="1" applyAlignment="1">
      <alignment horizontal="center" vertical="center"/>
    </xf>
    <xf numFmtId="0" fontId="63" fillId="0" borderId="26" xfId="0" applyFont="1" applyBorder="1" applyAlignment="1">
      <alignment horizontal="center" vertical="center"/>
    </xf>
    <xf numFmtId="0" fontId="63" fillId="0" borderId="42" xfId="0" applyFont="1" applyBorder="1" applyAlignment="1">
      <alignment horizontal="center" vertical="center"/>
    </xf>
    <xf numFmtId="3" fontId="63" fillId="0" borderId="28" xfId="0" applyNumberFormat="1" applyFont="1" applyBorder="1" applyAlignment="1">
      <alignment horizontal="center" vertical="center" wrapText="1"/>
    </xf>
    <xf numFmtId="3" fontId="56" fillId="0" borderId="107" xfId="0" applyNumberFormat="1" applyFont="1" applyBorder="1" applyAlignment="1">
      <alignment horizontal="center" vertical="center" wrapText="1"/>
    </xf>
    <xf numFmtId="3" fontId="56" fillId="0" borderId="108" xfId="0" applyNumberFormat="1" applyFont="1" applyBorder="1" applyAlignment="1">
      <alignment horizontal="center" vertical="center" wrapText="1"/>
    </xf>
    <xf numFmtId="0" fontId="56" fillId="0" borderId="109" xfId="0" applyFont="1" applyBorder="1" applyAlignment="1">
      <alignment horizontal="center" vertical="center" textRotation="255"/>
    </xf>
    <xf numFmtId="0" fontId="56" fillId="0" borderId="110" xfId="0" applyFont="1" applyBorder="1" applyAlignment="1">
      <alignment horizontal="center" vertical="center" textRotation="255"/>
    </xf>
    <xf numFmtId="0" fontId="0" fillId="0" borderId="111" xfId="0" applyBorder="1" applyAlignment="1"/>
    <xf numFmtId="3" fontId="63" fillId="0" borderId="112" xfId="0" applyNumberFormat="1" applyFont="1" applyBorder="1" applyAlignment="1">
      <alignment horizontal="center" vertical="center" wrapText="1"/>
    </xf>
    <xf numFmtId="3" fontId="63" fillId="0" borderId="113" xfId="0" applyNumberFormat="1" applyFont="1" applyBorder="1" applyAlignment="1">
      <alignment horizontal="center" vertical="center" wrapText="1"/>
    </xf>
    <xf numFmtId="3" fontId="63" fillId="0" borderId="122" xfId="0" applyNumberFormat="1" applyFont="1" applyBorder="1" applyAlignment="1">
      <alignment horizontal="center"/>
    </xf>
    <xf numFmtId="3" fontId="88" fillId="0" borderId="123" xfId="0" applyNumberFormat="1" applyFont="1" applyBorder="1" applyAlignment="1">
      <alignment horizontal="center"/>
    </xf>
    <xf numFmtId="0" fontId="87" fillId="0" borderId="0" xfId="0" applyFont="1" applyBorder="1" applyAlignment="1"/>
    <xf numFmtId="0" fontId="89" fillId="0" borderId="0" xfId="0" applyFont="1" applyBorder="1" applyAlignment="1">
      <alignment horizontal="center"/>
    </xf>
    <xf numFmtId="0" fontId="87" fillId="0" borderId="0" xfId="0" applyFont="1" applyAlignment="1"/>
    <xf numFmtId="0" fontId="88" fillId="0" borderId="25" xfId="0" applyFont="1" applyBorder="1" applyAlignment="1">
      <alignment horizontal="center" vertical="center" textRotation="255"/>
    </xf>
    <xf numFmtId="0" fontId="88" fillId="0" borderId="26" xfId="0" applyFont="1" applyBorder="1" applyAlignment="1">
      <alignment horizontal="center" vertical="center" textRotation="255"/>
    </xf>
    <xf numFmtId="0" fontId="88" fillId="0" borderId="48" xfId="0" applyFont="1" applyBorder="1" applyAlignment="1">
      <alignment horizontal="center" vertical="center" textRotation="255"/>
    </xf>
    <xf numFmtId="3" fontId="89" fillId="0" borderId="28" xfId="0" applyNumberFormat="1" applyFont="1" applyBorder="1" applyAlignment="1">
      <alignment horizontal="center" vertical="center" wrapText="1"/>
    </xf>
    <xf numFmtId="3" fontId="89" fillId="0" borderId="12" xfId="0" applyNumberFormat="1" applyFont="1" applyBorder="1" applyAlignment="1">
      <alignment horizontal="center" vertical="center" wrapText="1"/>
    </xf>
    <xf numFmtId="3" fontId="89" fillId="0" borderId="122" xfId="0" applyNumberFormat="1" applyFont="1" applyBorder="1" applyAlignment="1">
      <alignment horizontal="center"/>
    </xf>
    <xf numFmtId="0" fontId="0" fillId="0" borderId="55" xfId="0" applyBorder="1" applyAlignment="1">
      <alignment horizontal="center" vertical="center" wrapText="1"/>
    </xf>
    <xf numFmtId="0" fontId="0" fillId="0" borderId="104" xfId="0" applyBorder="1" applyAlignment="1">
      <alignment horizontal="center" vertical="center" wrapText="1"/>
    </xf>
    <xf numFmtId="0" fontId="0" fillId="0" borderId="106" xfId="0" applyBorder="1" applyAlignment="1">
      <alignment horizontal="center" vertical="center" wrapText="1"/>
    </xf>
    <xf numFmtId="3" fontId="89" fillId="0" borderId="124" xfId="0" applyNumberFormat="1" applyFont="1" applyBorder="1" applyAlignment="1">
      <alignment horizontal="center" vertical="center" wrapText="1"/>
    </xf>
    <xf numFmtId="3" fontId="89" fillId="0" borderId="62" xfId="0" applyNumberFormat="1" applyFont="1" applyBorder="1" applyAlignment="1">
      <alignment horizontal="center" vertical="center" wrapText="1"/>
    </xf>
    <xf numFmtId="0" fontId="87" fillId="0" borderId="125" xfId="0" applyFont="1" applyBorder="1" applyAlignment="1">
      <alignment horizontal="center" vertical="center" wrapText="1"/>
    </xf>
    <xf numFmtId="0" fontId="89" fillId="0" borderId="91" xfId="0" applyFont="1" applyBorder="1" applyAlignment="1">
      <alignment horizontal="right"/>
    </xf>
    <xf numFmtId="3" fontId="63" fillId="0" borderId="29" xfId="0" applyNumberFormat="1" applyFont="1" applyBorder="1" applyAlignment="1">
      <alignment horizontal="center"/>
    </xf>
    <xf numFmtId="0" fontId="87" fillId="0" borderId="10" xfId="0" applyFont="1" applyBorder="1" applyAlignment="1">
      <alignment horizontal="center"/>
    </xf>
    <xf numFmtId="0" fontId="87" fillId="0" borderId="105" xfId="0" applyFont="1" applyBorder="1" applyAlignment="1">
      <alignment horizontal="center"/>
    </xf>
    <xf numFmtId="3" fontId="89" fillId="0" borderId="29" xfId="0" applyNumberFormat="1" applyFont="1" applyBorder="1" applyAlignment="1">
      <alignment horizontal="center" vertical="center" wrapText="1"/>
    </xf>
    <xf numFmtId="0" fontId="89" fillId="0" borderId="89" xfId="0" applyFont="1" applyBorder="1" applyAlignment="1">
      <alignment horizontal="center" vertical="center" wrapText="1"/>
    </xf>
    <xf numFmtId="0" fontId="89" fillId="0" borderId="67" xfId="0" applyFont="1" applyBorder="1" applyAlignment="1">
      <alignment horizontal="center" vertical="center" wrapText="1"/>
    </xf>
    <xf numFmtId="0" fontId="87" fillId="0" borderId="92" xfId="0" applyFont="1" applyBorder="1" applyAlignment="1">
      <alignment horizontal="center" vertical="center" wrapText="1"/>
    </xf>
    <xf numFmtId="0" fontId="58" fillId="0" borderId="49" xfId="0" applyFont="1" applyBorder="1" applyAlignment="1">
      <alignment horizontal="left"/>
    </xf>
    <xf numFmtId="0" fontId="58" fillId="0" borderId="73" xfId="0" applyFont="1" applyBorder="1" applyAlignment="1">
      <alignment horizontal="left"/>
    </xf>
    <xf numFmtId="0" fontId="152" fillId="0" borderId="0" xfId="0" applyFont="1" applyBorder="1" applyAlignment="1">
      <alignment horizontal="right"/>
    </xf>
    <xf numFmtId="0" fontId="150" fillId="0" borderId="0" xfId="0" applyFont="1" applyBorder="1" applyAlignment="1">
      <alignment horizontal="right"/>
    </xf>
    <xf numFmtId="0" fontId="151" fillId="0" borderId="0" xfId="0" applyFont="1" applyAlignment="1">
      <alignment horizontal="right"/>
    </xf>
    <xf numFmtId="0" fontId="44" fillId="0" borderId="15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right"/>
    </xf>
    <xf numFmtId="0" fontId="43" fillId="0" borderId="51" xfId="0" applyFont="1" applyBorder="1" applyAlignment="1">
      <alignment horizontal="center" textRotation="255"/>
    </xf>
    <xf numFmtId="0" fontId="43" fillId="0" borderId="23" xfId="0" applyFont="1" applyBorder="1" applyAlignment="1">
      <alignment horizontal="center" textRotation="255"/>
    </xf>
    <xf numFmtId="0" fontId="44" fillId="0" borderId="12" xfId="0" applyFont="1" applyBorder="1" applyAlignment="1">
      <alignment horizontal="center"/>
    </xf>
    <xf numFmtId="0" fontId="24" fillId="0" borderId="12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3" fontId="63" fillId="0" borderId="51" xfId="0" applyNumberFormat="1" applyFont="1" applyBorder="1" applyAlignment="1">
      <alignment horizontal="center" vertical="center"/>
    </xf>
    <xf numFmtId="0" fontId="44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22" fillId="0" borderId="51" xfId="0" applyFont="1" applyBorder="1" applyAlignment="1">
      <alignment horizontal="center" textRotation="255"/>
    </xf>
    <xf numFmtId="0" fontId="22" fillId="0" borderId="23" xfId="0" applyFont="1" applyBorder="1" applyAlignment="1">
      <alignment horizontal="center" textRotation="255"/>
    </xf>
    <xf numFmtId="0" fontId="22" fillId="0" borderId="39" xfId="0" applyFont="1" applyBorder="1" applyAlignment="1">
      <alignment horizontal="center" textRotation="255"/>
    </xf>
    <xf numFmtId="0" fontId="24" fillId="0" borderId="12" xfId="0" applyFont="1" applyBorder="1" applyAlignment="1">
      <alignment horizontal="center"/>
    </xf>
    <xf numFmtId="0" fontId="24" fillId="0" borderId="24" xfId="0" applyFont="1" applyBorder="1" applyAlignment="1">
      <alignment horizontal="left"/>
    </xf>
    <xf numFmtId="3" fontId="25" fillId="0" borderId="51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left"/>
    </xf>
    <xf numFmtId="0" fontId="24" fillId="0" borderId="0" xfId="0" applyFont="1" applyBorder="1" applyAlignment="1">
      <alignment horizontal="right"/>
    </xf>
    <xf numFmtId="0" fontId="27" fillId="0" borderId="0" xfId="0" applyFont="1" applyBorder="1" applyAlignment="1">
      <alignment horizontal="right" wrapText="1"/>
    </xf>
    <xf numFmtId="0" fontId="0" fillId="0" borderId="0" xfId="0" applyAlignment="1">
      <alignment wrapText="1"/>
    </xf>
    <xf numFmtId="0" fontId="25" fillId="0" borderId="51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3" fontId="73" fillId="0" borderId="55" xfId="0" applyNumberFormat="1" applyFont="1" applyBorder="1" applyAlignment="1">
      <alignment horizontal="center" vertical="center"/>
    </xf>
    <xf numFmtId="3" fontId="73" fillId="0" borderId="106" xfId="0" applyNumberFormat="1" applyFont="1" applyBorder="1" applyAlignment="1">
      <alignment horizontal="center" vertical="center"/>
    </xf>
    <xf numFmtId="3" fontId="63" fillId="0" borderId="28" xfId="0" applyNumberFormat="1" applyFont="1" applyBorder="1" applyAlignment="1">
      <alignment horizontal="center" vertical="center"/>
    </xf>
    <xf numFmtId="3" fontId="58" fillId="0" borderId="10" xfId="0" applyNumberFormat="1" applyFont="1" applyBorder="1" applyAlignment="1">
      <alignment horizontal="center" vertical="center"/>
    </xf>
    <xf numFmtId="3" fontId="58" fillId="0" borderId="28" xfId="0" applyNumberFormat="1" applyFont="1" applyBorder="1" applyAlignment="1">
      <alignment horizontal="center" vertical="center"/>
    </xf>
    <xf numFmtId="3" fontId="25" fillId="0" borderId="10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3" fontId="39" fillId="0" borderId="0" xfId="0" applyNumberFormat="1" applyFont="1" applyBorder="1" applyAlignment="1">
      <alignment horizontal="right"/>
    </xf>
    <xf numFmtId="0" fontId="52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97" fillId="0" borderId="0" xfId="0" applyFont="1" applyBorder="1" applyAlignment="1">
      <alignment horizontal="right"/>
    </xf>
    <xf numFmtId="0" fontId="97" fillId="0" borderId="0" xfId="0" applyFont="1" applyBorder="1" applyAlignment="1">
      <alignment horizontal="left" vertical="top" wrapText="1"/>
    </xf>
    <xf numFmtId="0" fontId="169" fillId="0" borderId="0" xfId="0" applyFont="1" applyBorder="1" applyAlignment="1">
      <alignment horizontal="left" wrapText="1"/>
    </xf>
    <xf numFmtId="0" fontId="55" fillId="0" borderId="12" xfId="0" applyFont="1" applyBorder="1" applyAlignment="1">
      <alignment horizontal="center" vertical="center" wrapText="1"/>
    </xf>
    <xf numFmtId="0" fontId="55" fillId="0" borderId="12" xfId="0" applyFont="1" applyBorder="1" applyAlignment="1">
      <alignment horizontal="center" vertical="center"/>
    </xf>
    <xf numFmtId="0" fontId="55" fillId="0" borderId="28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right"/>
    </xf>
    <xf numFmtId="0" fontId="48" fillId="0" borderId="0" xfId="0" applyFont="1" applyBorder="1" applyAlignment="1">
      <alignment horizontal="center"/>
    </xf>
    <xf numFmtId="0" fontId="43" fillId="0" borderId="12" xfId="0" applyFont="1" applyBorder="1" applyAlignment="1">
      <alignment horizontal="center" textRotation="255"/>
    </xf>
    <xf numFmtId="0" fontId="48" fillId="0" borderId="12" xfId="0" applyFont="1" applyBorder="1" applyAlignment="1">
      <alignment horizontal="center"/>
    </xf>
    <xf numFmtId="0" fontId="48" fillId="0" borderId="28" xfId="0" applyFont="1" applyBorder="1" applyAlignment="1">
      <alignment horizontal="center"/>
    </xf>
    <xf numFmtId="0" fontId="48" fillId="0" borderId="29" xfId="0" applyFont="1" applyBorder="1" applyAlignment="1">
      <alignment horizontal="center"/>
    </xf>
    <xf numFmtId="0" fontId="29" fillId="0" borderId="12" xfId="0" applyFont="1" applyBorder="1" applyAlignment="1">
      <alignment horizontal="center" vertical="center" wrapText="1"/>
    </xf>
    <xf numFmtId="0" fontId="169" fillId="0" borderId="0" xfId="0" applyFont="1" applyBorder="1" applyAlignment="1">
      <alignment horizontal="left" vertical="top" wrapText="1"/>
    </xf>
    <xf numFmtId="0" fontId="98" fillId="0" borderId="0" xfId="72" applyFont="1" applyAlignment="1">
      <alignment horizontal="center"/>
    </xf>
    <xf numFmtId="0" fontId="98" fillId="0" borderId="0" xfId="72" applyFont="1" applyAlignment="1">
      <alignment horizontal="right"/>
    </xf>
    <xf numFmtId="0" fontId="110" fillId="0" borderId="24" xfId="72" applyFont="1" applyBorder="1" applyAlignment="1">
      <alignment horizontal="center"/>
    </xf>
    <xf numFmtId="0" fontId="48" fillId="0" borderId="99" xfId="72" applyFont="1" applyBorder="1" applyAlignment="1">
      <alignment horizontal="center" wrapText="1"/>
    </xf>
    <xf numFmtId="0" fontId="48" fillId="0" borderId="24" xfId="72" applyFont="1" applyBorder="1" applyAlignment="1">
      <alignment horizontal="center" vertical="center"/>
    </xf>
    <xf numFmtId="0" fontId="48" fillId="0" borderId="24" xfId="72" applyFont="1" applyBorder="1" applyAlignment="1">
      <alignment horizontal="center"/>
    </xf>
    <xf numFmtId="0" fontId="48" fillId="0" borderId="91" xfId="72" applyFont="1" applyBorder="1" applyAlignment="1">
      <alignment horizontal="center"/>
    </xf>
    <xf numFmtId="0" fontId="48" fillId="0" borderId="92" xfId="72" applyFont="1" applyBorder="1" applyAlignment="1">
      <alignment horizontal="center"/>
    </xf>
    <xf numFmtId="0" fontId="96" fillId="0" borderId="24" xfId="72" applyFont="1" applyBorder="1" applyAlignment="1">
      <alignment horizontal="center"/>
    </xf>
    <xf numFmtId="0" fontId="98" fillId="0" borderId="99" xfId="72" applyFont="1" applyBorder="1" applyAlignment="1">
      <alignment horizontal="center" wrapText="1"/>
    </xf>
    <xf numFmtId="0" fontId="98" fillId="0" borderId="24" xfId="72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98" fillId="0" borderId="0" xfId="72" applyFont="1" applyAlignment="1"/>
    <xf numFmtId="0" fontId="98" fillId="0" borderId="45" xfId="72" applyFont="1" applyBorder="1" applyAlignment="1">
      <alignment horizontal="center"/>
    </xf>
    <xf numFmtId="0" fontId="98" fillId="0" borderId="94" xfId="72" applyFont="1" applyBorder="1" applyAlignment="1">
      <alignment horizontal="center"/>
    </xf>
    <xf numFmtId="0" fontId="98" fillId="0" borderId="99" xfId="72" applyFont="1" applyBorder="1" applyAlignment="1">
      <alignment horizontal="center"/>
    </xf>
    <xf numFmtId="0" fontId="97" fillId="0" borderId="0" xfId="72" applyFont="1" applyAlignment="1">
      <alignment horizontal="right"/>
    </xf>
    <xf numFmtId="0" fontId="96" fillId="0" borderId="0" xfId="72" applyFont="1" applyAlignment="1">
      <alignment horizontal="center"/>
    </xf>
    <xf numFmtId="0" fontId="96" fillId="0" borderId="0" xfId="72" applyFont="1" applyAlignment="1">
      <alignment horizontal="right"/>
    </xf>
    <xf numFmtId="0" fontId="98" fillId="0" borderId="24" xfId="72" applyFont="1" applyBorder="1" applyAlignment="1">
      <alignment horizontal="center"/>
    </xf>
    <xf numFmtId="0" fontId="51" fillId="0" borderId="0" xfId="73" applyFont="1" applyAlignment="1">
      <alignment horizontal="right" wrapText="1"/>
    </xf>
    <xf numFmtId="0" fontId="52" fillId="0" borderId="0" xfId="73" applyFont="1" applyAlignment="1">
      <alignment horizontal="center"/>
    </xf>
    <xf numFmtId="0" fontId="52" fillId="0" borderId="0" xfId="77" applyFont="1" applyAlignment="1">
      <alignment horizontal="center"/>
    </xf>
    <xf numFmtId="0" fontId="52" fillId="0" borderId="91" xfId="77" applyFont="1" applyBorder="1" applyAlignment="1">
      <alignment horizontal="right"/>
    </xf>
    <xf numFmtId="0" fontId="52" fillId="0" borderId="25" xfId="77" applyFont="1" applyBorder="1" applyAlignment="1">
      <alignment horizontal="center" vertical="center"/>
    </xf>
    <xf numFmtId="0" fontId="52" fillId="0" borderId="48" xfId="77" applyFont="1" applyBorder="1" applyAlignment="1">
      <alignment horizontal="center" vertical="center"/>
    </xf>
    <xf numFmtId="0" fontId="52" fillId="0" borderId="25" xfId="77" applyFont="1" applyBorder="1" applyAlignment="1">
      <alignment horizontal="center" vertical="center" wrapText="1"/>
    </xf>
    <xf numFmtId="0" fontId="52" fillId="0" borderId="48" xfId="77" applyFont="1" applyBorder="1" applyAlignment="1">
      <alignment horizontal="center" vertical="center" wrapText="1"/>
    </xf>
    <xf numFmtId="0" fontId="52" fillId="0" borderId="44" xfId="77" applyFont="1" applyBorder="1" applyAlignment="1">
      <alignment horizontal="center" vertical="center"/>
    </xf>
    <xf numFmtId="0" fontId="52" fillId="0" borderId="90" xfId="77" applyFont="1" applyBorder="1" applyAlignment="1">
      <alignment horizontal="center" vertical="center"/>
    </xf>
    <xf numFmtId="0" fontId="52" fillId="0" borderId="24" xfId="77" applyFont="1" applyBorder="1" applyAlignment="1">
      <alignment horizontal="center"/>
    </xf>
    <xf numFmtId="0" fontId="51" fillId="0" borderId="0" xfId="77" applyFont="1" applyAlignment="1">
      <alignment horizontal="right"/>
    </xf>
    <xf numFmtId="0" fontId="98" fillId="0" borderId="24" xfId="72" applyFont="1" applyBorder="1" applyAlignment="1">
      <alignment horizontal="center" vertical="center"/>
    </xf>
    <xf numFmtId="0" fontId="52" fillId="0" borderId="24" xfId="73" applyFont="1" applyBorder="1" applyAlignment="1">
      <alignment horizontal="center" textRotation="180"/>
    </xf>
    <xf numFmtId="0" fontId="52" fillId="0" borderId="24" xfId="77" applyFont="1" applyBorder="1" applyAlignment="1">
      <alignment horizontal="center" vertical="center" textRotation="178"/>
    </xf>
    <xf numFmtId="0" fontId="52" fillId="0" borderId="24" xfId="77" applyFont="1" applyBorder="1" applyAlignment="1">
      <alignment horizontal="center" vertical="center" textRotation="180"/>
    </xf>
    <xf numFmtId="0" fontId="20" fillId="0" borderId="24" xfId="77" applyFont="1" applyBorder="1" applyAlignment="1">
      <alignment horizontal="center" vertical="center" textRotation="180"/>
    </xf>
  </cellXfs>
  <cellStyles count="89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% - 1. jelölőszín" xfId="13" builtinId="31" customBuiltin="1"/>
    <cellStyle name="40% - 2. jelölőszín" xfId="14" builtinId="35" customBuiltin="1"/>
    <cellStyle name="40% - 3. jelölőszín" xfId="15" builtinId="39" customBuiltin="1"/>
    <cellStyle name="40% - 4. jelölőszín" xfId="16" builtinId="43" customBuiltin="1"/>
    <cellStyle name="40% - 5. jelölőszín" xfId="17" builtinId="47" customBuiltin="1"/>
    <cellStyle name="40% - 6. jelölőszín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evitel" xfId="44" builtinId="20" customBuiltin="1"/>
    <cellStyle name="Calculation" xfId="45"/>
    <cellStyle name="Check Cell" xfId="46"/>
    <cellStyle name="Cím" xfId="47" builtinId="15" customBuiltin="1"/>
    <cellStyle name="Címsor 1" xfId="48" builtinId="16" customBuiltin="1"/>
    <cellStyle name="Címsor 2" xfId="49" builtinId="17" customBuiltin="1"/>
    <cellStyle name="Címsor 3" xfId="50" builtinId="18" customBuiltin="1"/>
    <cellStyle name="Címsor 4" xfId="51" builtinId="19" customBuiltin="1"/>
    <cellStyle name="Ellenőrzőcella" xfId="52" builtinId="23" customBuiltin="1"/>
    <cellStyle name="Explanatory Text" xfId="53"/>
    <cellStyle name="Figyelmeztetés" xfId="54" builtinId="11" customBuiltin="1"/>
    <cellStyle name="Good" xfId="55"/>
    <cellStyle name="Heading 1" xfId="56"/>
    <cellStyle name="Heading 2" xfId="57"/>
    <cellStyle name="Heading 3" xfId="58"/>
    <cellStyle name="Heading 4" xfId="59"/>
    <cellStyle name="Hivatkozott cella" xfId="60" builtinId="24" customBuiltin="1"/>
    <cellStyle name="Input" xfId="61"/>
    <cellStyle name="Jegyzet" xfId="62" builtinId="10" customBuiltin="1"/>
    <cellStyle name="Jó" xfId="63" builtinId="26" customBuiltin="1"/>
    <cellStyle name="Kimenet" xfId="64" builtinId="21" customBuiltin="1"/>
    <cellStyle name="Linked Cell" xfId="65"/>
    <cellStyle name="Magyarázó szöveg" xfId="66" builtinId="53" customBuiltin="1"/>
    <cellStyle name="Neutral" xfId="67"/>
    <cellStyle name="Normál" xfId="0" builtinId="0"/>
    <cellStyle name="Normál 2" xfId="68"/>
    <cellStyle name="Normál 3" xfId="69"/>
    <cellStyle name="Normál 4" xfId="70"/>
    <cellStyle name="Normál_  3   _2010.évi állami" xfId="71"/>
    <cellStyle name="Normál_004.03. 2013. évi  Költségvetés táblázatai (2013.03.07.) 16 óra." xfId="72"/>
    <cellStyle name="Normál_006 00  Közvetett támogatás" xfId="73"/>
    <cellStyle name="Normál_2006.I.févi pénzügyi mérleg" xfId="74"/>
    <cellStyle name="Normál_2014%20évi%20támogatás%20MÁK%20adatok%20alapján(1)" xfId="75"/>
    <cellStyle name="Normál_Kiss Anita" xfId="76"/>
    <cellStyle name="Normál_Kiss Anita_Hitelállomány 2014 01 01" xfId="77"/>
    <cellStyle name="Normál_konc. 2005. év tábl." xfId="78"/>
    <cellStyle name="Normal_tanusitv" xfId="79"/>
    <cellStyle name="Note" xfId="80"/>
    <cellStyle name="Output" xfId="81"/>
    <cellStyle name="Összesen" xfId="82" builtinId="25" customBuiltin="1"/>
    <cellStyle name="Rossz" xfId="83" builtinId="27" customBuiltin="1"/>
    <cellStyle name="Semleges" xfId="84" builtinId="28" customBuiltin="1"/>
    <cellStyle name="Számítás" xfId="85" builtinId="22" customBuiltin="1"/>
    <cellStyle name="Title" xfId="86"/>
    <cellStyle name="Total" xfId="87"/>
    <cellStyle name="Warning Text" xfId="88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V57"/>
  <sheetViews>
    <sheetView tabSelected="1" zoomScale="120" workbookViewId="0">
      <selection sqref="A1:I1"/>
    </sheetView>
  </sheetViews>
  <sheetFormatPr defaultColWidth="9.140625" defaultRowHeight="11.25" x14ac:dyDescent="0.2"/>
  <cols>
    <col min="1" max="1" width="3.85546875" style="114" customWidth="1"/>
    <col min="2" max="2" width="36.28515625" style="114" customWidth="1"/>
    <col min="3" max="3" width="13.28515625" style="115" customWidth="1"/>
    <col min="4" max="4" width="11.140625" style="115" customWidth="1"/>
    <col min="5" max="5" width="13.42578125" style="115" customWidth="1"/>
    <col min="6" max="6" width="36.85546875" style="115" customWidth="1"/>
    <col min="7" max="8" width="12" style="115" customWidth="1"/>
    <col min="9" max="9" width="14" style="115" customWidth="1"/>
    <col min="10" max="12" width="0" style="114" hidden="1" customWidth="1"/>
    <col min="13" max="22" width="9.140625" style="114"/>
    <col min="23" max="16384" width="9.140625" style="10"/>
  </cols>
  <sheetData>
    <row r="1" spans="1:22" ht="12.75" customHeight="1" x14ac:dyDescent="0.2">
      <c r="A1" s="1413" t="s">
        <v>1363</v>
      </c>
      <c r="B1" s="1413"/>
      <c r="C1" s="1413"/>
      <c r="D1" s="1413"/>
      <c r="E1" s="1413"/>
      <c r="F1" s="1413"/>
      <c r="G1" s="1413"/>
      <c r="H1" s="1413"/>
      <c r="I1" s="1413"/>
    </row>
    <row r="2" spans="1:22" ht="20.25" x14ac:dyDescent="0.3">
      <c r="B2" s="776"/>
      <c r="I2" s="116"/>
    </row>
    <row r="3" spans="1:22" s="86" customFormat="1" x14ac:dyDescent="0.2">
      <c r="A3" s="117"/>
      <c r="B3" s="1417" t="s">
        <v>54</v>
      </c>
      <c r="C3" s="1417"/>
      <c r="D3" s="1417"/>
      <c r="E3" s="1417"/>
      <c r="F3" s="1417"/>
      <c r="G3" s="1417"/>
      <c r="H3" s="1417"/>
      <c r="I3" s="14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</row>
    <row r="4" spans="1:22" s="86" customFormat="1" x14ac:dyDescent="0.2">
      <c r="A4" s="117"/>
      <c r="B4" s="1419" t="s">
        <v>1323</v>
      </c>
      <c r="C4" s="1419"/>
      <c r="D4" s="1419"/>
      <c r="E4" s="1419"/>
      <c r="F4" s="1419"/>
      <c r="G4" s="1419"/>
      <c r="H4" s="1419"/>
      <c r="I4" s="1419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</row>
    <row r="5" spans="1:22" s="86" customFormat="1" x14ac:dyDescent="0.2">
      <c r="A5" s="117"/>
      <c r="B5" s="1418" t="s">
        <v>298</v>
      </c>
      <c r="C5" s="1418"/>
      <c r="D5" s="1418"/>
      <c r="E5" s="1418"/>
      <c r="F5" s="1418"/>
      <c r="G5" s="1418"/>
      <c r="H5" s="1418"/>
      <c r="I5" s="1418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</row>
    <row r="6" spans="1:22" s="86" customFormat="1" ht="12.75" customHeight="1" x14ac:dyDescent="0.2">
      <c r="A6" s="1423" t="s">
        <v>56</v>
      </c>
      <c r="B6" s="1424" t="s">
        <v>57</v>
      </c>
      <c r="C6" s="1425" t="s">
        <v>58</v>
      </c>
      <c r="D6" s="1425"/>
      <c r="E6" s="1426"/>
      <c r="F6" s="1427" t="s">
        <v>59</v>
      </c>
      <c r="G6" s="1420" t="s">
        <v>60</v>
      </c>
      <c r="H6" s="1421"/>
      <c r="I6" s="1422"/>
      <c r="J6" s="117"/>
      <c r="K6" s="117"/>
      <c r="L6" s="117"/>
      <c r="M6" s="117"/>
      <c r="N6" s="117"/>
      <c r="O6" s="117"/>
      <c r="P6" s="117"/>
    </row>
    <row r="7" spans="1:22" s="86" customFormat="1" ht="12.75" customHeight="1" x14ac:dyDescent="0.2">
      <c r="A7" s="1423"/>
      <c r="B7" s="1424"/>
      <c r="C7" s="1414" t="s">
        <v>1140</v>
      </c>
      <c r="D7" s="1414"/>
      <c r="E7" s="1415"/>
      <c r="F7" s="1428"/>
      <c r="G7" s="1414" t="s">
        <v>1140</v>
      </c>
      <c r="H7" s="1414"/>
      <c r="I7" s="1416"/>
      <c r="J7" s="117"/>
      <c r="K7" s="117"/>
      <c r="L7" s="117"/>
      <c r="M7" s="117"/>
      <c r="N7" s="117"/>
      <c r="O7" s="117"/>
      <c r="P7" s="117"/>
    </row>
    <row r="8" spans="1:22" s="87" customFormat="1" ht="36.6" customHeight="1" x14ac:dyDescent="0.2">
      <c r="A8" s="1423"/>
      <c r="B8" s="118" t="s">
        <v>61</v>
      </c>
      <c r="C8" s="94" t="s">
        <v>62</v>
      </c>
      <c r="D8" s="94" t="s">
        <v>63</v>
      </c>
      <c r="E8" s="119" t="s">
        <v>64</v>
      </c>
      <c r="F8" s="120" t="s">
        <v>65</v>
      </c>
      <c r="G8" s="94" t="s">
        <v>62</v>
      </c>
      <c r="H8" s="94" t="s">
        <v>63</v>
      </c>
      <c r="I8" s="94" t="s">
        <v>64</v>
      </c>
      <c r="J8" s="144"/>
      <c r="K8" s="144"/>
      <c r="L8" s="144"/>
      <c r="M8" s="144"/>
      <c r="N8" s="144"/>
      <c r="O8" s="144"/>
      <c r="P8" s="144"/>
    </row>
    <row r="9" spans="1:22" ht="11.45" customHeight="1" x14ac:dyDescent="0.2">
      <c r="A9" s="121">
        <v>1</v>
      </c>
      <c r="B9" s="122" t="s">
        <v>24</v>
      </c>
      <c r="C9" s="123"/>
      <c r="D9" s="123"/>
      <c r="E9" s="123"/>
      <c r="F9" s="97" t="s">
        <v>25</v>
      </c>
      <c r="G9" s="123"/>
      <c r="H9" s="123"/>
      <c r="I9" s="383"/>
      <c r="J9" s="137"/>
      <c r="Q9" s="10"/>
      <c r="R9" s="10"/>
      <c r="S9" s="10"/>
      <c r="T9" s="10"/>
      <c r="U9" s="10"/>
      <c r="V9" s="10"/>
    </row>
    <row r="10" spans="1:22" x14ac:dyDescent="0.2">
      <c r="A10" s="121">
        <f t="shared" ref="A10:A55" si="0">A9+1</f>
        <v>2</v>
      </c>
      <c r="B10" s="124" t="s">
        <v>190</v>
      </c>
      <c r="C10" s="239"/>
      <c r="D10" s="239"/>
      <c r="E10" s="227"/>
      <c r="F10" s="422" t="s">
        <v>208</v>
      </c>
      <c r="G10" s="234">
        <f>'pü.mérleg Önkorm.'!G10+'pü.mérleg Hivatal'!H12+'püm. GAMESZ. '!G12+'püm-TASZII.'!G12+püm.Brunszvik!G12+'püm Festetics'!G12</f>
        <v>700493</v>
      </c>
      <c r="H10" s="234">
        <f>'pü.mérleg Önkorm.'!H10+'pü.mérleg Hivatal'!I12+'püm. GAMESZ. '!H12+'püm-TASZII.'!H12+püm.Brunszvik!H12+'püm Festetics'!H12</f>
        <v>340563</v>
      </c>
      <c r="I10" s="748">
        <f>SUM(G10:H10)</f>
        <v>1041056</v>
      </c>
      <c r="J10" s="126" t="e">
        <f>'pü.mérleg Önkorm.'!#REF!+'pü.mérleg Hivatal'!#REF!+'püm. GAMESZ. '!#REF!+püm.Brunszvik!#REF!+'püm-TASZII.'!#REF!</f>
        <v>#REF!</v>
      </c>
      <c r="K10" s="115" t="e">
        <f>'pü.mérleg Önkorm.'!#REF!+'pü.mérleg Hivatal'!#REF!+'püm. GAMESZ. '!#REF!++'püm-TASZII.'!#REF!+püm.Brunszvik!#REF!</f>
        <v>#REF!</v>
      </c>
      <c r="L10" s="115" t="e">
        <f>'pü.mérleg Önkorm.'!#REF!+'pü.mérleg Hivatal'!#REF!+'püm. GAMESZ. '!#REF!+püm.Brunszvik!#REF!+'püm-TASZII.'!#REF!</f>
        <v>#REF!</v>
      </c>
      <c r="N10" s="115"/>
      <c r="Q10" s="10"/>
      <c r="R10" s="10"/>
      <c r="S10" s="10"/>
      <c r="T10" s="10"/>
      <c r="U10" s="10"/>
      <c r="V10" s="10"/>
    </row>
    <row r="11" spans="1:22" x14ac:dyDescent="0.2">
      <c r="A11" s="121">
        <f t="shared" si="0"/>
        <v>3</v>
      </c>
      <c r="B11" s="124" t="s">
        <v>184</v>
      </c>
      <c r="C11" s="232">
        <f>'tám, végl. pe.átv  '!C11+'tám, végl. pe.átv  '!C17+'tám, végl. pe.átv  '!C18</f>
        <v>766080</v>
      </c>
      <c r="D11" s="232">
        <f>'tám, végl. pe.átv  '!D11+'tám, végl. pe.átv  '!D17+'tám, végl. pe.átv  '!D18</f>
        <v>118245</v>
      </c>
      <c r="E11" s="232">
        <f>'tám, végl. pe.átv  '!E11+'tám, végl. pe.átv  '!E17+'tám, végl. pe.átv  '!E18</f>
        <v>884325</v>
      </c>
      <c r="F11" s="712" t="s">
        <v>209</v>
      </c>
      <c r="G11" s="234">
        <f>'pü.mérleg Önkorm.'!G11+'pü.mérleg Hivatal'!H13+'püm. GAMESZ. '!G13+püm.Brunszvik!G13+'püm-TASZII.'!G13+'püm Festetics'!G13</f>
        <v>135009</v>
      </c>
      <c r="H11" s="234">
        <f>'pü.mérleg Önkorm.'!H11+'pü.mérleg Hivatal'!I13+'püm. GAMESZ. '!H13+püm.Brunszvik!H13+'püm-TASZII.'!H13+'püm Festetics'!H13</f>
        <v>70442</v>
      </c>
      <c r="I11" s="401">
        <f>SUM(G11:H11)</f>
        <v>205451</v>
      </c>
      <c r="J11" s="115" t="e">
        <f>'pü.mérleg Önkorm.'!#REF!+'pü.mérleg Hivatal'!#REF!+'püm. GAMESZ. '!#REF!+püm.Brunszvik!#REF!+'püm-TASZII.'!#REF!</f>
        <v>#REF!</v>
      </c>
      <c r="K11" s="115" t="e">
        <f>'pü.mérleg Önkorm.'!#REF!+'pü.mérleg Hivatal'!#REF!+'püm. GAMESZ. '!#REF!+püm.Brunszvik!#REF!+'püm-TASZII.'!#REF!</f>
        <v>#REF!</v>
      </c>
      <c r="L11" s="115" t="e">
        <f>'pü.mérleg Önkorm.'!#REF!+'pü.mérleg Hivatal'!#REF!+'püm. GAMESZ. '!#REF!+püm.Brunszvik!#REF!+'püm-TASZII.'!#REF!</f>
        <v>#REF!</v>
      </c>
      <c r="N11" s="115"/>
      <c r="Q11" s="10"/>
      <c r="R11" s="10"/>
      <c r="S11" s="10"/>
      <c r="T11" s="10"/>
      <c r="U11" s="10"/>
      <c r="V11" s="10"/>
    </row>
    <row r="12" spans="1:22" x14ac:dyDescent="0.2">
      <c r="A12" s="121">
        <f t="shared" si="0"/>
        <v>4</v>
      </c>
      <c r="B12" s="124" t="s">
        <v>182</v>
      </c>
      <c r="C12" s="232">
        <f>'pü.mérleg Önkorm.'!C12</f>
        <v>0</v>
      </c>
      <c r="D12" s="232">
        <f>'pü.mérleg Önkorm.'!D12</f>
        <v>0</v>
      </c>
      <c r="E12" s="232">
        <f>'pü.mérleg Önkorm.'!E12</f>
        <v>0</v>
      </c>
      <c r="F12" s="422" t="s">
        <v>210</v>
      </c>
      <c r="G12" s="234">
        <f>'pü.mérleg Önkorm.'!G12+'pü.mérleg Hivatal'!H14+'püm. GAMESZ. '!G14+püm.Brunszvik!G14+'püm-TASZII.'!G14+'püm Festetics'!G14</f>
        <v>582484</v>
      </c>
      <c r="H12" s="234">
        <f>'pü.mérleg Önkorm.'!H12+'pü.mérleg Hivatal'!I14+'püm. GAMESZ. '!H14+püm.Brunszvik!H14+'püm-TASZII.'!H14+'püm Festetics'!H14</f>
        <v>594128</v>
      </c>
      <c r="I12" s="401">
        <f>SUM(G12:H12)</f>
        <v>1176612</v>
      </c>
      <c r="J12" s="115" t="e">
        <f>'pü.mérleg Önkorm.'!#REF!+'pü.mérleg Hivatal'!#REF!+'püm. GAMESZ. '!#REF!+püm.Brunszvik!#REF!+'püm-TASZII.'!#REF!</f>
        <v>#REF!</v>
      </c>
      <c r="K12" s="115" t="e">
        <f>'pü.mérleg Önkorm.'!#REF!+'pü.mérleg Hivatal'!#REF!+'püm. GAMESZ. '!#REF!+püm.Brunszvik!#REF!+'püm-TASZII.'!#REF!</f>
        <v>#REF!</v>
      </c>
      <c r="L12" s="115" t="e">
        <f>'pü.mérleg Önkorm.'!#REF!+'pü.mérleg Hivatal'!#REF!+'püm. GAMESZ. '!#REF!+püm.Brunszvik!#REF!+'püm-TASZII.'!#REF!</f>
        <v>#REF!</v>
      </c>
      <c r="N12" s="115"/>
      <c r="Q12" s="10"/>
      <c r="R12" s="10"/>
      <c r="S12" s="10"/>
      <c r="T12" s="10"/>
      <c r="U12" s="10"/>
      <c r="V12" s="10"/>
    </row>
    <row r="13" spans="1:22" ht="12" customHeight="1" x14ac:dyDescent="0.2">
      <c r="A13" s="121">
        <f t="shared" si="0"/>
        <v>5</v>
      </c>
      <c r="B13" s="457" t="s">
        <v>185</v>
      </c>
      <c r="C13" s="232">
        <f>'tám, végl. pe.átv  '!C38+'tám, végl. pe.átv  '!C48+'tám, végl. pe.átv  '!C54+'tám, végl. pe.átv  '!C71</f>
        <v>59399</v>
      </c>
      <c r="D13" s="232">
        <f>'tám, végl. pe.átv  '!D38+'tám, végl. pe.átv  '!D48+'tám, végl. pe.átv  '!D54+'tám, végl. pe.átv  '!D71+'tám, végl. pe.átv  '!D59</f>
        <v>2468</v>
      </c>
      <c r="E13" s="232">
        <f>'tám, végl. pe.átv  '!E38+'tám, végl. pe.átv  '!E48+'tám, végl. pe.átv  '!E54+'tám, végl. pe.átv  '!E71+'tám, végl. pe.átv  '!E59</f>
        <v>61867</v>
      </c>
      <c r="F13" s="422"/>
      <c r="G13" s="232"/>
      <c r="H13" s="232"/>
      <c r="I13" s="748"/>
      <c r="J13" s="137"/>
      <c r="O13" s="137"/>
      <c r="Q13" s="10"/>
      <c r="R13" s="10"/>
      <c r="S13" s="10"/>
      <c r="T13" s="10"/>
      <c r="U13" s="10"/>
      <c r="V13" s="10"/>
    </row>
    <row r="14" spans="1:22" x14ac:dyDescent="0.2">
      <c r="A14" s="121">
        <f t="shared" si="0"/>
        <v>6</v>
      </c>
      <c r="B14" s="124" t="s">
        <v>1043</v>
      </c>
      <c r="C14" s="232"/>
      <c r="D14" s="232"/>
      <c r="E14" s="234"/>
      <c r="F14" s="422" t="s">
        <v>211</v>
      </c>
      <c r="G14" s="234">
        <f>'pü.mérleg Önkorm.'!G14+'pü.mérleg Hivatal'!H16</f>
        <v>2690</v>
      </c>
      <c r="H14" s="234">
        <f>'pü.mérleg Önkorm.'!H14+'pü.mérleg Hivatal'!I16</f>
        <v>10950</v>
      </c>
      <c r="I14" s="401">
        <f>'pü.mérleg Önkorm.'!I14+'pü.mérleg Hivatal'!J16</f>
        <v>13640</v>
      </c>
      <c r="J14" s="115" t="e">
        <f>'pü.mérleg Önkorm.'!#REF!+'pü.mérleg Hivatal'!#REF!</f>
        <v>#REF!</v>
      </c>
      <c r="K14" s="115" t="e">
        <f>'pü.mérleg Önkorm.'!#REF!+'pü.mérleg Hivatal'!#REF!</f>
        <v>#REF!</v>
      </c>
      <c r="L14" s="115" t="e">
        <f>'pü.mérleg Önkorm.'!#REF!+'pü.mérleg Hivatal'!#REF!</f>
        <v>#REF!</v>
      </c>
      <c r="Q14" s="10"/>
      <c r="R14" s="10"/>
      <c r="S14" s="10"/>
      <c r="T14" s="10"/>
      <c r="U14" s="10"/>
      <c r="V14" s="10"/>
    </row>
    <row r="15" spans="1:22" x14ac:dyDescent="0.2">
      <c r="A15" s="121">
        <f t="shared" si="0"/>
        <v>7</v>
      </c>
      <c r="B15" s="124" t="s">
        <v>1041</v>
      </c>
      <c r="C15" s="232">
        <f>'pü.mérleg Önkorm.'!C15</f>
        <v>0</v>
      </c>
      <c r="D15" s="232">
        <f>'pü.mérleg Önkorm.'!D15</f>
        <v>0</v>
      </c>
      <c r="E15" s="232">
        <f>'pü.mérleg Önkorm.'!E15</f>
        <v>0</v>
      </c>
      <c r="F15" s="422"/>
      <c r="G15" s="234"/>
      <c r="H15" s="234"/>
      <c r="I15" s="401"/>
      <c r="J15" s="115"/>
      <c r="K15" s="115"/>
      <c r="L15" s="115"/>
      <c r="Q15" s="10"/>
      <c r="R15" s="10"/>
      <c r="S15" s="10"/>
      <c r="T15" s="10"/>
      <c r="U15" s="10"/>
      <c r="V15" s="10"/>
    </row>
    <row r="16" spans="1:22" x14ac:dyDescent="0.2">
      <c r="A16" s="121">
        <f t="shared" si="0"/>
        <v>8</v>
      </c>
      <c r="B16" s="893" t="s">
        <v>1042</v>
      </c>
      <c r="C16" s="232">
        <f>'pü.mérleg Önkorm.'!C16+'pü.mérleg Hivatal'!D16+'püm. GAMESZ. '!C16+püm.Brunszvik!C16+'püm Festetics'!C16+'püm-TASZII.'!C16</f>
        <v>686466</v>
      </c>
      <c r="D16" s="232">
        <f>'pü.mérleg Önkorm.'!D16+'pü.mérleg Hivatal'!E16+'püm. GAMESZ. '!D16+püm.Brunszvik!D16+'püm Festetics'!D16+'püm-TASZII.'!D16</f>
        <v>0</v>
      </c>
      <c r="E16" s="232">
        <f>'pü.mérleg Önkorm.'!E16+'pü.mérleg Hivatal'!F16+'püm. GAMESZ. '!E16+püm.Brunszvik!E16+'püm Festetics'!E16+'püm-TASZII.'!E16</f>
        <v>686466</v>
      </c>
      <c r="F16" s="422" t="s">
        <v>212</v>
      </c>
      <c r="G16" s="234"/>
      <c r="H16" s="234"/>
      <c r="I16" s="748"/>
      <c r="J16" s="137"/>
      <c r="Q16" s="10"/>
      <c r="R16" s="10"/>
      <c r="S16" s="10"/>
      <c r="T16" s="10"/>
      <c r="U16" s="10"/>
      <c r="V16" s="10"/>
    </row>
    <row r="17" spans="1:22" x14ac:dyDescent="0.2">
      <c r="A17" s="121">
        <f t="shared" si="0"/>
        <v>9</v>
      </c>
      <c r="B17" s="124" t="s">
        <v>186</v>
      </c>
      <c r="C17" s="232">
        <f>'pü.mérleg Önkorm.'!C17+'püm. GAMESZ. '!C18+püm.Brunszvik!C18+'püm-TASZII.'!C18+'pü.mérleg Hivatal'!D17+püm.Brunszvik!C18</f>
        <v>502440</v>
      </c>
      <c r="D17" s="232">
        <f>'mük. bev.Önkor és Hivatal '!F40</f>
        <v>802060</v>
      </c>
      <c r="E17" s="234">
        <f>SUM(C17:D17)</f>
        <v>1304500</v>
      </c>
      <c r="F17" s="422" t="s">
        <v>213</v>
      </c>
      <c r="G17" s="234">
        <f>'pü.mérleg Önkorm.'!G17+'pü.mérleg Hivatal'!H18</f>
        <v>5850</v>
      </c>
      <c r="H17" s="234">
        <f>'pü.mérleg Önkorm.'!H17+'pü.mérleg Hivatal'!I18</f>
        <v>49335</v>
      </c>
      <c r="I17" s="401">
        <f>'pü.mérleg Önkorm.'!I17+'pü.mérleg Hivatal'!J18</f>
        <v>55185</v>
      </c>
      <c r="J17" s="227">
        <f>'pü.mérleg Önkorm.'!J17+'pü.mérleg Hivatal'!K18</f>
        <v>0</v>
      </c>
      <c r="K17" s="227">
        <f>'pü.mérleg Önkorm.'!K17+'pü.mérleg Hivatal'!L18</f>
        <v>0</v>
      </c>
      <c r="L17" s="227">
        <f>'pü.mérleg Önkorm.'!L17+'pü.mérleg Hivatal'!M18</f>
        <v>0</v>
      </c>
      <c r="Q17" s="10"/>
      <c r="R17" s="10"/>
      <c r="S17" s="10"/>
      <c r="T17" s="10"/>
      <c r="U17" s="10"/>
      <c r="V17" s="10"/>
    </row>
    <row r="18" spans="1:22" x14ac:dyDescent="0.2">
      <c r="A18" s="121">
        <f t="shared" si="0"/>
        <v>10</v>
      </c>
      <c r="B18" s="127" t="s">
        <v>40</v>
      </c>
      <c r="C18" s="232">
        <f>'pü.mérleg Önkorm.'!C18+'püm. GAMESZ. '!C19+püm.Brunszvik!C19+'püm-TASZII.'!C19+'pü.mérleg Hivatal'!D18+püm.Brunszvik!C19</f>
        <v>0</v>
      </c>
      <c r="D18" s="1019"/>
      <c r="E18" s="1019"/>
      <c r="F18" s="422" t="s">
        <v>214</v>
      </c>
      <c r="G18" s="234">
        <f>'pü.mérleg Önkorm.'!G18+'pü.mérleg Hivatal'!H19</f>
        <v>150640</v>
      </c>
      <c r="H18" s="234">
        <f>'pü.mérleg Önkorm.'!H18+'pü.mérleg Hivatal'!I19</f>
        <v>168375</v>
      </c>
      <c r="I18" s="234">
        <f>'pü.mérleg Önkorm.'!I18+'pü.mérleg Hivatal'!J19</f>
        <v>319015</v>
      </c>
      <c r="J18" s="115" t="e">
        <f>'pü.mérleg Önkorm.'!#REF!</f>
        <v>#REF!</v>
      </c>
      <c r="K18" s="115" t="e">
        <f>'pü.mérleg Önkorm.'!#REF!</f>
        <v>#REF!</v>
      </c>
      <c r="L18" s="115" t="e">
        <f>'pü.mérleg Önkorm.'!#REF!</f>
        <v>#REF!</v>
      </c>
      <c r="M18" s="141"/>
      <c r="Q18" s="10"/>
      <c r="R18" s="10"/>
      <c r="S18" s="10"/>
      <c r="T18" s="10"/>
      <c r="U18" s="10"/>
      <c r="V18" s="10"/>
    </row>
    <row r="19" spans="1:22" x14ac:dyDescent="0.2">
      <c r="A19" s="121">
        <f t="shared" si="0"/>
        <v>11</v>
      </c>
      <c r="B19" s="127"/>
      <c r="C19" s="232"/>
      <c r="D19" s="1019"/>
      <c r="E19" s="1019"/>
      <c r="F19" s="422" t="s">
        <v>215</v>
      </c>
      <c r="G19" s="234">
        <f>'pü.mérleg Önkorm.'!G19+'pü.mérleg Hivatal'!H20+'püm. GAMESZ. '!G20+püm.Brunszvik!G20+'püm Festetics'!G20+'püm-TASZII.'!G20</f>
        <v>0</v>
      </c>
      <c r="H19" s="234">
        <f>'pü.mérleg Önkorm.'!H19+'pü.mérleg Hivatal'!I20+'püm. GAMESZ. '!H20+püm.Brunszvik!H20+'püm Festetics'!H20+'püm-TASZII.'!H20</f>
        <v>0</v>
      </c>
      <c r="I19" s="234">
        <f>'pü.mérleg Önkorm.'!I19+'pü.mérleg Hivatal'!J20+'püm. GAMESZ. '!I20+püm.Brunszvik!I20+'püm Festetics'!I20+'püm-TASZII.'!I20</f>
        <v>0</v>
      </c>
      <c r="J19" s="83">
        <f>'pü.mérleg Önkorm.'!J19+'pü.mérleg Hivatal'!K20+'püm. GAMESZ. '!J20+püm.Brunszvik!J20+'püm Festetics'!J20+'püm-TASZII.'!J20</f>
        <v>0</v>
      </c>
      <c r="K19" s="83">
        <f>'pü.mérleg Önkorm.'!K19+'pü.mérleg Hivatal'!L20+'püm. GAMESZ. '!K20+püm.Brunszvik!K20+'püm Festetics'!K20+'püm-TASZII.'!K20</f>
        <v>0</v>
      </c>
      <c r="L19" s="83">
        <f>'pü.mérleg Önkorm.'!L19+'pü.mérleg Hivatal'!M20+'püm. GAMESZ. '!L20+püm.Brunszvik!L20+'püm Festetics'!L20+'püm-TASZII.'!L20</f>
        <v>0</v>
      </c>
      <c r="M19" s="141"/>
      <c r="Q19" s="10"/>
      <c r="R19" s="10"/>
      <c r="S19" s="10"/>
      <c r="T19" s="10"/>
      <c r="U19" s="10"/>
      <c r="V19" s="10"/>
    </row>
    <row r="20" spans="1:22" x14ac:dyDescent="0.2">
      <c r="A20" s="121">
        <f t="shared" si="0"/>
        <v>12</v>
      </c>
      <c r="B20" s="80" t="s">
        <v>187</v>
      </c>
      <c r="C20" s="232">
        <f>'pü.mérleg Önkorm.'!C20+'pü.mérleg Hivatal'!D20+'püm. GAMESZ. '!C20+püm.Brunszvik!C20+'püm-TASZII.'!C20+'püm Festetics'!C20</f>
        <v>207183</v>
      </c>
      <c r="D20" s="232">
        <f>'pü.mérleg Önkorm.'!D20+'pü.mérleg Hivatal'!E20+'püm. GAMESZ. '!D20+püm.Brunszvik!D20+'püm-TASZII.'!D20+'püm Festetics'!D20</f>
        <v>242166</v>
      </c>
      <c r="E20" s="232">
        <f>SUM(C20:D20)</f>
        <v>449349</v>
      </c>
      <c r="F20" s="422" t="s">
        <v>216</v>
      </c>
      <c r="G20" s="234"/>
      <c r="H20" s="234">
        <f>'pü.mérleg Önkorm.'!H20</f>
        <v>201596</v>
      </c>
      <c r="I20" s="748">
        <f>SUM(G20:H20)</f>
        <v>201596</v>
      </c>
      <c r="J20" s="137"/>
      <c r="Q20" s="10"/>
      <c r="R20" s="10"/>
      <c r="S20" s="10"/>
      <c r="T20" s="10"/>
      <c r="U20" s="10"/>
      <c r="V20" s="10"/>
    </row>
    <row r="21" spans="1:22" x14ac:dyDescent="0.2">
      <c r="A21" s="121">
        <f t="shared" si="0"/>
        <v>13</v>
      </c>
      <c r="C21" s="1019"/>
      <c r="D21" s="1019"/>
      <c r="E21" s="1019"/>
      <c r="F21" s="422" t="s">
        <v>217</v>
      </c>
      <c r="G21" s="234">
        <f>'pü.mérleg Önkorm.'!G21</f>
        <v>2223</v>
      </c>
      <c r="H21" s="234">
        <f>'pü.mérleg Önkorm.'!H21</f>
        <v>27777</v>
      </c>
      <c r="I21" s="748">
        <f>SUM(G21:H21)</f>
        <v>30000</v>
      </c>
      <c r="J21" s="137"/>
      <c r="Q21" s="10"/>
      <c r="R21" s="10"/>
      <c r="S21" s="10"/>
      <c r="T21" s="10"/>
      <c r="U21" s="10"/>
      <c r="V21" s="10"/>
    </row>
    <row r="22" spans="1:22" s="88" customFormat="1" x14ac:dyDescent="0.2">
      <c r="A22" s="121">
        <f t="shared" si="0"/>
        <v>14</v>
      </c>
      <c r="B22" s="80" t="s">
        <v>189</v>
      </c>
      <c r="C22" s="1019"/>
      <c r="D22" s="1019"/>
      <c r="E22" s="1019"/>
      <c r="F22" s="518"/>
      <c r="G22" s="234"/>
      <c r="H22" s="234"/>
      <c r="I22" s="401"/>
      <c r="J22" s="538"/>
      <c r="K22" s="145"/>
      <c r="L22" s="145"/>
      <c r="M22" s="145"/>
      <c r="N22" s="145"/>
      <c r="O22" s="145"/>
      <c r="P22" s="145"/>
    </row>
    <row r="23" spans="1:22" s="88" customFormat="1" x14ac:dyDescent="0.2">
      <c r="A23" s="121">
        <f t="shared" si="0"/>
        <v>15</v>
      </c>
      <c r="B23" s="80" t="s">
        <v>188</v>
      </c>
      <c r="C23" s="1019"/>
      <c r="D23" s="1019"/>
      <c r="E23" s="1019"/>
      <c r="F23" s="518"/>
      <c r="G23" s="234"/>
      <c r="H23" s="234"/>
      <c r="I23" s="401"/>
      <c r="J23" s="538"/>
      <c r="K23" s="145"/>
      <c r="L23" s="145"/>
      <c r="M23" s="145"/>
      <c r="N23" s="538"/>
      <c r="O23" s="145"/>
      <c r="P23" s="145"/>
    </row>
    <row r="24" spans="1:22" x14ac:dyDescent="0.2">
      <c r="A24" s="121">
        <f t="shared" si="0"/>
        <v>16</v>
      </c>
      <c r="B24" s="124" t="s">
        <v>191</v>
      </c>
      <c r="C24" s="234">
        <f>'felh. bev.  '!D12</f>
        <v>2027</v>
      </c>
      <c r="D24" s="234">
        <f>'pü.mérleg Önkorm.'!D24+'pü.mérleg Hivatal'!E24+'püm. GAMESZ. '!D24+püm.Brunszvik!D24+'püm-TASZII.'!D24</f>
        <v>0</v>
      </c>
      <c r="E24" s="1019">
        <f>SUM(C24:D24)</f>
        <v>2027</v>
      </c>
      <c r="F24" s="714" t="s">
        <v>66</v>
      </c>
      <c r="G24" s="295">
        <f>SUM(G10:G22)</f>
        <v>1579389</v>
      </c>
      <c r="H24" s="295">
        <f>SUM(H10:H22)</f>
        <v>1463166</v>
      </c>
      <c r="I24" s="402">
        <f>SUM(I10:I22)</f>
        <v>3042555</v>
      </c>
      <c r="J24" s="115" t="e">
        <f>'pü.mérleg Önkorm.'!#REF!+'pü.mérleg Hivatal'!#REF!+'püm. GAMESZ. '!#REF!+püm.Brunszvik!#REF!+'püm-TASZII.'!#REF!</f>
        <v>#REF!</v>
      </c>
      <c r="K24" s="115" t="e">
        <f>'pü.mérleg Önkorm.'!#REF!+'pü.mérleg Hivatal'!#REF!+'püm. GAMESZ. '!#REF!+püm.Brunszvik!#REF!+'püm-TASZII.'!#REF!</f>
        <v>#REF!</v>
      </c>
      <c r="L24" s="115" t="e">
        <f>'pü.mérleg Önkorm.'!#REF!+'pü.mérleg Hivatal'!#REF!+'püm. GAMESZ. '!#REF!+püm.Brunszvik!#REF!+'püm-TASZII.'!#REF!</f>
        <v>#REF!</v>
      </c>
      <c r="Q24" s="10"/>
      <c r="R24" s="10"/>
      <c r="S24" s="10"/>
      <c r="T24" s="10"/>
      <c r="U24" s="10"/>
      <c r="V24" s="10"/>
    </row>
    <row r="25" spans="1:22" x14ac:dyDescent="0.2">
      <c r="A25" s="121">
        <f t="shared" si="0"/>
        <v>17</v>
      </c>
      <c r="B25" s="124" t="s">
        <v>192</v>
      </c>
      <c r="C25" s="1019">
        <f>'felh. bev.  '!D13</f>
        <v>0</v>
      </c>
      <c r="D25" s="1019">
        <f>'felh. bev.  '!E13+'felh. bev.  '!E14</f>
        <v>0</v>
      </c>
      <c r="E25" s="1019">
        <f>'felh. bev.  '!F13+'felh. bev.  '!F14</f>
        <v>0</v>
      </c>
      <c r="F25" s="518"/>
      <c r="G25" s="234"/>
      <c r="H25" s="234"/>
      <c r="I25" s="401"/>
      <c r="J25" s="137"/>
      <c r="Q25" s="10"/>
      <c r="R25" s="10"/>
      <c r="S25" s="10"/>
      <c r="T25" s="10"/>
      <c r="U25" s="10"/>
      <c r="V25" s="10"/>
    </row>
    <row r="26" spans="1:22" x14ac:dyDescent="0.2">
      <c r="A26" s="121">
        <f t="shared" si="0"/>
        <v>18</v>
      </c>
      <c r="B26" s="80" t="s">
        <v>193</v>
      </c>
      <c r="C26" s="297"/>
      <c r="D26" s="234">
        <f>'pü.mérleg Önkorm.'!D26</f>
        <v>1537438</v>
      </c>
      <c r="E26" s="1019">
        <f>SUM(C26:D26)</f>
        <v>1537438</v>
      </c>
      <c r="F26" s="715" t="s">
        <v>218</v>
      </c>
      <c r="G26" s="297"/>
      <c r="H26" s="297"/>
      <c r="I26" s="401"/>
      <c r="J26" s="137"/>
      <c r="Q26" s="10"/>
      <c r="R26" s="10"/>
      <c r="S26" s="10"/>
      <c r="T26" s="10"/>
      <c r="U26" s="10"/>
      <c r="V26" s="10"/>
    </row>
    <row r="27" spans="1:22" x14ac:dyDescent="0.2">
      <c r="A27" s="121">
        <f t="shared" si="0"/>
        <v>19</v>
      </c>
      <c r="B27" s="124" t="s">
        <v>194</v>
      </c>
      <c r="C27" s="234"/>
      <c r="D27" s="234"/>
      <c r="E27" s="234"/>
      <c r="F27" s="422" t="s">
        <v>219</v>
      </c>
      <c r="G27" s="234">
        <f>'pü.mérleg Önkorm.'!G27+'pü.mérleg Hivatal'!H27+'püm. GAMESZ. '!G27+'püm-TASZII.'!G27+püm.Brunszvik!G27+'püm Festetics'!G27</f>
        <v>1560470</v>
      </c>
      <c r="H27" s="234">
        <f>'pü.mérleg Önkorm.'!H27+'pü.mérleg Hivatal'!I27+'püm. GAMESZ. '!H27+'püm-TASZII.'!H27+'püm Festetics'!H27</f>
        <v>110339</v>
      </c>
      <c r="I27" s="401">
        <f>SUM(G27:H27)</f>
        <v>1670809</v>
      </c>
      <c r="J27" s="115" t="e">
        <f>'pü.mérleg Önkorm.'!#REF!+'pü.mérleg Hivatal'!#REF!+'püm. GAMESZ. '!#REF!+püm.Brunszvik!#REF!+'püm-TASZII.'!#REF!</f>
        <v>#REF!</v>
      </c>
      <c r="K27" s="115" t="e">
        <f>'pü.mérleg Önkorm.'!#REF!+'pü.mérleg Hivatal'!#REF!+'püm. GAMESZ. '!#REF!+püm.Brunszvik!#REF!+'püm-TASZII.'!#REF!</f>
        <v>#REF!</v>
      </c>
      <c r="L27" s="115" t="e">
        <f>'pü.mérleg Önkorm.'!#REF!+'pü.mérleg Hivatal'!#REF!+'püm. GAMESZ. '!#REF!+püm.Brunszvik!#REF!+'püm-TASZII.'!#REF!</f>
        <v>#REF!</v>
      </c>
      <c r="M27" s="115"/>
      <c r="N27" s="115"/>
      <c r="Q27" s="10"/>
      <c r="R27" s="10"/>
      <c r="S27" s="10"/>
      <c r="T27" s="10"/>
      <c r="U27" s="10"/>
      <c r="V27" s="10"/>
    </row>
    <row r="28" spans="1:22" x14ac:dyDescent="0.2">
      <c r="A28" s="121">
        <f t="shared" si="0"/>
        <v>20</v>
      </c>
      <c r="B28" s="124"/>
      <c r="C28" s="234"/>
      <c r="D28" s="234"/>
      <c r="E28" s="234"/>
      <c r="F28" s="422" t="s">
        <v>220</v>
      </c>
      <c r="G28" s="234">
        <f>'felhalm. kiad.  '!H21</f>
        <v>5715</v>
      </c>
      <c r="H28" s="234">
        <f>'felhalm. kiad.  '!I21</f>
        <v>19050</v>
      </c>
      <c r="I28" s="401">
        <f>SUM(G28:H28)</f>
        <v>24765</v>
      </c>
      <c r="J28" s="137"/>
      <c r="Q28" s="10"/>
      <c r="R28" s="10"/>
      <c r="S28" s="10"/>
      <c r="T28" s="10"/>
      <c r="U28" s="10"/>
      <c r="V28" s="10"/>
    </row>
    <row r="29" spans="1:22" x14ac:dyDescent="0.2">
      <c r="A29" s="121">
        <f t="shared" si="0"/>
        <v>21</v>
      </c>
      <c r="B29" s="80" t="s">
        <v>195</v>
      </c>
      <c r="C29" s="234">
        <f>'tám, végl. pe.átv  '!C42+'tám, végl. pe.átv  '!C61</f>
        <v>0</v>
      </c>
      <c r="D29" s="234">
        <f>'tám, végl. pe.átv  '!D42+'tám, végl. pe.átv  '!D61</f>
        <v>0</v>
      </c>
      <c r="E29" s="234">
        <f>'tám, végl. pe.átv  '!E42+'tám, végl. pe.átv  '!E61</f>
        <v>0</v>
      </c>
      <c r="F29" s="422" t="s">
        <v>221</v>
      </c>
      <c r="G29" s="234"/>
      <c r="H29" s="234"/>
      <c r="I29" s="401"/>
      <c r="J29" s="137"/>
      <c r="Q29" s="10"/>
      <c r="R29" s="10"/>
      <c r="S29" s="10"/>
      <c r="T29" s="10"/>
      <c r="U29" s="10"/>
      <c r="V29" s="10"/>
    </row>
    <row r="30" spans="1:22" s="88" customFormat="1" x14ac:dyDescent="0.2">
      <c r="A30" s="121">
        <f t="shared" si="0"/>
        <v>22</v>
      </c>
      <c r="B30" s="80" t="s">
        <v>196</v>
      </c>
      <c r="C30" s="234">
        <f>'felh. bev.  '!D35+'felh. bev.  '!D39</f>
        <v>0</v>
      </c>
      <c r="D30" s="234">
        <f>'felh. bev.  '!E35+'felh. bev.  '!E39</f>
        <v>3006</v>
      </c>
      <c r="E30" s="234">
        <f>'felh. bev.  '!F35+'felh. bev.  '!F39</f>
        <v>3006</v>
      </c>
      <c r="F30" s="712" t="s">
        <v>222</v>
      </c>
      <c r="G30" s="234">
        <f>'felhalm. kiad.  '!H68</f>
        <v>0</v>
      </c>
      <c r="H30" s="234">
        <f>'felhalm. kiad.  '!I68</f>
        <v>0</v>
      </c>
      <c r="I30" s="401">
        <f>SUM(G30:H30)</f>
        <v>0</v>
      </c>
      <c r="J30" s="538"/>
      <c r="K30" s="145"/>
      <c r="L30" s="145"/>
      <c r="M30" s="145"/>
      <c r="N30" s="145"/>
      <c r="O30" s="145"/>
      <c r="P30" s="145"/>
    </row>
    <row r="31" spans="1:22" s="88" customFormat="1" x14ac:dyDescent="0.2">
      <c r="A31" s="121">
        <f t="shared" si="0"/>
        <v>23</v>
      </c>
      <c r="B31" s="80"/>
      <c r="C31" s="227"/>
      <c r="D31" s="227"/>
      <c r="E31" s="227"/>
      <c r="F31" s="712" t="s">
        <v>1051</v>
      </c>
      <c r="G31" s="234">
        <f>'pü.mérleg Önkorm.'!G31</f>
        <v>0</v>
      </c>
      <c r="H31" s="234">
        <f>'pü.mérleg Önkorm.'!H31</f>
        <v>5000</v>
      </c>
      <c r="I31" s="234">
        <f>'pü.mérleg Önkorm.'!I31</f>
        <v>5000</v>
      </c>
      <c r="J31" s="234">
        <f>'pü.mérleg Önkorm.'!J31</f>
        <v>0</v>
      </c>
      <c r="K31" s="234">
        <f>'pü.mérleg Önkorm.'!K31</f>
        <v>0</v>
      </c>
      <c r="L31" s="234">
        <f>'pü.mérleg Önkorm.'!L31</f>
        <v>0</v>
      </c>
      <c r="M31" s="453"/>
      <c r="N31" s="145"/>
      <c r="O31" s="145"/>
      <c r="P31" s="145"/>
    </row>
    <row r="32" spans="1:22" x14ac:dyDescent="0.2">
      <c r="A32" s="121">
        <f t="shared" si="0"/>
        <v>24</v>
      </c>
      <c r="C32" s="227"/>
      <c r="D32" s="227"/>
      <c r="E32" s="227"/>
      <c r="F32" s="712" t="s">
        <v>272</v>
      </c>
      <c r="G32" s="234">
        <f>'pü.mérleg Önkorm.'!G32+'pü.mérleg Hivatal'!H31+'püm. GAMESZ. '!G31+'püm-TASZII.'!G31</f>
        <v>28681</v>
      </c>
      <c r="H32" s="234">
        <f>'pü.mérleg Önkorm.'!H32+'pü.mérleg Hivatal'!I31+'püm. GAMESZ. '!H31+'püm-TASZII.'!H31</f>
        <v>16000</v>
      </c>
      <c r="I32" s="401">
        <f>SUM(G32:H32)</f>
        <v>44681</v>
      </c>
      <c r="J32" s="115" t="e">
        <f>'pü.mérleg Önkorm.'!#REF!+'pü.mérleg Hivatal'!#REF!+'püm. GAMESZ. '!#REF!</f>
        <v>#REF!</v>
      </c>
      <c r="K32" s="115" t="e">
        <f>'pü.mérleg Önkorm.'!#REF!+'pü.mérleg Hivatal'!#REF!+'püm. GAMESZ. '!#REF!</f>
        <v>#REF!</v>
      </c>
      <c r="L32" s="115" t="e">
        <f>'pü.mérleg Önkorm.'!#REF!+'pü.mérleg Hivatal'!#REF!+'püm. GAMESZ. '!#REF!</f>
        <v>#REF!</v>
      </c>
      <c r="Q32" s="10"/>
      <c r="R32" s="10"/>
      <c r="S32" s="10"/>
      <c r="T32" s="10"/>
      <c r="U32" s="10"/>
      <c r="V32" s="10"/>
    </row>
    <row r="33" spans="1:22" s="11" customFormat="1" x14ac:dyDescent="0.2">
      <c r="A33" s="121">
        <f t="shared" si="0"/>
        <v>25</v>
      </c>
      <c r="B33" s="131" t="s">
        <v>52</v>
      </c>
      <c r="C33" s="749">
        <f>C12+C20+C11+C17+C13+C29</f>
        <v>1535102</v>
      </c>
      <c r="D33" s="749">
        <f>D12+D20+D11+D17+D13+D29</f>
        <v>1164939</v>
      </c>
      <c r="E33" s="749">
        <f>E12+E20+E11+E17+E13+E29</f>
        <v>2700041</v>
      </c>
      <c r="F33" s="422" t="s">
        <v>273</v>
      </c>
      <c r="G33" s="232">
        <f>tartalék!C18</f>
        <v>145559</v>
      </c>
      <c r="H33" s="232">
        <f>tartalék!D18</f>
        <v>1097098</v>
      </c>
      <c r="I33" s="401">
        <f>tartalék!E18</f>
        <v>1242657</v>
      </c>
      <c r="J33" s="135"/>
      <c r="K33" s="140"/>
      <c r="L33" s="140"/>
      <c r="M33" s="140"/>
      <c r="N33" s="140"/>
      <c r="O33" s="140"/>
      <c r="P33" s="140"/>
    </row>
    <row r="34" spans="1:22" x14ac:dyDescent="0.2">
      <c r="A34" s="121">
        <f t="shared" si="0"/>
        <v>26</v>
      </c>
      <c r="B34" s="127" t="s">
        <v>67</v>
      </c>
      <c r="C34" s="295">
        <f>C15+C16+C23+C24+C25+C26+C27+C30</f>
        <v>688493</v>
      </c>
      <c r="D34" s="295">
        <f t="shared" ref="D34" si="1">D15+D16+D23+D24+D25+D26+D27+D30</f>
        <v>1540444</v>
      </c>
      <c r="E34" s="295">
        <f>E15+E16+E23+E24+E25+E26+E27+E30</f>
        <v>2228937</v>
      </c>
      <c r="F34" s="695" t="s">
        <v>68</v>
      </c>
      <c r="G34" s="295">
        <f>SUM(G27:G33)</f>
        <v>1740425</v>
      </c>
      <c r="H34" s="295">
        <f>SUM(H27:H33)</f>
        <v>1247487</v>
      </c>
      <c r="I34" s="402">
        <f>SUM(I27:I33)</f>
        <v>2987912</v>
      </c>
      <c r="J34" s="115" t="e">
        <f>'pü.mérleg Önkorm.'!#REF!+'pü.mérleg Hivatal'!#REF!+'püm. GAMESZ. '!#REF!+püm.Brunszvik!#REF!+'püm-TASZII.'!#REF!</f>
        <v>#REF!</v>
      </c>
      <c r="K34" s="115" t="e">
        <f>'pü.mérleg Önkorm.'!#REF!+'pü.mérleg Hivatal'!#REF!+'püm. GAMESZ. '!#REF!+püm.Brunszvik!#REF!+'püm-TASZII.'!#REF!</f>
        <v>#REF!</v>
      </c>
      <c r="L34" s="115" t="e">
        <f>'pü.mérleg Önkorm.'!#REF!+'pü.mérleg Hivatal'!#REF!+'püm. GAMESZ. '!#REF!+püm.Brunszvik!#REF!+'püm-TASZII.'!#REF!</f>
        <v>#REF!</v>
      </c>
      <c r="Q34" s="10"/>
      <c r="R34" s="10"/>
      <c r="S34" s="10"/>
      <c r="T34" s="10"/>
      <c r="U34" s="10"/>
      <c r="V34" s="10"/>
    </row>
    <row r="35" spans="1:22" x14ac:dyDescent="0.2">
      <c r="A35" s="121">
        <f t="shared" si="0"/>
        <v>27</v>
      </c>
      <c r="B35" s="135" t="s">
        <v>51</v>
      </c>
      <c r="C35" s="297">
        <f>SUM(C33:C34)</f>
        <v>2223595</v>
      </c>
      <c r="D35" s="297">
        <f>SUM(D33:D34)</f>
        <v>2705383</v>
      </c>
      <c r="E35" s="297">
        <f>SUM(C35:D35)</f>
        <v>4928978</v>
      </c>
      <c r="F35" s="716" t="s">
        <v>69</v>
      </c>
      <c r="G35" s="297">
        <f>G24+G34</f>
        <v>3319814</v>
      </c>
      <c r="H35" s="297">
        <f>H24+H34</f>
        <v>2710653</v>
      </c>
      <c r="I35" s="379">
        <f>I24+I34</f>
        <v>6030467</v>
      </c>
      <c r="J35" s="137"/>
      <c r="Q35" s="10"/>
      <c r="R35" s="10"/>
      <c r="S35" s="10"/>
      <c r="T35" s="10"/>
      <c r="U35" s="10"/>
      <c r="V35" s="10"/>
    </row>
    <row r="36" spans="1:22" ht="12" thickBot="1" x14ac:dyDescent="0.25">
      <c r="A36" s="121">
        <f t="shared" si="0"/>
        <v>28</v>
      </c>
      <c r="B36" s="137"/>
      <c r="C36" s="227"/>
      <c r="D36" s="227"/>
      <c r="E36" s="227"/>
      <c r="F36" s="518"/>
      <c r="G36" s="234"/>
      <c r="H36" s="234"/>
      <c r="I36" s="401"/>
      <c r="J36" s="137"/>
      <c r="Q36" s="10"/>
      <c r="R36" s="10"/>
      <c r="S36" s="10"/>
      <c r="T36" s="10"/>
      <c r="U36" s="10"/>
      <c r="V36" s="10"/>
    </row>
    <row r="37" spans="1:22" ht="12" thickBot="1" x14ac:dyDescent="0.25">
      <c r="A37" s="121">
        <f t="shared" si="0"/>
        <v>29</v>
      </c>
      <c r="B37" s="930" t="s">
        <v>23</v>
      </c>
      <c r="C37" s="771">
        <f>C35-G35</f>
        <v>-1096219</v>
      </c>
      <c r="D37" s="771">
        <f t="shared" ref="D37:E37" si="2">D35-H35</f>
        <v>-5270</v>
      </c>
      <c r="E37" s="772">
        <f t="shared" si="2"/>
        <v>-1101489</v>
      </c>
      <c r="F37" s="295"/>
      <c r="G37" s="295"/>
      <c r="H37" s="295"/>
      <c r="I37" s="402"/>
      <c r="J37" s="137"/>
      <c r="Q37" s="10"/>
      <c r="R37" s="10"/>
      <c r="S37" s="10"/>
      <c r="T37" s="10"/>
      <c r="U37" s="10"/>
      <c r="V37" s="10"/>
    </row>
    <row r="38" spans="1:22" s="11" customFormat="1" x14ac:dyDescent="0.2">
      <c r="A38" s="121">
        <f t="shared" si="0"/>
        <v>30</v>
      </c>
      <c r="B38" s="137"/>
      <c r="C38" s="227"/>
      <c r="D38" s="227"/>
      <c r="E38" s="227"/>
      <c r="F38" s="518"/>
      <c r="G38" s="234"/>
      <c r="H38" s="234"/>
      <c r="I38" s="401"/>
      <c r="J38" s="135"/>
      <c r="K38" s="140"/>
      <c r="L38" s="140"/>
      <c r="M38" s="140"/>
      <c r="N38" s="140"/>
      <c r="O38" s="140"/>
      <c r="P38" s="140"/>
    </row>
    <row r="39" spans="1:22" s="11" customFormat="1" x14ac:dyDescent="0.2">
      <c r="A39" s="121">
        <f t="shared" si="0"/>
        <v>31</v>
      </c>
      <c r="B39" s="90" t="s">
        <v>197</v>
      </c>
      <c r="C39" s="540"/>
      <c r="D39" s="540"/>
      <c r="E39" s="540"/>
      <c r="F39" s="715" t="s">
        <v>223</v>
      </c>
      <c r="G39" s="297"/>
      <c r="H39" s="297"/>
      <c r="I39" s="379"/>
      <c r="J39" s="135"/>
      <c r="K39" s="140"/>
      <c r="L39" s="140"/>
      <c r="M39" s="140"/>
      <c r="N39" s="140"/>
      <c r="O39" s="140"/>
      <c r="P39" s="140"/>
    </row>
    <row r="40" spans="1:22" s="11" customFormat="1" x14ac:dyDescent="0.2">
      <c r="A40" s="121">
        <f t="shared" si="0"/>
        <v>32</v>
      </c>
      <c r="B40" s="95" t="s">
        <v>198</v>
      </c>
      <c r="C40" s="540"/>
      <c r="D40" s="540"/>
      <c r="E40" s="540"/>
      <c r="F40" s="717" t="s">
        <v>224</v>
      </c>
      <c r="G40" s="146"/>
      <c r="I40" s="404"/>
      <c r="J40" s="135"/>
      <c r="K40" s="140"/>
      <c r="L40" s="140"/>
      <c r="M40" s="140"/>
      <c r="N40" s="140"/>
      <c r="O40" s="140"/>
      <c r="P40" s="140"/>
    </row>
    <row r="41" spans="1:22" s="11" customFormat="1" ht="21.75" x14ac:dyDescent="0.2">
      <c r="A41" s="269">
        <f t="shared" si="0"/>
        <v>33</v>
      </c>
      <c r="B41" s="906" t="s">
        <v>1233</v>
      </c>
      <c r="C41" s="1020">
        <f>'pü.mérleg Önkorm.'!C41</f>
        <v>0</v>
      </c>
      <c r="D41" s="1020">
        <f>'pü.mérleg Önkorm.'!D41</f>
        <v>0</v>
      </c>
      <c r="E41" s="1020">
        <f>'pü.mérleg Önkorm.'!E41</f>
        <v>0</v>
      </c>
      <c r="F41" s="147" t="s">
        <v>916</v>
      </c>
      <c r="G41" s="234">
        <f>'pü.mérleg Önkorm.'!G41</f>
        <v>155395</v>
      </c>
      <c r="H41" s="234">
        <f>'pü.mérleg Önkorm.'!H41</f>
        <v>0</v>
      </c>
      <c r="I41" s="234">
        <f>'pü.mérleg Önkorm.'!I41</f>
        <v>155395</v>
      </c>
      <c r="J41" s="135"/>
      <c r="K41" s="140"/>
      <c r="L41" s="140"/>
      <c r="M41" s="432"/>
      <c r="N41" s="140"/>
      <c r="O41" s="140"/>
      <c r="P41" s="140"/>
    </row>
    <row r="42" spans="1:22" x14ac:dyDescent="0.2">
      <c r="A42" s="121">
        <f t="shared" si="0"/>
        <v>34</v>
      </c>
      <c r="B42" s="82" t="s">
        <v>199</v>
      </c>
      <c r="C42" s="718"/>
      <c r="D42" s="719">
        <f>'pü.mérleg Önkorm.'!D42</f>
        <v>0</v>
      </c>
      <c r="E42" s="719">
        <f>SUM(C42:D42)</f>
        <v>0</v>
      </c>
      <c r="F42" s="422" t="s">
        <v>225</v>
      </c>
      <c r="G42" s="297"/>
      <c r="H42" s="297"/>
      <c r="I42" s="379"/>
      <c r="J42" s="137"/>
      <c r="Q42" s="10"/>
      <c r="R42" s="10"/>
      <c r="S42" s="10"/>
      <c r="T42" s="10"/>
      <c r="U42" s="10"/>
      <c r="V42" s="10"/>
    </row>
    <row r="43" spans="1:22" x14ac:dyDescent="0.2">
      <c r="A43" s="121">
        <f t="shared" si="0"/>
        <v>35</v>
      </c>
      <c r="B43" s="82" t="s">
        <v>200</v>
      </c>
      <c r="C43" s="227"/>
      <c r="D43" s="227"/>
      <c r="E43" s="227"/>
      <c r="F43" s="422" t="s">
        <v>226</v>
      </c>
      <c r="G43" s="146"/>
      <c r="H43" s="146"/>
      <c r="I43" s="379"/>
      <c r="J43" s="137"/>
      <c r="Q43" s="10"/>
      <c r="R43" s="10"/>
      <c r="S43" s="10"/>
      <c r="T43" s="10"/>
      <c r="U43" s="10"/>
      <c r="V43" s="10"/>
    </row>
    <row r="44" spans="1:22" ht="21" x14ac:dyDescent="0.2">
      <c r="A44" s="121">
        <f t="shared" si="0"/>
        <v>36</v>
      </c>
      <c r="B44" s="719" t="s">
        <v>896</v>
      </c>
      <c r="C44" s="234">
        <f>'pü.mérleg Önkorm.'!C44</f>
        <v>1282257</v>
      </c>
      <c r="D44" s="234">
        <f>'pü.mérleg Önkorm.'!D44</f>
        <v>10000</v>
      </c>
      <c r="E44" s="401">
        <f>'pü.mérleg Önkorm.'!E44</f>
        <v>1292257</v>
      </c>
      <c r="F44" s="227" t="s">
        <v>227</v>
      </c>
      <c r="G44" s="146"/>
      <c r="H44" s="146"/>
      <c r="I44" s="379"/>
      <c r="J44" s="137"/>
      <c r="Q44" s="10"/>
      <c r="R44" s="10"/>
      <c r="S44" s="10"/>
      <c r="T44" s="10"/>
      <c r="U44" s="10"/>
      <c r="V44" s="10"/>
    </row>
    <row r="45" spans="1:22" x14ac:dyDescent="0.2">
      <c r="A45" s="121">
        <f t="shared" si="0"/>
        <v>37</v>
      </c>
      <c r="B45" s="490" t="s">
        <v>918</v>
      </c>
      <c r="C45" s="227">
        <f>'püm Festetics'!C44</f>
        <v>0</v>
      </c>
      <c r="D45" s="227">
        <f>'püm Festetics'!D44</f>
        <v>0</v>
      </c>
      <c r="E45" s="227">
        <f>'püm Festetics'!E44</f>
        <v>0</v>
      </c>
      <c r="F45" s="422"/>
      <c r="G45" s="146"/>
      <c r="H45" s="146"/>
      <c r="I45" s="379"/>
      <c r="J45" s="137"/>
      <c r="Q45" s="10"/>
      <c r="R45" s="10"/>
      <c r="S45" s="10"/>
      <c r="T45" s="10"/>
      <c r="U45" s="10"/>
      <c r="V45" s="10"/>
    </row>
    <row r="46" spans="1:22" x14ac:dyDescent="0.2">
      <c r="A46" s="121">
        <f t="shared" si="0"/>
        <v>38</v>
      </c>
      <c r="B46" s="83" t="s">
        <v>202</v>
      </c>
      <c r="C46" s="227">
        <f>'pü.mérleg Önkorm.'!C46</f>
        <v>0</v>
      </c>
      <c r="D46" s="227">
        <f>'pü.mérleg Önkorm.'!D46</f>
        <v>0</v>
      </c>
      <c r="E46" s="227">
        <f>'pü.mérleg Önkorm.'!E46</f>
        <v>0</v>
      </c>
      <c r="F46" s="422" t="s">
        <v>228</v>
      </c>
      <c r="G46" s="297"/>
      <c r="H46" s="297"/>
      <c r="I46" s="401"/>
      <c r="J46" s="137"/>
      <c r="Q46" s="10"/>
      <c r="R46" s="10"/>
      <c r="S46" s="10"/>
      <c r="T46" s="10"/>
      <c r="U46" s="10"/>
      <c r="V46" s="10"/>
    </row>
    <row r="47" spans="1:22" x14ac:dyDescent="0.2">
      <c r="A47" s="121">
        <f t="shared" si="0"/>
        <v>39</v>
      </c>
      <c r="B47" s="83" t="s">
        <v>203</v>
      </c>
      <c r="C47" s="540"/>
      <c r="D47" s="540"/>
      <c r="E47" s="540"/>
      <c r="F47" s="712" t="s">
        <v>229</v>
      </c>
      <c r="G47" s="234">
        <f>'pü.mérleg Önkorm.'!G47</f>
        <v>30643</v>
      </c>
      <c r="H47" s="234">
        <f>'pü.mérleg Önkorm.'!H47</f>
        <v>4730</v>
      </c>
      <c r="I47" s="401">
        <f>'pü.mérleg Önkorm.'!I47</f>
        <v>35373</v>
      </c>
      <c r="J47" s="137"/>
      <c r="Q47" s="10"/>
      <c r="R47" s="10"/>
      <c r="S47" s="10"/>
      <c r="T47" s="10"/>
      <c r="U47" s="10"/>
      <c r="V47" s="10"/>
    </row>
    <row r="48" spans="1:22" x14ac:dyDescent="0.2">
      <c r="A48" s="121">
        <f t="shared" si="0"/>
        <v>40</v>
      </c>
      <c r="B48" s="82" t="s">
        <v>204</v>
      </c>
      <c r="C48" s="227"/>
      <c r="D48" s="227"/>
      <c r="E48" s="227"/>
      <c r="F48" s="422" t="s">
        <v>230</v>
      </c>
      <c r="G48" s="234"/>
      <c r="H48" s="234"/>
      <c r="I48" s="401"/>
      <c r="J48" s="137"/>
      <c r="Q48" s="10"/>
      <c r="R48" s="10"/>
      <c r="S48" s="10"/>
      <c r="T48" s="10"/>
      <c r="U48" s="10"/>
      <c r="V48" s="10"/>
    </row>
    <row r="49" spans="1:22" x14ac:dyDescent="0.2">
      <c r="A49" s="121">
        <f t="shared" si="0"/>
        <v>41</v>
      </c>
      <c r="B49" s="454" t="s">
        <v>205</v>
      </c>
      <c r="C49" s="227"/>
      <c r="D49" s="227"/>
      <c r="E49" s="227"/>
      <c r="F49" s="422" t="s">
        <v>231</v>
      </c>
      <c r="G49" s="234"/>
      <c r="H49" s="234"/>
      <c r="I49" s="401"/>
      <c r="J49" s="137"/>
      <c r="Q49" s="10"/>
      <c r="R49" s="10"/>
      <c r="S49" s="10"/>
      <c r="T49" s="10"/>
      <c r="U49" s="10"/>
      <c r="V49" s="10"/>
    </row>
    <row r="50" spans="1:22" x14ac:dyDescent="0.2">
      <c r="A50" s="121">
        <f t="shared" si="0"/>
        <v>42</v>
      </c>
      <c r="B50" s="454" t="s">
        <v>206</v>
      </c>
      <c r="C50" s="227"/>
      <c r="D50" s="227"/>
      <c r="E50" s="227"/>
      <c r="F50" s="422" t="s">
        <v>232</v>
      </c>
      <c r="G50" s="234"/>
      <c r="H50" s="234"/>
      <c r="I50" s="401"/>
      <c r="J50" s="137"/>
      <c r="Q50" s="10"/>
      <c r="R50" s="10"/>
      <c r="S50" s="10"/>
      <c r="T50" s="10"/>
      <c r="U50" s="10"/>
      <c r="V50" s="10"/>
    </row>
    <row r="51" spans="1:22" x14ac:dyDescent="0.2">
      <c r="A51" s="121">
        <f t="shared" si="0"/>
        <v>43</v>
      </c>
      <c r="B51" s="82" t="s">
        <v>207</v>
      </c>
      <c r="C51" s="227">
        <f>'pü.mérleg Önkorm.'!C51</f>
        <v>0</v>
      </c>
      <c r="D51" s="227">
        <f>'pü.mérleg Önkorm.'!D51</f>
        <v>0</v>
      </c>
      <c r="E51" s="227">
        <f>SUM(C51:D51)</f>
        <v>0</v>
      </c>
      <c r="F51" s="422" t="s">
        <v>233</v>
      </c>
      <c r="G51" s="234"/>
      <c r="H51" s="234"/>
      <c r="I51" s="401"/>
      <c r="J51" s="137"/>
      <c r="Q51" s="10"/>
      <c r="R51" s="10"/>
      <c r="S51" s="10"/>
      <c r="T51" s="10"/>
      <c r="U51" s="10"/>
      <c r="V51" s="10"/>
    </row>
    <row r="52" spans="1:22" x14ac:dyDescent="0.2">
      <c r="A52" s="121">
        <f t="shared" si="0"/>
        <v>44</v>
      </c>
      <c r="B52" s="82"/>
      <c r="C52" s="227"/>
      <c r="D52" s="227"/>
      <c r="E52" s="227"/>
      <c r="F52" s="422" t="s">
        <v>234</v>
      </c>
      <c r="G52" s="234"/>
      <c r="H52" s="234"/>
      <c r="I52" s="401"/>
      <c r="J52" s="137"/>
      <c r="Q52" s="10"/>
      <c r="R52" s="10"/>
      <c r="S52" s="10"/>
      <c r="T52" s="10"/>
      <c r="U52" s="10"/>
      <c r="V52" s="10"/>
    </row>
    <row r="53" spans="1:22" x14ac:dyDescent="0.2">
      <c r="A53" s="121">
        <f t="shared" si="0"/>
        <v>45</v>
      </c>
      <c r="B53" s="82"/>
      <c r="C53" s="227"/>
      <c r="D53" s="227"/>
      <c r="E53" s="227"/>
      <c r="F53" s="422" t="s">
        <v>235</v>
      </c>
      <c r="G53" s="234"/>
      <c r="H53" s="234"/>
      <c r="I53" s="401"/>
      <c r="J53" s="137"/>
      <c r="Q53" s="10"/>
      <c r="R53" s="10"/>
      <c r="S53" s="10"/>
      <c r="T53" s="10"/>
      <c r="U53" s="10"/>
      <c r="V53" s="10"/>
    </row>
    <row r="54" spans="1:22" ht="12" thickBot="1" x14ac:dyDescent="0.25">
      <c r="A54" s="121">
        <f t="shared" si="0"/>
        <v>46</v>
      </c>
      <c r="B54" s="135" t="s">
        <v>439</v>
      </c>
      <c r="C54" s="540">
        <f>SUM(C40:C52)</f>
        <v>1282257</v>
      </c>
      <c r="D54" s="540">
        <f>SUM(D40:D52)</f>
        <v>10000</v>
      </c>
      <c r="E54" s="540">
        <f>SUM(E40:E52)</f>
        <v>1292257</v>
      </c>
      <c r="F54" s="715" t="s">
        <v>432</v>
      </c>
      <c r="G54" s="297">
        <f>SUM(G40:G53)</f>
        <v>186038</v>
      </c>
      <c r="H54" s="297">
        <f>SUM(H40:H53)</f>
        <v>4730</v>
      </c>
      <c r="I54" s="379">
        <f>SUM(I40:I53)</f>
        <v>190768</v>
      </c>
      <c r="J54" s="137"/>
      <c r="Q54" s="10"/>
      <c r="R54" s="10"/>
      <c r="S54" s="10"/>
      <c r="T54" s="10"/>
      <c r="U54" s="10"/>
      <c r="V54" s="10"/>
    </row>
    <row r="55" spans="1:22" ht="12" thickBot="1" x14ac:dyDescent="0.25">
      <c r="A55" s="768">
        <f t="shared" si="0"/>
        <v>47</v>
      </c>
      <c r="B55" s="895" t="s">
        <v>434</v>
      </c>
      <c r="C55" s="873">
        <f>C35+C54</f>
        <v>3505852</v>
      </c>
      <c r="D55" s="751">
        <f>D35+D54</f>
        <v>2715383</v>
      </c>
      <c r="E55" s="752">
        <f>E35+E54</f>
        <v>6221235</v>
      </c>
      <c r="F55" s="428" t="s">
        <v>433</v>
      </c>
      <c r="G55" s="674">
        <f>G35+G54</f>
        <v>3505852</v>
      </c>
      <c r="H55" s="674">
        <f>H35+H54</f>
        <v>2715383</v>
      </c>
      <c r="I55" s="869">
        <f>I35+I54</f>
        <v>6221235</v>
      </c>
      <c r="J55" s="137"/>
      <c r="Q55" s="10"/>
      <c r="R55" s="10"/>
      <c r="S55" s="10"/>
      <c r="T55" s="10"/>
      <c r="U55" s="10"/>
      <c r="V55" s="10"/>
    </row>
    <row r="56" spans="1:22" x14ac:dyDescent="0.2">
      <c r="B56" s="140"/>
      <c r="C56" s="139"/>
      <c r="D56" s="139"/>
      <c r="E56" s="139"/>
      <c r="F56" s="139"/>
      <c r="G56" s="139"/>
      <c r="H56" s="139"/>
      <c r="I56" s="139"/>
      <c r="T56" s="10"/>
      <c r="U56" s="10"/>
      <c r="V56" s="10"/>
    </row>
    <row r="57" spans="1:22" s="11" customFormat="1" ht="12.75" x14ac:dyDescent="0.2">
      <c r="A57" s="140"/>
      <c r="B57" s="135"/>
      <c r="C57" s="139"/>
      <c r="D57" s="139"/>
      <c r="E57" s="375">
        <f>E55-I55</f>
        <v>0</v>
      </c>
      <c r="F57" s="139"/>
      <c r="G57" s="139"/>
      <c r="H57" s="139"/>
      <c r="I57" s="139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</row>
  </sheetData>
  <sheetProtection selectLockedCells="1" selectUnlockedCells="1"/>
  <mergeCells count="11">
    <mergeCell ref="A1:I1"/>
    <mergeCell ref="C7:E7"/>
    <mergeCell ref="G7:I7"/>
    <mergeCell ref="B3:I3"/>
    <mergeCell ref="B5:I5"/>
    <mergeCell ref="B4:I4"/>
    <mergeCell ref="G6:I6"/>
    <mergeCell ref="A6:A8"/>
    <mergeCell ref="B6:B7"/>
    <mergeCell ref="C6:E6"/>
    <mergeCell ref="F6:F7"/>
  </mergeCells>
  <phoneticPr fontId="33" type="noConversion"/>
  <pageMargins left="0.19685039370078741" right="0.19685039370078741" top="0.19685039370078741" bottom="0.19685039370078741" header="0.51181102362204722" footer="0.51181102362204722"/>
  <pageSetup paperSize="9" scale="82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Y46"/>
  <sheetViews>
    <sheetView zoomScale="120" workbookViewId="0">
      <selection activeCell="K22" sqref="K22"/>
    </sheetView>
  </sheetViews>
  <sheetFormatPr defaultColWidth="9.140625" defaultRowHeight="11.25" x14ac:dyDescent="0.2"/>
  <cols>
    <col min="1" max="1" width="4.85546875" style="114" customWidth="1"/>
    <col min="2" max="2" width="41.85546875" style="114" customWidth="1"/>
    <col min="3" max="3" width="10.140625" style="115" customWidth="1"/>
    <col min="4" max="4" width="11.140625" style="115" customWidth="1"/>
    <col min="5" max="5" width="11.28515625" style="115" customWidth="1"/>
    <col min="6" max="6" width="32.42578125" style="115" customWidth="1"/>
    <col min="7" max="7" width="11.5703125" style="115" customWidth="1"/>
    <col min="8" max="8" width="14.7109375" style="115" customWidth="1"/>
    <col min="9" max="9" width="14.5703125" style="115" customWidth="1"/>
    <col min="10" max="25" width="9.140625" style="114"/>
    <col min="26" max="16384" width="9.140625" style="10"/>
  </cols>
  <sheetData>
    <row r="1" spans="1:25" ht="12.75" customHeight="1" x14ac:dyDescent="0.2">
      <c r="B1" s="1413" t="s">
        <v>1364</v>
      </c>
      <c r="C1" s="1413"/>
      <c r="D1" s="1413"/>
      <c r="E1" s="1413"/>
      <c r="F1" s="1413"/>
      <c r="G1" s="1413"/>
      <c r="H1" s="1413"/>
      <c r="I1" s="1413"/>
      <c r="J1" s="625"/>
    </row>
    <row r="2" spans="1:25" x14ac:dyDescent="0.2">
      <c r="B2" s="491"/>
      <c r="I2" s="116"/>
    </row>
    <row r="3" spans="1:25" s="86" customFormat="1" x14ac:dyDescent="0.2">
      <c r="A3" s="117"/>
      <c r="B3" s="1417" t="s">
        <v>54</v>
      </c>
      <c r="C3" s="1417"/>
      <c r="D3" s="1417"/>
      <c r="E3" s="1417"/>
      <c r="F3" s="1417"/>
      <c r="G3" s="1417"/>
      <c r="H3" s="1417"/>
      <c r="I3" s="14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</row>
    <row r="4" spans="1:25" s="86" customFormat="1" x14ac:dyDescent="0.2">
      <c r="A4" s="117"/>
      <c r="B4" s="1417" t="s">
        <v>1324</v>
      </c>
      <c r="C4" s="1417"/>
      <c r="D4" s="1417"/>
      <c r="E4" s="1417"/>
      <c r="F4" s="1417"/>
      <c r="G4" s="1417"/>
      <c r="H4" s="1417"/>
      <c r="I4" s="14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</row>
    <row r="5" spans="1:25" s="86" customFormat="1" ht="12.75" customHeight="1" x14ac:dyDescent="0.2">
      <c r="A5" s="1432" t="s">
        <v>298</v>
      </c>
      <c r="B5" s="1432"/>
      <c r="C5" s="1432"/>
      <c r="D5" s="1432"/>
      <c r="E5" s="1432"/>
      <c r="F5" s="1432"/>
      <c r="G5" s="1432"/>
      <c r="H5" s="1432"/>
      <c r="I5" s="1432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</row>
    <row r="6" spans="1:25" s="86" customFormat="1" ht="12.75" customHeight="1" x14ac:dyDescent="0.2">
      <c r="A6" s="1433" t="s">
        <v>56</v>
      </c>
      <c r="B6" s="1434" t="s">
        <v>57</v>
      </c>
      <c r="C6" s="1435" t="s">
        <v>58</v>
      </c>
      <c r="D6" s="1435"/>
      <c r="E6" s="1436"/>
      <c r="F6" s="1437" t="s">
        <v>59</v>
      </c>
      <c r="G6" s="1438" t="s">
        <v>60</v>
      </c>
      <c r="H6" s="1439"/>
      <c r="I6" s="1440"/>
      <c r="J6" s="117"/>
      <c r="K6" s="117"/>
      <c r="L6" s="117"/>
      <c r="M6" s="117"/>
      <c r="N6" s="117"/>
      <c r="O6" s="117"/>
      <c r="P6" s="117"/>
      <c r="Q6" s="117"/>
      <c r="R6" s="117"/>
      <c r="S6" s="117"/>
    </row>
    <row r="7" spans="1:25" s="86" customFormat="1" ht="12.75" customHeight="1" x14ac:dyDescent="0.2">
      <c r="A7" s="1433"/>
      <c r="B7" s="1434"/>
      <c r="C7" s="1429" t="s">
        <v>1140</v>
      </c>
      <c r="D7" s="1429"/>
      <c r="E7" s="1430"/>
      <c r="F7" s="1437"/>
      <c r="G7" s="1429" t="s">
        <v>1140</v>
      </c>
      <c r="H7" s="1429"/>
      <c r="I7" s="1431"/>
      <c r="J7" s="117"/>
      <c r="K7" s="117"/>
      <c r="L7" s="117"/>
      <c r="M7" s="117"/>
      <c r="N7" s="117"/>
      <c r="O7" s="117"/>
      <c r="P7" s="117"/>
      <c r="Q7" s="117"/>
      <c r="R7" s="117"/>
      <c r="S7" s="117"/>
    </row>
    <row r="8" spans="1:25" s="87" customFormat="1" ht="36.6" customHeight="1" x14ac:dyDescent="0.2">
      <c r="A8" s="1433"/>
      <c r="B8" s="720" t="s">
        <v>61</v>
      </c>
      <c r="C8" s="721" t="s">
        <v>62</v>
      </c>
      <c r="D8" s="721" t="s">
        <v>63</v>
      </c>
      <c r="E8" s="722" t="s">
        <v>64</v>
      </c>
      <c r="F8" s="723" t="s">
        <v>65</v>
      </c>
      <c r="G8" s="293" t="s">
        <v>62</v>
      </c>
      <c r="H8" s="293" t="s">
        <v>63</v>
      </c>
      <c r="I8" s="1411" t="s">
        <v>64</v>
      </c>
      <c r="J8" s="1410"/>
      <c r="K8" s="144"/>
      <c r="L8" s="144"/>
      <c r="M8" s="144"/>
      <c r="N8" s="144"/>
      <c r="O8" s="144"/>
      <c r="P8" s="144"/>
      <c r="Q8" s="144"/>
      <c r="R8" s="144"/>
      <c r="S8" s="144"/>
    </row>
    <row r="9" spans="1:25" ht="11.45" customHeight="1" x14ac:dyDescent="0.2">
      <c r="A9" s="724">
        <v>1</v>
      </c>
      <c r="B9" s="725" t="s">
        <v>24</v>
      </c>
      <c r="C9" s="726"/>
      <c r="D9" s="726"/>
      <c r="E9" s="726"/>
      <c r="F9" s="727" t="s">
        <v>25</v>
      </c>
      <c r="G9" s="298"/>
      <c r="H9" s="298"/>
      <c r="I9" s="398"/>
      <c r="J9" s="141"/>
      <c r="T9" s="10"/>
      <c r="U9" s="10"/>
      <c r="V9" s="10"/>
      <c r="W9" s="10"/>
      <c r="X9" s="10"/>
      <c r="Y9" s="10"/>
    </row>
    <row r="10" spans="1:25" x14ac:dyDescent="0.2">
      <c r="A10" s="724">
        <f>A9+1</f>
        <v>2</v>
      </c>
      <c r="B10" s="46" t="s">
        <v>35</v>
      </c>
      <c r="C10" s="239"/>
      <c r="D10" s="239"/>
      <c r="E10" s="227">
        <f>SUM(C10:D10)</f>
        <v>0</v>
      </c>
      <c r="F10" s="422" t="s">
        <v>26</v>
      </c>
      <c r="G10" s="227">
        <f>Össz.önkor.mérleg.!G10</f>
        <v>700493</v>
      </c>
      <c r="H10" s="227">
        <f>Össz.önkor.mérleg.!H10</f>
        <v>340563</v>
      </c>
      <c r="I10" s="400">
        <f>Össz.önkor.mérleg.!I10</f>
        <v>1041056</v>
      </c>
      <c r="J10" s="141"/>
      <c r="T10" s="10"/>
      <c r="U10" s="10"/>
      <c r="V10" s="10"/>
      <c r="W10" s="10"/>
      <c r="X10" s="10"/>
      <c r="Y10" s="10"/>
    </row>
    <row r="11" spans="1:25" x14ac:dyDescent="0.2">
      <c r="A11" s="724">
        <f t="shared" ref="A11:A45" si="0">A10+1</f>
        <v>3</v>
      </c>
      <c r="B11" s="46" t="s">
        <v>36</v>
      </c>
      <c r="C11" s="239">
        <f>Össz.önkor.mérleg.!C11</f>
        <v>766080</v>
      </c>
      <c r="D11" s="239">
        <f>Össz.önkor.mérleg.!D11</f>
        <v>118245</v>
      </c>
      <c r="E11" s="239">
        <f>Össz.önkor.mérleg.!E11</f>
        <v>884325</v>
      </c>
      <c r="F11" s="422" t="s">
        <v>27</v>
      </c>
      <c r="G11" s="227">
        <f>Össz.önkor.mérleg.!G11</f>
        <v>135009</v>
      </c>
      <c r="H11" s="227">
        <f>Össz.önkor.mérleg.!H11</f>
        <v>70442</v>
      </c>
      <c r="I11" s="400">
        <f>Össz.önkor.mérleg.!I11</f>
        <v>205451</v>
      </c>
      <c r="J11" s="141"/>
      <c r="T11" s="10"/>
      <c r="U11" s="10"/>
      <c r="V11" s="10"/>
      <c r="W11" s="10"/>
      <c r="X11" s="10"/>
      <c r="Y11" s="10"/>
    </row>
    <row r="12" spans="1:25" x14ac:dyDescent="0.2">
      <c r="A12" s="724">
        <f t="shared" si="0"/>
        <v>4</v>
      </c>
      <c r="B12" s="46" t="s">
        <v>895</v>
      </c>
      <c r="C12" s="239">
        <f>Össz.önkor.mérleg.!C12</f>
        <v>0</v>
      </c>
      <c r="D12" s="239">
        <f>Össz.önkor.mérleg.!D12</f>
        <v>0</v>
      </c>
      <c r="E12" s="239">
        <f>Össz.önkor.mérleg.!E12</f>
        <v>0</v>
      </c>
      <c r="F12" s="422" t="s">
        <v>29</v>
      </c>
      <c r="G12" s="227">
        <f>Össz.önkor.mérleg.!G12</f>
        <v>582484</v>
      </c>
      <c r="H12" s="227">
        <f>Össz.önkor.mérleg.!H12</f>
        <v>594128</v>
      </c>
      <c r="I12" s="400">
        <f>Össz.önkor.mérleg.!I12</f>
        <v>1176612</v>
      </c>
      <c r="J12" s="141"/>
      <c r="T12" s="10"/>
      <c r="U12" s="10"/>
      <c r="V12" s="10"/>
      <c r="W12" s="10"/>
      <c r="X12" s="10"/>
      <c r="Y12" s="10"/>
    </row>
    <row r="13" spans="1:25" ht="12" customHeight="1" x14ac:dyDescent="0.2">
      <c r="A13" s="724">
        <f t="shared" si="0"/>
        <v>5</v>
      </c>
      <c r="B13" s="46" t="s">
        <v>37</v>
      </c>
      <c r="C13" s="239">
        <f>Össz.önkor.mérleg.!C13</f>
        <v>59399</v>
      </c>
      <c r="D13" s="239">
        <f>Össz.önkor.mérleg.!D13</f>
        <v>2468</v>
      </c>
      <c r="E13" s="239">
        <f>Össz.önkor.mérleg.!E13</f>
        <v>61867</v>
      </c>
      <c r="F13" s="422"/>
      <c r="G13" s="227"/>
      <c r="H13" s="239"/>
      <c r="I13" s="399"/>
      <c r="J13" s="141"/>
      <c r="T13" s="10"/>
      <c r="U13" s="10"/>
      <c r="V13" s="10"/>
      <c r="W13" s="10"/>
      <c r="X13" s="10"/>
      <c r="Y13" s="10"/>
    </row>
    <row r="14" spans="1:25" x14ac:dyDescent="0.2">
      <c r="A14" s="724">
        <f t="shared" si="0"/>
        <v>6</v>
      </c>
      <c r="B14" s="46" t="s">
        <v>39</v>
      </c>
      <c r="C14" s="239">
        <f>Össz.önkor.mérleg.!C17</f>
        <v>502440</v>
      </c>
      <c r="D14" s="239">
        <f>Össz.önkor.mérleg.!D17</f>
        <v>802060</v>
      </c>
      <c r="E14" s="239">
        <f>Össz.önkor.mérleg.!E17</f>
        <v>1304500</v>
      </c>
      <c r="F14" s="422" t="s">
        <v>28</v>
      </c>
      <c r="G14" s="227">
        <f>Össz.önkor.mérleg.!G14</f>
        <v>2690</v>
      </c>
      <c r="H14" s="227">
        <f>Össz.önkor.mérleg.!H14</f>
        <v>10950</v>
      </c>
      <c r="I14" s="400">
        <f>Össz.önkor.mérleg.!I14</f>
        <v>13640</v>
      </c>
      <c r="J14" s="141"/>
      <c r="T14" s="10"/>
      <c r="U14" s="10"/>
      <c r="V14" s="10"/>
      <c r="W14" s="10"/>
      <c r="X14" s="10"/>
      <c r="Y14" s="10"/>
    </row>
    <row r="15" spans="1:25" x14ac:dyDescent="0.2">
      <c r="A15" s="724">
        <f t="shared" si="0"/>
        <v>7</v>
      </c>
      <c r="B15" s="46"/>
      <c r="C15" s="239"/>
      <c r="D15" s="239"/>
      <c r="E15" s="227"/>
      <c r="F15" s="422" t="s">
        <v>30</v>
      </c>
      <c r="G15" s="227"/>
      <c r="H15" s="234"/>
      <c r="I15" s="399"/>
      <c r="J15" s="141"/>
      <c r="T15" s="10"/>
      <c r="U15" s="10"/>
      <c r="V15" s="10"/>
      <c r="W15" s="10"/>
      <c r="X15" s="10"/>
      <c r="Y15" s="10"/>
    </row>
    <row r="16" spans="1:25" x14ac:dyDescent="0.2">
      <c r="A16" s="724">
        <f t="shared" si="0"/>
        <v>8</v>
      </c>
      <c r="B16" s="45" t="s">
        <v>41</v>
      </c>
      <c r="C16" s="294">
        <f>Össz.önkor.mérleg.!C20</f>
        <v>207183</v>
      </c>
      <c r="D16" s="294">
        <f>Össz.önkor.mérleg.!D20</f>
        <v>242166</v>
      </c>
      <c r="E16" s="294">
        <f>Össz.önkor.mérleg.!E20</f>
        <v>449349</v>
      </c>
      <c r="F16" s="422" t="s">
        <v>437</v>
      </c>
      <c r="G16" s="227">
        <f>Össz.önkor.mérleg.!G17</f>
        <v>5850</v>
      </c>
      <c r="H16" s="227">
        <f>Össz.önkor.mérleg.!H17</f>
        <v>49335</v>
      </c>
      <c r="I16" s="400">
        <f>Össz.önkor.mérleg.!I17</f>
        <v>55185</v>
      </c>
      <c r="J16" s="141"/>
      <c r="T16" s="10"/>
      <c r="U16" s="10"/>
      <c r="V16" s="10"/>
      <c r="W16" s="10"/>
      <c r="X16" s="10"/>
      <c r="Y16" s="10"/>
    </row>
    <row r="17" spans="1:25" x14ac:dyDescent="0.2">
      <c r="A17" s="724">
        <f t="shared" si="0"/>
        <v>9</v>
      </c>
      <c r="B17" s="694" t="s">
        <v>40</v>
      </c>
      <c r="C17" s="294"/>
      <c r="D17" s="294"/>
      <c r="E17" s="294"/>
      <c r="F17" s="422" t="s">
        <v>436</v>
      </c>
      <c r="G17" s="227">
        <f>Össz.önkor.mérleg.!G18</f>
        <v>150640</v>
      </c>
      <c r="H17" s="227">
        <f>Össz.önkor.mérleg.!H18</f>
        <v>168375</v>
      </c>
      <c r="I17" s="400">
        <f>Össz.önkor.mérleg.!I18</f>
        <v>319015</v>
      </c>
      <c r="J17" s="141"/>
      <c r="T17" s="10"/>
      <c r="U17" s="10"/>
      <c r="V17" s="10"/>
      <c r="W17" s="10"/>
      <c r="X17" s="10"/>
      <c r="Y17" s="10"/>
    </row>
    <row r="18" spans="1:25" x14ac:dyDescent="0.2">
      <c r="A18" s="724">
        <f t="shared" si="0"/>
        <v>10</v>
      </c>
      <c r="B18" s="694"/>
      <c r="C18" s="294"/>
      <c r="D18" s="294"/>
      <c r="E18" s="294"/>
      <c r="F18" s="422" t="s">
        <v>183</v>
      </c>
      <c r="G18" s="227">
        <f>Össz.önkor.mérleg.!G19</f>
        <v>0</v>
      </c>
      <c r="H18" s="227">
        <f>Össz.önkor.mérleg.!H19</f>
        <v>0</v>
      </c>
      <c r="I18" s="227">
        <f>Össz.önkor.mérleg.!I19</f>
        <v>0</v>
      </c>
      <c r="J18" s="141"/>
      <c r="T18" s="10"/>
      <c r="U18" s="10"/>
      <c r="V18" s="10"/>
      <c r="W18" s="10"/>
      <c r="X18" s="10"/>
      <c r="Y18" s="10"/>
    </row>
    <row r="19" spans="1:25" x14ac:dyDescent="0.2">
      <c r="A19" s="724">
        <f t="shared" si="0"/>
        <v>11</v>
      </c>
      <c r="B19" s="45" t="s">
        <v>1044</v>
      </c>
      <c r="C19" s="239">
        <f>Össz.önkor.mérleg.!C29</f>
        <v>0</v>
      </c>
      <c r="D19" s="239">
        <f>Össz.önkor.mérleg.!D29</f>
        <v>0</v>
      </c>
      <c r="E19" s="239">
        <f>Össz.önkor.mérleg.!E29</f>
        <v>0</v>
      </c>
      <c r="F19" s="422" t="s">
        <v>429</v>
      </c>
      <c r="G19" s="227">
        <f>Össz.önkor.mérleg.!G20</f>
        <v>0</v>
      </c>
      <c r="H19" s="227">
        <f>Össz.önkor.mérleg.!H20</f>
        <v>201596</v>
      </c>
      <c r="I19" s="400">
        <f>Össz.önkor.mérleg.!I20</f>
        <v>201596</v>
      </c>
      <c r="J19" s="141"/>
      <c r="T19" s="10"/>
      <c r="U19" s="10"/>
      <c r="V19" s="10"/>
      <c r="W19" s="10"/>
      <c r="X19" s="10"/>
      <c r="Y19" s="10"/>
    </row>
    <row r="20" spans="1:25" x14ac:dyDescent="0.2">
      <c r="A20" s="724">
        <f t="shared" si="0"/>
        <v>12</v>
      </c>
      <c r="B20" s="10"/>
      <c r="C20" s="294"/>
      <c r="D20" s="294"/>
      <c r="E20" s="294"/>
      <c r="F20" s="422" t="s">
        <v>430</v>
      </c>
      <c r="G20" s="227">
        <f>Össz.önkor.mérleg.!G21</f>
        <v>2223</v>
      </c>
      <c r="H20" s="227">
        <f>Össz.önkor.mérleg.!H21</f>
        <v>27777</v>
      </c>
      <c r="I20" s="400">
        <f>Össz.önkor.mérleg.!I21</f>
        <v>30000</v>
      </c>
      <c r="J20" s="141"/>
      <c r="T20" s="10"/>
      <c r="U20" s="10"/>
      <c r="V20" s="10"/>
      <c r="W20" s="10"/>
      <c r="X20" s="10"/>
      <c r="Y20" s="10"/>
    </row>
    <row r="21" spans="1:25" x14ac:dyDescent="0.2">
      <c r="A21" s="724">
        <f t="shared" si="0"/>
        <v>13</v>
      </c>
      <c r="B21" s="10"/>
      <c r="C21" s="294"/>
      <c r="D21" s="294"/>
      <c r="E21" s="294"/>
      <c r="F21" s="422"/>
      <c r="G21" s="227"/>
      <c r="H21" s="234"/>
      <c r="I21" s="399"/>
      <c r="J21" s="141"/>
      <c r="T21" s="10"/>
      <c r="U21" s="10"/>
      <c r="V21" s="10"/>
      <c r="W21" s="10"/>
      <c r="X21" s="10"/>
      <c r="Y21" s="10"/>
    </row>
    <row r="22" spans="1:25" s="88" customFormat="1" x14ac:dyDescent="0.2">
      <c r="A22" s="724">
        <f t="shared" si="0"/>
        <v>14</v>
      </c>
      <c r="B22" s="12" t="s">
        <v>52</v>
      </c>
      <c r="C22" s="728">
        <f>SUM(C11:C20)</f>
        <v>1535102</v>
      </c>
      <c r="D22" s="728">
        <f>SUM(D11:D20)</f>
        <v>1164939</v>
      </c>
      <c r="E22" s="728">
        <f>SUM(E11:E20)</f>
        <v>2700041</v>
      </c>
      <c r="F22" s="714" t="s">
        <v>66</v>
      </c>
      <c r="G22" s="295">
        <f>SUM(G10:G21)</f>
        <v>1579389</v>
      </c>
      <c r="H22" s="295">
        <f>SUM(H10:H21)</f>
        <v>1463166</v>
      </c>
      <c r="I22" s="402">
        <f>SUM(I10:I21)</f>
        <v>3042555</v>
      </c>
      <c r="J22" s="453"/>
      <c r="K22" s="145"/>
      <c r="L22" s="145"/>
      <c r="M22" s="145"/>
      <c r="N22" s="145"/>
      <c r="O22" s="145"/>
      <c r="P22" s="145"/>
      <c r="Q22" s="145"/>
      <c r="R22" s="145"/>
      <c r="S22" s="145"/>
    </row>
    <row r="23" spans="1:25" s="88" customFormat="1" x14ac:dyDescent="0.2">
      <c r="A23" s="724">
        <f t="shared" si="0"/>
        <v>15</v>
      </c>
      <c r="B23" s="10"/>
      <c r="C23" s="294"/>
      <c r="D23" s="294"/>
      <c r="E23" s="294"/>
      <c r="F23" s="518"/>
      <c r="G23" s="234"/>
      <c r="H23" s="234"/>
      <c r="I23" s="401"/>
      <c r="J23" s="453"/>
      <c r="K23" s="145"/>
      <c r="L23" s="145"/>
      <c r="M23" s="145"/>
      <c r="N23" s="145"/>
      <c r="O23" s="145"/>
      <c r="P23" s="145"/>
      <c r="Q23" s="145"/>
      <c r="R23" s="145"/>
      <c r="S23" s="145"/>
    </row>
    <row r="24" spans="1:25" x14ac:dyDescent="0.2">
      <c r="A24" s="724">
        <f t="shared" si="0"/>
        <v>16</v>
      </c>
      <c r="B24" s="729" t="s">
        <v>51</v>
      </c>
      <c r="C24" s="713">
        <f>SUM(C22:C23)</f>
        <v>1535102</v>
      </c>
      <c r="D24" s="713">
        <f>SUM(D22:D23)</f>
        <v>1164939</v>
      </c>
      <c r="E24" s="713">
        <f>SUM(E22:E23)</f>
        <v>2700041</v>
      </c>
      <c r="F24" s="716" t="s">
        <v>69</v>
      </c>
      <c r="G24" s="146">
        <f>SUM(G22:G23)</f>
        <v>1579389</v>
      </c>
      <c r="H24" s="146">
        <f>SUM(H22:H23)</f>
        <v>1463166</v>
      </c>
      <c r="I24" s="379">
        <f>SUM(I22:I23)</f>
        <v>3042555</v>
      </c>
      <c r="J24" s="141"/>
      <c r="T24" s="10"/>
      <c r="U24" s="10"/>
      <c r="V24" s="10"/>
      <c r="W24" s="10"/>
      <c r="X24" s="10"/>
      <c r="Y24" s="10"/>
    </row>
    <row r="25" spans="1:25" ht="12" thickBot="1" x14ac:dyDescent="0.25">
      <c r="A25" s="730">
        <f t="shared" si="0"/>
        <v>17</v>
      </c>
      <c r="B25" s="696"/>
      <c r="C25" s="905"/>
      <c r="D25" s="905"/>
      <c r="E25" s="905"/>
      <c r="F25" s="518"/>
      <c r="G25" s="234"/>
      <c r="H25" s="234"/>
      <c r="I25" s="401"/>
      <c r="J25" s="141"/>
      <c r="T25" s="10"/>
      <c r="U25" s="10"/>
      <c r="V25" s="10"/>
      <c r="W25" s="10"/>
      <c r="X25" s="10"/>
      <c r="Y25" s="10"/>
    </row>
    <row r="26" spans="1:25" ht="12" thickBot="1" x14ac:dyDescent="0.25">
      <c r="A26" s="730">
        <f t="shared" si="0"/>
        <v>18</v>
      </c>
      <c r="B26" s="933" t="s">
        <v>617</v>
      </c>
      <c r="C26" s="931">
        <f>C24-G24</f>
        <v>-44287</v>
      </c>
      <c r="D26" s="931">
        <f t="shared" ref="D26:E26" si="1">D24-H24</f>
        <v>-298227</v>
      </c>
      <c r="E26" s="932">
        <f t="shared" si="1"/>
        <v>-342514</v>
      </c>
      <c r="F26" s="540"/>
      <c r="G26" s="297"/>
      <c r="H26" s="297"/>
      <c r="I26" s="401"/>
      <c r="J26" s="141"/>
      <c r="T26" s="10"/>
      <c r="U26" s="10"/>
      <c r="V26" s="10"/>
      <c r="W26" s="10"/>
      <c r="X26" s="10"/>
      <c r="Y26" s="10"/>
    </row>
    <row r="27" spans="1:25" x14ac:dyDescent="0.2">
      <c r="A27" s="730">
        <f t="shared" si="0"/>
        <v>19</v>
      </c>
      <c r="B27" s="1338" t="s">
        <v>1361</v>
      </c>
      <c r="C27" s="540"/>
      <c r="D27" s="540">
        <v>292957</v>
      </c>
      <c r="E27" s="540">
        <f>C27+D27</f>
        <v>292957</v>
      </c>
      <c r="F27" s="422"/>
      <c r="G27" s="234"/>
      <c r="H27" s="234"/>
      <c r="I27" s="401"/>
      <c r="J27" s="141"/>
      <c r="T27" s="10"/>
      <c r="U27" s="10"/>
      <c r="V27" s="10"/>
      <c r="W27" s="10"/>
      <c r="X27" s="10"/>
      <c r="Y27" s="10"/>
    </row>
    <row r="28" spans="1:25" x14ac:dyDescent="0.2">
      <c r="A28" s="730">
        <f t="shared" si="0"/>
        <v>20</v>
      </c>
      <c r="B28" s="540" t="s">
        <v>53</v>
      </c>
      <c r="C28" s="540"/>
      <c r="D28" s="540"/>
      <c r="E28" s="540"/>
      <c r="F28" s="715" t="s">
        <v>33</v>
      </c>
      <c r="G28" s="234"/>
      <c r="H28" s="234"/>
      <c r="I28" s="401"/>
      <c r="J28" s="141"/>
      <c r="T28" s="10"/>
      <c r="U28" s="10"/>
      <c r="V28" s="10"/>
      <c r="W28" s="10"/>
      <c r="X28" s="10"/>
      <c r="Y28" s="10"/>
    </row>
    <row r="29" spans="1:25" s="88" customFormat="1" x14ac:dyDescent="0.2">
      <c r="A29" s="730">
        <f t="shared" si="0"/>
        <v>21</v>
      </c>
      <c r="B29" s="731" t="s">
        <v>665</v>
      </c>
      <c r="C29" s="540"/>
      <c r="D29" s="540"/>
      <c r="E29" s="540"/>
      <c r="F29" s="717" t="s">
        <v>4</v>
      </c>
      <c r="G29" s="234"/>
      <c r="H29" s="234"/>
      <c r="I29" s="401"/>
      <c r="J29" s="453"/>
      <c r="K29" s="145"/>
      <c r="L29" s="145"/>
      <c r="M29" s="145"/>
      <c r="N29" s="145"/>
      <c r="O29" s="145"/>
      <c r="P29" s="145"/>
      <c r="Q29" s="145"/>
      <c r="R29" s="145"/>
      <c r="S29" s="145"/>
    </row>
    <row r="30" spans="1:25" ht="21" x14ac:dyDescent="0.2">
      <c r="A30" s="730">
        <f t="shared" si="0"/>
        <v>22</v>
      </c>
      <c r="B30" s="767" t="s">
        <v>1301</v>
      </c>
      <c r="C30" s="423">
        <f>Össz.önkor.mérleg.!C41</f>
        <v>0</v>
      </c>
      <c r="D30" s="423">
        <f>Össz.önkor.mérleg.!D41</f>
        <v>0</v>
      </c>
      <c r="E30" s="423">
        <f>Össz.önkor.mérleg.!E41</f>
        <v>0</v>
      </c>
      <c r="F30" s="1279" t="s">
        <v>3</v>
      </c>
      <c r="G30" s="234">
        <f>Össz.önkor.mérleg.!G41</f>
        <v>155395</v>
      </c>
      <c r="H30" s="234">
        <f>Össz.önkor.mérleg.!H41</f>
        <v>0</v>
      </c>
      <c r="I30" s="234">
        <f>Össz.önkor.mérleg.!I41</f>
        <v>155395</v>
      </c>
      <c r="J30" s="141"/>
      <c r="T30" s="10"/>
      <c r="U30" s="10"/>
      <c r="V30" s="10"/>
      <c r="W30" s="10"/>
      <c r="X30" s="10"/>
      <c r="Y30" s="10"/>
    </row>
    <row r="31" spans="1:25" x14ac:dyDescent="0.2">
      <c r="A31" s="730">
        <f t="shared" si="0"/>
        <v>23</v>
      </c>
      <c r="B31" s="10" t="s">
        <v>946</v>
      </c>
      <c r="C31" s="907">
        <f>-'felhalm. mérleg'!C33</f>
        <v>0</v>
      </c>
      <c r="D31" s="907">
        <v>0</v>
      </c>
      <c r="E31" s="423">
        <f>C31+D31</f>
        <v>0</v>
      </c>
      <c r="F31" s="147"/>
      <c r="G31" s="234"/>
      <c r="H31" s="234"/>
      <c r="I31" s="401"/>
      <c r="J31" s="141"/>
      <c r="T31" s="10"/>
      <c r="U31" s="10"/>
      <c r="V31" s="10"/>
      <c r="W31" s="10"/>
      <c r="X31" s="10"/>
      <c r="Y31" s="10"/>
    </row>
    <row r="32" spans="1:25" s="11" customFormat="1" x14ac:dyDescent="0.2">
      <c r="A32" s="730">
        <f t="shared" si="0"/>
        <v>24</v>
      </c>
      <c r="B32" s="239" t="s">
        <v>624</v>
      </c>
      <c r="C32" s="718"/>
      <c r="D32" s="719"/>
      <c r="E32" s="719">
        <f>SUM(C32:D32)</f>
        <v>0</v>
      </c>
      <c r="F32" s="422" t="s">
        <v>5</v>
      </c>
      <c r="G32" s="232"/>
      <c r="H32" s="232"/>
      <c r="I32" s="401"/>
      <c r="J32" s="432"/>
      <c r="K32" s="140"/>
      <c r="L32" s="140"/>
      <c r="M32" s="140"/>
      <c r="N32" s="140"/>
      <c r="O32" s="140"/>
      <c r="P32" s="140"/>
      <c r="Q32" s="140"/>
      <c r="R32" s="140"/>
      <c r="S32" s="140"/>
    </row>
    <row r="33" spans="1:25" x14ac:dyDescent="0.2">
      <c r="A33" s="730">
        <f t="shared" si="0"/>
        <v>25</v>
      </c>
      <c r="B33" s="239" t="s">
        <v>666</v>
      </c>
      <c r="C33" s="227"/>
      <c r="D33" s="227"/>
      <c r="E33" s="227"/>
      <c r="F33" s="422" t="s">
        <v>6</v>
      </c>
      <c r="G33" s="296"/>
      <c r="H33" s="296"/>
      <c r="I33" s="403"/>
      <c r="J33" s="141"/>
      <c r="T33" s="10"/>
      <c r="U33" s="10"/>
      <c r="V33" s="10"/>
      <c r="W33" s="10"/>
      <c r="X33" s="10"/>
      <c r="Y33" s="10"/>
    </row>
    <row r="34" spans="1:25" x14ac:dyDescent="0.2">
      <c r="A34" s="730">
        <f t="shared" si="0"/>
        <v>26</v>
      </c>
      <c r="B34" s="239" t="s">
        <v>626</v>
      </c>
      <c r="C34" s="227">
        <f>Össz.önkor.mérleg.!C44</f>
        <v>1282257</v>
      </c>
      <c r="D34" s="227">
        <f>Össz.önkor.mérleg.!D44</f>
        <v>10000</v>
      </c>
      <c r="E34" s="227">
        <f>SUM(C34:D34)</f>
        <v>1292257</v>
      </c>
      <c r="F34" s="422" t="s">
        <v>7</v>
      </c>
      <c r="G34" s="297"/>
      <c r="H34" s="297"/>
      <c r="I34" s="379"/>
      <c r="J34" s="141"/>
      <c r="T34" s="10"/>
      <c r="U34" s="10"/>
      <c r="V34" s="10"/>
      <c r="W34" s="10"/>
      <c r="X34" s="10"/>
      <c r="Y34" s="10"/>
    </row>
    <row r="35" spans="1:25" x14ac:dyDescent="0.2">
      <c r="A35" s="730">
        <f t="shared" si="0"/>
        <v>27</v>
      </c>
      <c r="B35" s="239" t="s">
        <v>918</v>
      </c>
      <c r="C35" s="227">
        <f>Össz.önkor.mérleg.!C45</f>
        <v>0</v>
      </c>
      <c r="D35" s="227">
        <f>Össz.önkor.mérleg.!D45</f>
        <v>0</v>
      </c>
      <c r="E35" s="227">
        <f>Össz.önkor.mérleg.!E45</f>
        <v>0</v>
      </c>
      <c r="F35" s="422"/>
      <c r="G35" s="297"/>
      <c r="H35" s="297"/>
      <c r="I35" s="379"/>
      <c r="J35" s="141"/>
      <c r="T35" s="10"/>
      <c r="U35" s="10"/>
      <c r="V35" s="10"/>
      <c r="W35" s="10"/>
      <c r="X35" s="10"/>
      <c r="Y35" s="10"/>
    </row>
    <row r="36" spans="1:25" x14ac:dyDescent="0.2">
      <c r="A36" s="730">
        <f t="shared" si="0"/>
        <v>28</v>
      </c>
      <c r="B36" s="45" t="s">
        <v>625</v>
      </c>
      <c r="C36" s="227">
        <f t="shared" ref="C36:D36" si="2">-(C26+C34-G44)-C27-C37</f>
        <v>-1051932</v>
      </c>
      <c r="D36" s="227">
        <f t="shared" si="2"/>
        <v>0</v>
      </c>
      <c r="E36" s="227">
        <f>-(E26+E34-I44)-E27-E37</f>
        <v>-1051932</v>
      </c>
      <c r="F36" s="422" t="s">
        <v>8</v>
      </c>
      <c r="G36" s="234"/>
      <c r="H36" s="234"/>
      <c r="I36" s="401"/>
      <c r="J36" s="141"/>
      <c r="T36" s="10"/>
      <c r="U36" s="10"/>
      <c r="V36" s="10"/>
      <c r="W36" s="10"/>
      <c r="X36" s="10"/>
      <c r="Y36" s="10"/>
    </row>
    <row r="37" spans="1:25" x14ac:dyDescent="0.2">
      <c r="A37" s="730">
        <f t="shared" si="0"/>
        <v>29</v>
      </c>
      <c r="B37" s="227" t="s">
        <v>668</v>
      </c>
      <c r="C37" s="227">
        <f>Össz.önkor.mérleg.!C46</f>
        <v>0</v>
      </c>
      <c r="D37" s="227">
        <f>Össz.önkor.mérleg.!D46</f>
        <v>0</v>
      </c>
      <c r="E37" s="227">
        <f>Össz.önkor.mérleg.!E46</f>
        <v>0</v>
      </c>
      <c r="F37" s="422" t="s">
        <v>9</v>
      </c>
      <c r="G37" s="295">
        <f>Össz.önkor.mérleg.!G47</f>
        <v>30643</v>
      </c>
      <c r="H37" s="295">
        <f>Össz.önkor.mérleg.!H47</f>
        <v>4730</v>
      </c>
      <c r="I37" s="402">
        <f>Össz.önkor.mérleg.!I47</f>
        <v>35373</v>
      </c>
      <c r="J37" s="141"/>
      <c r="T37" s="10"/>
      <c r="U37" s="10"/>
      <c r="V37" s="10"/>
      <c r="W37" s="10"/>
      <c r="X37" s="10"/>
      <c r="Y37" s="10"/>
    </row>
    <row r="38" spans="1:25" s="11" customFormat="1" x14ac:dyDescent="0.2">
      <c r="A38" s="730">
        <f t="shared" si="0"/>
        <v>30</v>
      </c>
      <c r="B38" s="227" t="s">
        <v>669</v>
      </c>
      <c r="C38" s="227"/>
      <c r="D38" s="227"/>
      <c r="E38" s="227"/>
      <c r="F38" s="422" t="s">
        <v>10</v>
      </c>
      <c r="G38" s="234"/>
      <c r="H38" s="234"/>
      <c r="I38" s="401"/>
      <c r="J38" s="432"/>
      <c r="K38" s="140"/>
      <c r="L38" s="140"/>
      <c r="M38" s="140"/>
      <c r="N38" s="140"/>
      <c r="O38" s="140"/>
      <c r="P38" s="140"/>
      <c r="Q38" s="140"/>
      <c r="R38" s="140"/>
      <c r="S38" s="140"/>
    </row>
    <row r="39" spans="1:25" s="11" customFormat="1" x14ac:dyDescent="0.2">
      <c r="A39" s="730">
        <f t="shared" si="0"/>
        <v>31</v>
      </c>
      <c r="B39" s="239" t="s">
        <v>670</v>
      </c>
      <c r="C39" s="227"/>
      <c r="D39" s="227"/>
      <c r="E39" s="227"/>
      <c r="F39" s="422" t="s">
        <v>11</v>
      </c>
      <c r="G39" s="297"/>
      <c r="H39" s="297"/>
      <c r="I39" s="379"/>
      <c r="J39" s="432"/>
      <c r="K39" s="140"/>
      <c r="L39" s="140"/>
      <c r="M39" s="140"/>
      <c r="N39" s="140"/>
      <c r="O39" s="140"/>
      <c r="P39" s="140"/>
      <c r="Q39" s="140"/>
      <c r="R39" s="140"/>
      <c r="S39" s="140"/>
    </row>
    <row r="40" spans="1:25" s="11" customFormat="1" x14ac:dyDescent="0.2">
      <c r="A40" s="730">
        <f t="shared" si="0"/>
        <v>32</v>
      </c>
      <c r="B40" s="239" t="s">
        <v>671</v>
      </c>
      <c r="C40" s="227"/>
      <c r="D40" s="227"/>
      <c r="E40" s="227"/>
      <c r="F40" s="422" t="s">
        <v>12</v>
      </c>
      <c r="G40" s="146"/>
      <c r="I40" s="404"/>
      <c r="J40" s="432"/>
      <c r="K40" s="140"/>
      <c r="L40" s="140"/>
      <c r="M40" s="140"/>
      <c r="N40" s="140"/>
      <c r="O40" s="140"/>
      <c r="P40" s="140"/>
      <c r="Q40" s="140"/>
      <c r="R40" s="140"/>
      <c r="S40" s="140"/>
    </row>
    <row r="41" spans="1:25" s="11" customFormat="1" x14ac:dyDescent="0.2">
      <c r="A41" s="730">
        <f t="shared" si="0"/>
        <v>33</v>
      </c>
      <c r="B41" s="239" t="s">
        <v>0</v>
      </c>
      <c r="C41" s="227"/>
      <c r="D41" s="227"/>
      <c r="E41" s="227"/>
      <c r="F41" s="422" t="s">
        <v>13</v>
      </c>
      <c r="G41" s="297"/>
      <c r="H41" s="297"/>
      <c r="I41" s="379"/>
      <c r="J41" s="432"/>
      <c r="K41" s="140"/>
      <c r="L41" s="140"/>
      <c r="M41" s="140"/>
      <c r="N41" s="140"/>
      <c r="O41" s="140"/>
      <c r="P41" s="140"/>
      <c r="Q41" s="140"/>
      <c r="R41" s="140"/>
      <c r="S41" s="140"/>
    </row>
    <row r="42" spans="1:25" x14ac:dyDescent="0.2">
      <c r="A42" s="730">
        <f t="shared" si="0"/>
        <v>34</v>
      </c>
      <c r="B42" s="239" t="s">
        <v>1</v>
      </c>
      <c r="C42" s="227">
        <f>Össz.önkor.mérleg.!C51</f>
        <v>0</v>
      </c>
      <c r="D42" s="227">
        <f>Össz.önkor.mérleg.!D51</f>
        <v>0</v>
      </c>
      <c r="E42" s="227">
        <f>Össz.önkor.mérleg.!E51</f>
        <v>0</v>
      </c>
      <c r="F42" s="422" t="s">
        <v>14</v>
      </c>
      <c r="G42" s="297"/>
      <c r="H42" s="297"/>
      <c r="I42" s="379"/>
      <c r="J42" s="141"/>
      <c r="T42" s="10"/>
      <c r="U42" s="10"/>
      <c r="V42" s="10"/>
      <c r="W42" s="10"/>
      <c r="X42" s="10"/>
      <c r="Y42" s="10"/>
    </row>
    <row r="43" spans="1:25" x14ac:dyDescent="0.2">
      <c r="A43" s="730">
        <f t="shared" si="0"/>
        <v>35</v>
      </c>
      <c r="B43" s="239" t="s">
        <v>2</v>
      </c>
      <c r="C43" s="227"/>
      <c r="D43" s="227"/>
      <c r="E43" s="227"/>
      <c r="F43" s="422" t="s">
        <v>15</v>
      </c>
      <c r="G43" s="146"/>
      <c r="H43" s="146"/>
      <c r="I43" s="379"/>
      <c r="J43" s="141"/>
      <c r="T43" s="10"/>
      <c r="U43" s="10"/>
      <c r="V43" s="10"/>
      <c r="W43" s="10"/>
      <c r="X43" s="10"/>
      <c r="Y43" s="10"/>
    </row>
    <row r="44" spans="1:25" ht="12" thickBot="1" x14ac:dyDescent="0.25">
      <c r="A44" s="730">
        <f t="shared" si="0"/>
        <v>36</v>
      </c>
      <c r="B44" s="729" t="s">
        <v>439</v>
      </c>
      <c r="C44" s="540">
        <f>SUM(C29:C42)</f>
        <v>230325</v>
      </c>
      <c r="D44" s="540">
        <f t="shared" ref="D44:E44" si="3">SUM(D29:D42)</f>
        <v>10000</v>
      </c>
      <c r="E44" s="540">
        <f t="shared" si="3"/>
        <v>240325</v>
      </c>
      <c r="F44" s="715" t="s">
        <v>432</v>
      </c>
      <c r="G44" s="146">
        <f>SUM(G29:G43)</f>
        <v>186038</v>
      </c>
      <c r="H44" s="146">
        <f>SUM(H29:H43)</f>
        <v>4730</v>
      </c>
      <c r="I44" s="379">
        <f>SUM(I29:I43)</f>
        <v>190768</v>
      </c>
      <c r="J44" s="141"/>
      <c r="T44" s="10"/>
      <c r="U44" s="10"/>
      <c r="V44" s="10"/>
      <c r="W44" s="10"/>
      <c r="X44" s="10"/>
      <c r="Y44" s="10"/>
    </row>
    <row r="45" spans="1:25" ht="12" thickBot="1" x14ac:dyDescent="0.25">
      <c r="A45" s="899">
        <f t="shared" si="0"/>
        <v>37</v>
      </c>
      <c r="B45" s="900" t="s">
        <v>434</v>
      </c>
      <c r="C45" s="751">
        <f>C24+C44+C27</f>
        <v>1765427</v>
      </c>
      <c r="D45" s="751">
        <f t="shared" ref="D45:E45" si="4">D24+D44+D27</f>
        <v>1467896</v>
      </c>
      <c r="E45" s="751">
        <f t="shared" si="4"/>
        <v>3233323</v>
      </c>
      <c r="F45" s="870" t="s">
        <v>433</v>
      </c>
      <c r="G45" s="894">
        <f>G24+G44</f>
        <v>1765427</v>
      </c>
      <c r="H45" s="771">
        <f>H24+H44</f>
        <v>1467896</v>
      </c>
      <c r="I45" s="869">
        <f>I24+I44</f>
        <v>3233323</v>
      </c>
      <c r="J45" s="137"/>
      <c r="T45" s="10"/>
      <c r="U45" s="10"/>
      <c r="V45" s="10"/>
      <c r="W45" s="10"/>
      <c r="X45" s="10"/>
      <c r="Y45" s="10"/>
    </row>
    <row r="46" spans="1:25" x14ac:dyDescent="0.2">
      <c r="B46" s="140"/>
      <c r="C46" s="139"/>
      <c r="D46" s="139"/>
      <c r="E46" s="139"/>
      <c r="F46" s="139"/>
      <c r="G46" s="139"/>
      <c r="H46" s="139"/>
      <c r="I46" s="139"/>
      <c r="T46" s="10"/>
      <c r="U46" s="10"/>
      <c r="V46" s="10"/>
      <c r="W46" s="10"/>
      <c r="X46" s="10"/>
      <c r="Y46" s="10"/>
    </row>
  </sheetData>
  <sheetProtection selectLockedCells="1" selectUnlockedCells="1"/>
  <mergeCells count="11">
    <mergeCell ref="B1:I1"/>
    <mergeCell ref="C7:E7"/>
    <mergeCell ref="G7:I7"/>
    <mergeCell ref="B3:I3"/>
    <mergeCell ref="B4:I4"/>
    <mergeCell ref="A5:I5"/>
    <mergeCell ref="A6:A8"/>
    <mergeCell ref="B6:B7"/>
    <mergeCell ref="C6:E6"/>
    <mergeCell ref="F6:F7"/>
    <mergeCell ref="G6:I6"/>
  </mergeCells>
  <phoneticPr fontId="33" type="noConversion"/>
  <pageMargins left="0.19685039370078741" right="0.19685039370078741" top="0.19685039370078741" bottom="0.19685039370078741" header="0.51181102362204722" footer="0.51181102362204722"/>
  <pageSetup paperSize="9" scale="91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V50"/>
  <sheetViews>
    <sheetView zoomScale="120" workbookViewId="0">
      <selection sqref="A1:I1"/>
    </sheetView>
  </sheetViews>
  <sheetFormatPr defaultColWidth="9.140625" defaultRowHeight="11.25" x14ac:dyDescent="0.2"/>
  <cols>
    <col min="1" max="1" width="4.85546875" style="114" customWidth="1"/>
    <col min="2" max="2" width="42.85546875" style="114" customWidth="1"/>
    <col min="3" max="3" width="11" style="115" customWidth="1"/>
    <col min="4" max="4" width="11.42578125" style="115" customWidth="1"/>
    <col min="5" max="5" width="12" style="115" customWidth="1"/>
    <col min="6" max="6" width="41.7109375" style="115" customWidth="1"/>
    <col min="7" max="7" width="11.140625" style="115" customWidth="1"/>
    <col min="8" max="8" width="12.85546875" style="115" customWidth="1"/>
    <col min="9" max="9" width="16" style="115" customWidth="1"/>
    <col min="10" max="22" width="9.140625" style="114"/>
    <col min="23" max="16384" width="9.140625" style="10"/>
  </cols>
  <sheetData>
    <row r="1" spans="1:22" ht="12.75" customHeight="1" x14ac:dyDescent="0.2">
      <c r="A1" s="1413" t="s">
        <v>1365</v>
      </c>
      <c r="B1" s="1413"/>
      <c r="C1" s="1413"/>
      <c r="D1" s="1413"/>
      <c r="E1" s="1413"/>
      <c r="F1" s="1413"/>
      <c r="G1" s="1413"/>
      <c r="H1" s="1413"/>
      <c r="I1" s="1413"/>
    </row>
    <row r="2" spans="1:22" x14ac:dyDescent="0.2">
      <c r="B2" s="491"/>
      <c r="I2" s="116"/>
    </row>
    <row r="3" spans="1:22" s="86" customFormat="1" x14ac:dyDescent="0.2">
      <c r="A3" s="117"/>
      <c r="B3" s="1417" t="s">
        <v>54</v>
      </c>
      <c r="C3" s="1417"/>
      <c r="D3" s="1417"/>
      <c r="E3" s="1417"/>
      <c r="F3" s="1417"/>
      <c r="G3" s="1417"/>
      <c r="H3" s="1417"/>
      <c r="I3" s="14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</row>
    <row r="4" spans="1:22" s="86" customFormat="1" x14ac:dyDescent="0.2">
      <c r="A4" s="117"/>
      <c r="B4" s="1417" t="s">
        <v>1325</v>
      </c>
      <c r="C4" s="1417"/>
      <c r="D4" s="1417"/>
      <c r="E4" s="1417"/>
      <c r="F4" s="1417"/>
      <c r="G4" s="1417"/>
      <c r="H4" s="1417"/>
      <c r="I4" s="14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</row>
    <row r="5" spans="1:22" s="86" customFormat="1" ht="12.75" customHeight="1" x14ac:dyDescent="0.2">
      <c r="A5" s="1418" t="s">
        <v>297</v>
      </c>
      <c r="B5" s="1418"/>
      <c r="C5" s="1418"/>
      <c r="D5" s="1418"/>
      <c r="E5" s="1418"/>
      <c r="F5" s="1418"/>
      <c r="G5" s="1418"/>
      <c r="H5" s="1418"/>
      <c r="I5" s="1418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</row>
    <row r="6" spans="1:22" s="86" customFormat="1" ht="12.75" customHeight="1" x14ac:dyDescent="0.2">
      <c r="A6" s="1445" t="s">
        <v>56</v>
      </c>
      <c r="B6" s="1424" t="s">
        <v>57</v>
      </c>
      <c r="C6" s="1441" t="s">
        <v>58</v>
      </c>
      <c r="D6" s="1441"/>
      <c r="E6" s="1442"/>
      <c r="F6" s="1" t="s">
        <v>59</v>
      </c>
      <c r="G6" s="1443" t="s">
        <v>60</v>
      </c>
      <c r="H6" s="1443"/>
      <c r="I6" s="1444"/>
      <c r="J6" s="117"/>
      <c r="K6" s="117"/>
      <c r="L6" s="117"/>
      <c r="M6" s="117"/>
      <c r="N6" s="117"/>
      <c r="O6" s="117"/>
      <c r="P6" s="117"/>
    </row>
    <row r="7" spans="1:22" s="86" customFormat="1" ht="12.75" customHeight="1" x14ac:dyDescent="0.2">
      <c r="A7" s="1446"/>
      <c r="B7" s="1424"/>
      <c r="C7" s="1414" t="s">
        <v>1140</v>
      </c>
      <c r="D7" s="1414"/>
      <c r="E7" s="1415"/>
      <c r="F7" s="2"/>
      <c r="G7" s="1414" t="s">
        <v>1140</v>
      </c>
      <c r="H7" s="1414"/>
      <c r="I7" s="1414"/>
      <c r="J7" s="117"/>
      <c r="K7" s="117"/>
      <c r="L7" s="117"/>
      <c r="M7" s="117"/>
    </row>
    <row r="8" spans="1:22" s="87" customFormat="1" ht="36.6" customHeight="1" x14ac:dyDescent="0.2">
      <c r="A8" s="1447"/>
      <c r="B8" s="118" t="s">
        <v>61</v>
      </c>
      <c r="C8" s="94" t="s">
        <v>62</v>
      </c>
      <c r="D8" s="94" t="s">
        <v>63</v>
      </c>
      <c r="E8" s="119" t="s">
        <v>64</v>
      </c>
      <c r="F8" s="120" t="s">
        <v>65</v>
      </c>
      <c r="G8" s="94" t="s">
        <v>62</v>
      </c>
      <c r="H8" s="94" t="s">
        <v>63</v>
      </c>
      <c r="I8" s="94" t="s">
        <v>64</v>
      </c>
      <c r="J8" s="502"/>
      <c r="K8" s="144"/>
      <c r="L8" s="144"/>
      <c r="M8" s="144"/>
    </row>
    <row r="9" spans="1:22" ht="11.45" customHeight="1" x14ac:dyDescent="0.2">
      <c r="A9" s="121">
        <v>1</v>
      </c>
      <c r="B9" s="122" t="s">
        <v>24</v>
      </c>
      <c r="C9" s="123"/>
      <c r="D9" s="123"/>
      <c r="E9" s="123"/>
      <c r="F9" s="97" t="s">
        <v>25</v>
      </c>
      <c r="G9" s="123"/>
      <c r="H9" s="123"/>
      <c r="I9" s="383"/>
      <c r="J9" s="141"/>
      <c r="N9" s="10"/>
      <c r="O9" s="10"/>
      <c r="P9" s="10"/>
      <c r="Q9" s="10"/>
      <c r="R9" s="10"/>
      <c r="S9" s="10"/>
      <c r="T9" s="10"/>
      <c r="U9" s="10"/>
      <c r="V9" s="10"/>
    </row>
    <row r="10" spans="1:22" x14ac:dyDescent="0.2">
      <c r="A10" s="121">
        <f t="shared" ref="A10:A45" si="0">A9+1</f>
        <v>2</v>
      </c>
      <c r="B10" s="124"/>
      <c r="C10" s="82"/>
      <c r="D10" s="82"/>
      <c r="E10" s="83"/>
      <c r="F10" s="98"/>
      <c r="G10" s="83"/>
      <c r="H10" s="83"/>
      <c r="I10" s="376"/>
      <c r="J10" s="141"/>
      <c r="N10" s="10"/>
      <c r="O10" s="10"/>
      <c r="P10" s="10"/>
      <c r="Q10" s="10"/>
      <c r="R10" s="10"/>
      <c r="S10" s="10"/>
      <c r="T10" s="10"/>
      <c r="U10" s="10"/>
      <c r="V10" s="10"/>
    </row>
    <row r="11" spans="1:22" x14ac:dyDescent="0.2">
      <c r="A11" s="121">
        <f t="shared" si="0"/>
        <v>3</v>
      </c>
      <c r="B11" s="124" t="s">
        <v>38</v>
      </c>
      <c r="C11" s="82">
        <f>Össz.önkor.mérleg.!C14</f>
        <v>0</v>
      </c>
      <c r="D11" s="82">
        <f>Össz.önkor.mérleg.!D14</f>
        <v>0</v>
      </c>
      <c r="E11" s="82">
        <f>Össz.önkor.mérleg.!E14</f>
        <v>0</v>
      </c>
      <c r="F11" s="99" t="s">
        <v>34</v>
      </c>
      <c r="G11" s="130"/>
      <c r="H11" s="130"/>
      <c r="I11" s="378"/>
      <c r="J11" s="141"/>
      <c r="N11" s="10"/>
      <c r="O11" s="10"/>
      <c r="P11" s="10"/>
      <c r="Q11" s="10"/>
      <c r="R11" s="10"/>
      <c r="S11" s="10"/>
      <c r="T11" s="10"/>
      <c r="U11" s="10"/>
      <c r="V11" s="10"/>
    </row>
    <row r="12" spans="1:22" x14ac:dyDescent="0.2">
      <c r="A12" s="121">
        <f t="shared" si="0"/>
        <v>4</v>
      </c>
      <c r="B12" s="124" t="s">
        <v>1041</v>
      </c>
      <c r="C12" s="82">
        <f>Össz.önkor.mérleg.!C15</f>
        <v>0</v>
      </c>
      <c r="D12" s="82">
        <f>Össz.önkor.mérleg.!D15</f>
        <v>0</v>
      </c>
      <c r="E12" s="82">
        <f>Össz.önkor.mérleg.!E15</f>
        <v>0</v>
      </c>
      <c r="F12" s="99"/>
      <c r="G12" s="130"/>
      <c r="H12" s="130"/>
      <c r="I12" s="378"/>
      <c r="J12" s="141"/>
      <c r="N12" s="10"/>
      <c r="O12" s="10"/>
      <c r="P12" s="10"/>
      <c r="Q12" s="10"/>
      <c r="R12" s="10"/>
      <c r="S12" s="10"/>
      <c r="T12" s="10"/>
      <c r="U12" s="10"/>
      <c r="V12" s="10"/>
    </row>
    <row r="13" spans="1:22" x14ac:dyDescent="0.2">
      <c r="A13" s="121">
        <f t="shared" si="0"/>
        <v>5</v>
      </c>
      <c r="B13" s="893" t="s">
        <v>1042</v>
      </c>
      <c r="C13" s="82">
        <f>Össz.önkor.mérleg.!C16</f>
        <v>686466</v>
      </c>
      <c r="D13" s="82">
        <f>Össz.önkor.mérleg.!D16</f>
        <v>0</v>
      </c>
      <c r="E13" s="82">
        <f>Össz.önkor.mérleg.!E16</f>
        <v>686466</v>
      </c>
      <c r="F13" s="99"/>
      <c r="G13" s="130"/>
      <c r="H13" s="130"/>
      <c r="I13" s="378"/>
      <c r="J13" s="141"/>
      <c r="N13" s="10"/>
      <c r="O13" s="10"/>
      <c r="P13" s="10"/>
      <c r="Q13" s="10"/>
      <c r="R13" s="10"/>
      <c r="S13" s="10"/>
      <c r="T13" s="10"/>
      <c r="U13" s="10"/>
      <c r="V13" s="10"/>
    </row>
    <row r="14" spans="1:22" x14ac:dyDescent="0.2">
      <c r="A14" s="121">
        <f t="shared" si="0"/>
        <v>6</v>
      </c>
      <c r="B14" s="114" t="s">
        <v>621</v>
      </c>
      <c r="C14" s="82"/>
      <c r="D14" s="125"/>
      <c r="E14" s="125"/>
      <c r="F14" s="98" t="s">
        <v>616</v>
      </c>
      <c r="G14" s="126">
        <f>Össz.önkor.mérleg.!G27</f>
        <v>1560470</v>
      </c>
      <c r="H14" s="126">
        <f>Össz.önkor.mérleg.!H27</f>
        <v>110339</v>
      </c>
      <c r="I14" s="378">
        <f>Össz.önkor.mérleg.!I27</f>
        <v>1670809</v>
      </c>
      <c r="J14" s="141"/>
      <c r="N14" s="10"/>
      <c r="O14" s="10"/>
      <c r="P14" s="10"/>
      <c r="Q14" s="10"/>
      <c r="R14" s="10"/>
      <c r="S14" s="10"/>
      <c r="T14" s="10"/>
      <c r="U14" s="10"/>
      <c r="V14" s="10"/>
    </row>
    <row r="15" spans="1:22" ht="12" customHeight="1" x14ac:dyDescent="0.2">
      <c r="A15" s="121">
        <f t="shared" si="0"/>
        <v>7</v>
      </c>
      <c r="B15" s="114" t="s">
        <v>43</v>
      </c>
      <c r="C15" s="82"/>
      <c r="D15" s="125"/>
      <c r="E15" s="125"/>
      <c r="F15" s="98" t="s">
        <v>31</v>
      </c>
      <c r="G15" s="126">
        <f>Össz.önkor.mérleg.!G28</f>
        <v>5715</v>
      </c>
      <c r="H15" s="126">
        <f>Össz.önkor.mérleg.!H28</f>
        <v>19050</v>
      </c>
      <c r="I15" s="378">
        <f>SUM(G15:H15)</f>
        <v>24765</v>
      </c>
      <c r="J15" s="141"/>
      <c r="N15" s="10"/>
      <c r="O15" s="10"/>
      <c r="P15" s="10"/>
      <c r="Q15" s="10"/>
      <c r="R15" s="10"/>
      <c r="S15" s="10"/>
      <c r="T15" s="10"/>
      <c r="U15" s="10"/>
      <c r="V15" s="10"/>
    </row>
    <row r="16" spans="1:22" x14ac:dyDescent="0.2">
      <c r="A16" s="121">
        <f t="shared" si="0"/>
        <v>8</v>
      </c>
      <c r="B16" s="124" t="s">
        <v>44</v>
      </c>
      <c r="C16" s="93">
        <f>Össz.önkor.mérleg.!C24</f>
        <v>2027</v>
      </c>
      <c r="D16" s="93">
        <f>Össz.önkor.mérleg.!D24</f>
        <v>0</v>
      </c>
      <c r="E16" s="82">
        <f>Össz.önkor.mérleg.!E24</f>
        <v>2027</v>
      </c>
      <c r="F16" s="98" t="s">
        <v>32</v>
      </c>
      <c r="G16" s="126"/>
      <c r="H16" s="126"/>
      <c r="I16" s="378"/>
      <c r="J16" s="141"/>
      <c r="N16" s="10"/>
      <c r="O16" s="10"/>
      <c r="P16" s="10"/>
      <c r="Q16" s="10"/>
      <c r="R16" s="10"/>
      <c r="S16" s="10"/>
      <c r="T16" s="10"/>
      <c r="U16" s="10"/>
      <c r="V16" s="10"/>
    </row>
    <row r="17" spans="1:22" x14ac:dyDescent="0.2">
      <c r="A17" s="121">
        <f t="shared" si="0"/>
        <v>9</v>
      </c>
      <c r="B17" s="124" t="s">
        <v>45</v>
      </c>
      <c r="C17" s="82">
        <f>Össz.önkor.mérleg.!C25</f>
        <v>0</v>
      </c>
      <c r="D17" s="82">
        <f>Össz.önkor.mérleg.!D25</f>
        <v>0</v>
      </c>
      <c r="E17" s="82">
        <f>Össz.önkor.mérleg.!E25</f>
        <v>0</v>
      </c>
      <c r="F17" s="98" t="s">
        <v>438</v>
      </c>
      <c r="G17" s="126">
        <f>Össz.önkor.mérleg.!G30</f>
        <v>0</v>
      </c>
      <c r="H17" s="126">
        <f>Össz.önkor.mérleg.!H30</f>
        <v>0</v>
      </c>
      <c r="I17" s="378">
        <f>SUM(G17:H17)</f>
        <v>0</v>
      </c>
      <c r="J17" s="141"/>
      <c r="N17" s="10"/>
      <c r="O17" s="10"/>
      <c r="P17" s="10"/>
      <c r="Q17" s="10"/>
      <c r="R17" s="10"/>
      <c r="S17" s="10"/>
      <c r="T17" s="10"/>
      <c r="U17" s="10"/>
      <c r="V17" s="10"/>
    </row>
    <row r="18" spans="1:22" x14ac:dyDescent="0.2">
      <c r="A18" s="121">
        <f t="shared" si="0"/>
        <v>10</v>
      </c>
      <c r="B18" s="124"/>
      <c r="C18" s="82"/>
      <c r="D18" s="82"/>
      <c r="E18" s="82"/>
      <c r="F18" s="98" t="s">
        <v>1051</v>
      </c>
      <c r="G18" s="126">
        <f>Össz.önkor.mérleg.!G31</f>
        <v>0</v>
      </c>
      <c r="H18" s="126">
        <f>Össz.önkor.mérleg.!H31</f>
        <v>5000</v>
      </c>
      <c r="I18" s="126">
        <f>Össz.önkor.mérleg.!I31</f>
        <v>5000</v>
      </c>
      <c r="J18" s="141"/>
      <c r="N18" s="10"/>
      <c r="O18" s="10"/>
      <c r="P18" s="10"/>
      <c r="Q18" s="10"/>
      <c r="R18" s="10"/>
      <c r="S18" s="10"/>
      <c r="T18" s="10"/>
      <c r="U18" s="10"/>
      <c r="V18" s="10"/>
    </row>
    <row r="19" spans="1:22" x14ac:dyDescent="0.2">
      <c r="A19" s="121">
        <f t="shared" si="0"/>
        <v>11</v>
      </c>
      <c r="B19" s="80" t="s">
        <v>46</v>
      </c>
      <c r="C19" s="82">
        <f>Össz.önkor.mérleg.!C21</f>
        <v>0</v>
      </c>
      <c r="D19" s="83">
        <f>Össz.önkor.mérleg.!D26</f>
        <v>1537438</v>
      </c>
      <c r="E19" s="82">
        <f>Össz.önkor.mérleg.!E26</f>
        <v>1537438</v>
      </c>
      <c r="F19" s="98" t="s">
        <v>1052</v>
      </c>
      <c r="G19" s="126">
        <f>Össz.önkor.mérleg.!G32</f>
        <v>28681</v>
      </c>
      <c r="H19" s="126">
        <f>Össz.önkor.mérleg.!H32</f>
        <v>16000</v>
      </c>
      <c r="I19" s="378">
        <f>Össz.önkor.mérleg.!I32</f>
        <v>44681</v>
      </c>
      <c r="J19" s="141"/>
      <c r="N19" s="10"/>
      <c r="O19" s="10"/>
      <c r="P19" s="10"/>
      <c r="Q19" s="10"/>
      <c r="R19" s="10"/>
      <c r="S19" s="10"/>
      <c r="T19" s="10"/>
      <c r="U19" s="10"/>
      <c r="V19" s="10"/>
    </row>
    <row r="20" spans="1:22" x14ac:dyDescent="0.2">
      <c r="A20" s="121">
        <f t="shared" si="0"/>
        <v>12</v>
      </c>
      <c r="B20" s="124" t="s">
        <v>47</v>
      </c>
      <c r="C20" s="82">
        <f>Össz.önkor.mérleg.!C22</f>
        <v>0</v>
      </c>
      <c r="D20" s="82">
        <f>Össz.önkor.mérleg.!D22</f>
        <v>0</v>
      </c>
      <c r="E20" s="82">
        <f>Össz.önkor.mérleg.!E22</f>
        <v>0</v>
      </c>
      <c r="F20" s="98" t="s">
        <v>1053</v>
      </c>
      <c r="G20" s="126">
        <f>Össz.önkor.mérleg.!G33</f>
        <v>145559</v>
      </c>
      <c r="H20" s="126">
        <f>Össz.önkor.mérleg.!H33</f>
        <v>1097098</v>
      </c>
      <c r="I20" s="378">
        <f>Össz.önkor.mérleg.!I33</f>
        <v>1242657</v>
      </c>
      <c r="J20" s="141"/>
      <c r="N20" s="10"/>
      <c r="O20" s="10"/>
      <c r="P20" s="10"/>
      <c r="Q20" s="10"/>
      <c r="R20" s="10"/>
      <c r="S20" s="10"/>
      <c r="T20" s="10"/>
      <c r="U20" s="10"/>
      <c r="V20" s="10"/>
    </row>
    <row r="21" spans="1:22" x14ac:dyDescent="0.2">
      <c r="A21" s="121">
        <f t="shared" si="0"/>
        <v>13</v>
      </c>
      <c r="B21" s="124"/>
      <c r="C21" s="82"/>
      <c r="D21" s="83"/>
      <c r="E21" s="83"/>
      <c r="F21" s="133" t="s">
        <v>68</v>
      </c>
      <c r="G21" s="134">
        <f>SUM(G14:G20)</f>
        <v>1740425</v>
      </c>
      <c r="H21" s="134">
        <f>SUM(H14:H20)</f>
        <v>1247487</v>
      </c>
      <c r="I21" s="380">
        <f>SUM(I14:I20)</f>
        <v>2987912</v>
      </c>
      <c r="J21" s="141"/>
      <c r="N21" s="10"/>
      <c r="O21" s="10"/>
      <c r="P21" s="10"/>
      <c r="Q21" s="10"/>
      <c r="R21" s="10"/>
      <c r="S21" s="10"/>
      <c r="T21" s="10"/>
      <c r="U21" s="10"/>
      <c r="V21" s="10"/>
    </row>
    <row r="22" spans="1:22" x14ac:dyDescent="0.2">
      <c r="A22" s="121">
        <f t="shared" si="0"/>
        <v>14</v>
      </c>
      <c r="B22" s="114" t="s">
        <v>622</v>
      </c>
      <c r="C22" s="83">
        <f>Össz.önkor.mérleg.!C30</f>
        <v>0</v>
      </c>
      <c r="D22" s="83">
        <f>Össz.önkor.mérleg.!D30</f>
        <v>3006</v>
      </c>
      <c r="E22" s="83">
        <f>Össz.önkor.mérleg.!E30</f>
        <v>3006</v>
      </c>
      <c r="F22" s="98"/>
      <c r="G22" s="126"/>
      <c r="H22" s="126"/>
      <c r="I22" s="376"/>
      <c r="J22" s="141"/>
      <c r="N22" s="10"/>
      <c r="O22" s="10"/>
      <c r="P22" s="10"/>
      <c r="Q22" s="10"/>
      <c r="R22" s="10"/>
      <c r="S22" s="10"/>
      <c r="T22" s="10"/>
      <c r="U22" s="10"/>
      <c r="V22" s="10"/>
    </row>
    <row r="23" spans="1:22" s="88" customFormat="1" x14ac:dyDescent="0.2">
      <c r="A23" s="121">
        <f t="shared" si="0"/>
        <v>15</v>
      </c>
      <c r="B23" s="114"/>
      <c r="C23" s="83"/>
      <c r="D23" s="83"/>
      <c r="E23" s="83"/>
      <c r="F23" s="128"/>
      <c r="G23" s="126"/>
      <c r="H23" s="126"/>
      <c r="I23" s="378"/>
      <c r="J23" s="453"/>
      <c r="K23" s="145"/>
      <c r="L23" s="145"/>
      <c r="M23" s="145"/>
    </row>
    <row r="24" spans="1:22" s="88" customFormat="1" x14ac:dyDescent="0.2">
      <c r="A24" s="121">
        <f t="shared" si="0"/>
        <v>16</v>
      </c>
      <c r="B24" s="131"/>
      <c r="C24" s="125"/>
      <c r="D24" s="125"/>
      <c r="E24" s="125"/>
      <c r="F24" s="128"/>
      <c r="G24" s="126"/>
      <c r="H24" s="126"/>
      <c r="I24" s="378"/>
      <c r="J24" s="453"/>
      <c r="K24" s="145"/>
      <c r="L24" s="145"/>
      <c r="M24" s="145"/>
    </row>
    <row r="25" spans="1:22" x14ac:dyDescent="0.2">
      <c r="A25" s="121">
        <f t="shared" si="0"/>
        <v>17</v>
      </c>
      <c r="B25" s="132" t="s">
        <v>67</v>
      </c>
      <c r="C25" s="89">
        <f>C12+C13+C16+C17+C19+C20+C22</f>
        <v>688493</v>
      </c>
      <c r="D25" s="89">
        <f t="shared" ref="D25:E25" si="1">D12+D13+D16+D17+D19+D20+D22</f>
        <v>1540444</v>
      </c>
      <c r="E25" s="89">
        <f t="shared" si="1"/>
        <v>2228937</v>
      </c>
      <c r="F25" s="129"/>
      <c r="G25" s="89"/>
      <c r="H25" s="89"/>
      <c r="I25" s="377"/>
      <c r="J25" s="141"/>
      <c r="N25" s="10"/>
      <c r="O25" s="10"/>
      <c r="P25" s="10"/>
      <c r="Q25" s="10"/>
      <c r="R25" s="10"/>
      <c r="S25" s="10"/>
      <c r="T25" s="10"/>
      <c r="U25" s="10"/>
      <c r="V25" s="10"/>
    </row>
    <row r="26" spans="1:22" x14ac:dyDescent="0.2">
      <c r="A26" s="121">
        <f t="shared" si="0"/>
        <v>18</v>
      </c>
      <c r="B26" s="135" t="s">
        <v>51</v>
      </c>
      <c r="C26" s="130">
        <f>SUM(C24:C25)</f>
        <v>688493</v>
      </c>
      <c r="D26" s="130">
        <f>SUM(D24:D25)</f>
        <v>1540444</v>
      </c>
      <c r="E26" s="130">
        <f>SUM(E24:E25)</f>
        <v>2228937</v>
      </c>
      <c r="F26" s="136" t="s">
        <v>69</v>
      </c>
      <c r="G26" s="130">
        <f>G25+G21</f>
        <v>1740425</v>
      </c>
      <c r="H26" s="130">
        <f>H25+H21</f>
        <v>1247487</v>
      </c>
      <c r="I26" s="381">
        <f>I25+I21</f>
        <v>2987912</v>
      </c>
      <c r="J26" s="141"/>
      <c r="N26" s="10"/>
      <c r="O26" s="10"/>
      <c r="P26" s="10"/>
      <c r="Q26" s="10"/>
      <c r="R26" s="10"/>
      <c r="S26" s="10"/>
      <c r="T26" s="10"/>
      <c r="U26" s="10"/>
      <c r="V26" s="10"/>
    </row>
    <row r="27" spans="1:22" x14ac:dyDescent="0.2">
      <c r="A27" s="121">
        <f t="shared" si="0"/>
        <v>19</v>
      </c>
      <c r="B27" s="137"/>
      <c r="C27" s="126"/>
      <c r="D27" s="126"/>
      <c r="E27" s="126"/>
      <c r="F27" s="128"/>
      <c r="I27" s="378"/>
      <c r="J27" s="141"/>
      <c r="N27" s="10"/>
      <c r="O27" s="10"/>
      <c r="P27" s="10"/>
      <c r="Q27" s="10"/>
      <c r="R27" s="10"/>
      <c r="S27" s="10"/>
      <c r="T27" s="10"/>
      <c r="U27" s="10"/>
      <c r="V27" s="10"/>
    </row>
    <row r="28" spans="1:22" x14ac:dyDescent="0.2">
      <c r="A28" s="121">
        <f t="shared" si="0"/>
        <v>20</v>
      </c>
      <c r="B28" s="135" t="s">
        <v>623</v>
      </c>
      <c r="C28" s="130">
        <f>C26-G26</f>
        <v>-1051932</v>
      </c>
      <c r="D28" s="130">
        <f>D26-H26</f>
        <v>292957</v>
      </c>
      <c r="E28" s="501">
        <f>E26-I26</f>
        <v>-758975</v>
      </c>
      <c r="F28" s="128"/>
      <c r="I28" s="378"/>
      <c r="J28" s="141"/>
      <c r="N28" s="10"/>
      <c r="O28" s="10"/>
      <c r="P28" s="10"/>
      <c r="Q28" s="10"/>
      <c r="R28" s="10"/>
      <c r="S28" s="10"/>
      <c r="T28" s="10"/>
      <c r="U28" s="10"/>
      <c r="V28" s="10"/>
    </row>
    <row r="29" spans="1:22" ht="16.5" customHeight="1" x14ac:dyDescent="0.2">
      <c r="A29" s="121">
        <f t="shared" si="0"/>
        <v>21</v>
      </c>
      <c r="B29" s="1338" t="s">
        <v>1362</v>
      </c>
      <c r="C29" s="146">
        <f>-'működ. mérleg '!C27</f>
        <v>0</v>
      </c>
      <c r="D29" s="146">
        <v>-292957</v>
      </c>
      <c r="E29" s="146">
        <f>-'működ. mérleg '!E27</f>
        <v>-292957</v>
      </c>
      <c r="F29" s="128"/>
      <c r="I29" s="378"/>
      <c r="J29" s="141"/>
      <c r="N29" s="10"/>
      <c r="O29" s="10"/>
      <c r="P29" s="10"/>
      <c r="Q29" s="10"/>
      <c r="R29" s="10"/>
      <c r="S29" s="10"/>
      <c r="T29" s="10"/>
      <c r="U29" s="10"/>
      <c r="V29" s="10"/>
    </row>
    <row r="30" spans="1:22" s="11" customFormat="1" x14ac:dyDescent="0.2">
      <c r="A30" s="121">
        <f t="shared" si="0"/>
        <v>22</v>
      </c>
      <c r="B30" s="91"/>
      <c r="C30" s="126"/>
      <c r="D30" s="126"/>
      <c r="E30" s="126">
        <f>C30+D30</f>
        <v>0</v>
      </c>
      <c r="F30" s="128"/>
      <c r="G30" s="126"/>
      <c r="H30" s="126"/>
      <c r="I30" s="378"/>
      <c r="J30" s="432"/>
      <c r="K30" s="140"/>
      <c r="L30" s="140"/>
      <c r="M30" s="140"/>
    </row>
    <row r="31" spans="1:22" s="11" customFormat="1" x14ac:dyDescent="0.2">
      <c r="A31" s="121">
        <f t="shared" si="0"/>
        <v>23</v>
      </c>
      <c r="B31" s="90" t="s">
        <v>53</v>
      </c>
      <c r="C31" s="90"/>
      <c r="D31" s="90"/>
      <c r="E31" s="90"/>
      <c r="F31" s="99" t="s">
        <v>33</v>
      </c>
      <c r="G31" s="130"/>
      <c r="H31" s="130"/>
      <c r="I31" s="381"/>
      <c r="J31" s="432"/>
      <c r="K31" s="140"/>
      <c r="L31" s="140"/>
      <c r="M31" s="140"/>
    </row>
    <row r="32" spans="1:22" s="11" customFormat="1" x14ac:dyDescent="0.2">
      <c r="A32" s="121">
        <f t="shared" si="0"/>
        <v>24</v>
      </c>
      <c r="B32" s="95" t="s">
        <v>665</v>
      </c>
      <c r="C32" s="90"/>
      <c r="D32" s="90"/>
      <c r="E32" s="90"/>
      <c r="F32" s="138" t="s">
        <v>4</v>
      </c>
      <c r="G32" s="139"/>
      <c r="H32" s="140"/>
      <c r="I32" s="382"/>
      <c r="J32" s="432"/>
      <c r="K32" s="140"/>
      <c r="L32" s="140"/>
      <c r="M32" s="140"/>
    </row>
    <row r="33" spans="1:22" s="11" customFormat="1" x14ac:dyDescent="0.2">
      <c r="A33" s="121">
        <f t="shared" si="0"/>
        <v>25</v>
      </c>
      <c r="B33" s="114" t="s">
        <v>947</v>
      </c>
      <c r="C33" s="83">
        <f>Össz.önkor.mérleg.!C41</f>
        <v>0</v>
      </c>
      <c r="D33" s="83">
        <f>Össz.önkor.mérleg.!D41</f>
        <v>0</v>
      </c>
      <c r="E33" s="83">
        <f>Össz.önkor.mérleg.!E41</f>
        <v>0</v>
      </c>
      <c r="F33" s="141" t="s">
        <v>3</v>
      </c>
      <c r="G33" s="130"/>
      <c r="H33" s="130"/>
      <c r="I33" s="381"/>
      <c r="J33" s="432"/>
      <c r="K33" s="140"/>
      <c r="L33" s="140"/>
      <c r="M33" s="140"/>
    </row>
    <row r="34" spans="1:22" x14ac:dyDescent="0.2">
      <c r="A34" s="121">
        <f t="shared" si="0"/>
        <v>26</v>
      </c>
      <c r="B34" s="82" t="s">
        <v>667</v>
      </c>
      <c r="C34" s="142"/>
      <c r="D34" s="96"/>
      <c r="E34" s="96">
        <f>SUM(C34:D34)</f>
        <v>0</v>
      </c>
      <c r="F34" s="98" t="s">
        <v>5</v>
      </c>
      <c r="G34" s="130"/>
      <c r="H34" s="130"/>
      <c r="I34" s="381"/>
      <c r="J34" s="141"/>
      <c r="N34" s="10"/>
      <c r="O34" s="10"/>
      <c r="P34" s="10"/>
      <c r="Q34" s="10"/>
      <c r="R34" s="10"/>
      <c r="S34" s="10"/>
      <c r="T34" s="10"/>
      <c r="U34" s="10"/>
      <c r="V34" s="10"/>
    </row>
    <row r="35" spans="1:22" x14ac:dyDescent="0.2">
      <c r="A35" s="121">
        <f t="shared" si="0"/>
        <v>27</v>
      </c>
      <c r="B35" s="82" t="s">
        <v>666</v>
      </c>
      <c r="C35" s="83"/>
      <c r="D35" s="83"/>
      <c r="E35" s="83"/>
      <c r="F35" s="98" t="s">
        <v>6</v>
      </c>
      <c r="G35" s="139"/>
      <c r="H35" s="139"/>
      <c r="I35" s="381"/>
      <c r="J35" s="141"/>
      <c r="N35" s="10"/>
      <c r="O35" s="10"/>
      <c r="P35" s="10"/>
      <c r="Q35" s="10"/>
      <c r="R35" s="10"/>
      <c r="S35" s="10"/>
      <c r="T35" s="10"/>
      <c r="U35" s="10"/>
      <c r="V35" s="10"/>
    </row>
    <row r="36" spans="1:22" x14ac:dyDescent="0.2">
      <c r="A36" s="121">
        <f t="shared" si="0"/>
        <v>28</v>
      </c>
      <c r="B36" s="82" t="s">
        <v>987</v>
      </c>
      <c r="C36" s="227">
        <f>-(C28+C33)-C30-C29</f>
        <v>1051932</v>
      </c>
      <c r="D36" s="227">
        <f t="shared" ref="D36:E36" si="2">-(D28+D33)-D30-D29</f>
        <v>0</v>
      </c>
      <c r="E36" s="227">
        <f t="shared" si="2"/>
        <v>1051932</v>
      </c>
      <c r="F36" s="98" t="s">
        <v>7</v>
      </c>
      <c r="G36" s="139"/>
      <c r="H36" s="139"/>
      <c r="I36" s="381"/>
      <c r="J36" s="141"/>
      <c r="N36" s="10"/>
      <c r="O36" s="10"/>
      <c r="P36" s="10"/>
      <c r="Q36" s="10"/>
      <c r="R36" s="10"/>
      <c r="S36" s="10"/>
      <c r="T36" s="10"/>
      <c r="U36" s="10"/>
      <c r="V36" s="10"/>
    </row>
    <row r="37" spans="1:22" x14ac:dyDescent="0.2">
      <c r="A37" s="121">
        <f t="shared" si="0"/>
        <v>29</v>
      </c>
      <c r="B37" s="83" t="s">
        <v>668</v>
      </c>
      <c r="C37" s="90"/>
      <c r="D37" s="90"/>
      <c r="E37" s="440"/>
      <c r="F37" s="98" t="s">
        <v>9</v>
      </c>
      <c r="G37" s="130"/>
      <c r="H37" s="130"/>
      <c r="I37" s="378"/>
      <c r="J37" s="141"/>
      <c r="N37" s="10"/>
      <c r="O37" s="10"/>
      <c r="P37" s="10"/>
      <c r="Q37" s="10"/>
      <c r="R37" s="10"/>
      <c r="S37" s="10"/>
      <c r="T37" s="10"/>
      <c r="U37" s="10"/>
      <c r="V37" s="10"/>
    </row>
    <row r="38" spans="1:22" x14ac:dyDescent="0.2">
      <c r="A38" s="121">
        <f t="shared" si="0"/>
        <v>30</v>
      </c>
      <c r="B38" s="83" t="s">
        <v>669</v>
      </c>
      <c r="C38" s="83"/>
      <c r="D38" s="83"/>
      <c r="E38" s="83"/>
      <c r="F38" s="98" t="s">
        <v>10</v>
      </c>
      <c r="G38" s="126"/>
      <c r="H38" s="126"/>
      <c r="I38" s="378"/>
      <c r="J38" s="141"/>
      <c r="N38" s="10"/>
      <c r="O38" s="10"/>
      <c r="P38" s="10"/>
      <c r="Q38" s="10"/>
      <c r="R38" s="10"/>
      <c r="S38" s="10"/>
      <c r="T38" s="10"/>
      <c r="U38" s="10"/>
      <c r="V38" s="10"/>
    </row>
    <row r="39" spans="1:22" x14ac:dyDescent="0.2">
      <c r="A39" s="121">
        <f t="shared" si="0"/>
        <v>31</v>
      </c>
      <c r="B39" s="82" t="s">
        <v>670</v>
      </c>
      <c r="C39" s="83"/>
      <c r="D39" s="83"/>
      <c r="E39" s="83"/>
      <c r="F39" s="98" t="s">
        <v>11</v>
      </c>
      <c r="G39" s="126"/>
      <c r="H39" s="126"/>
      <c r="I39" s="378"/>
      <c r="J39" s="141"/>
      <c r="N39" s="10"/>
      <c r="O39" s="10"/>
      <c r="P39" s="10"/>
      <c r="Q39" s="10"/>
      <c r="R39" s="10"/>
      <c r="S39" s="10"/>
      <c r="T39" s="10"/>
      <c r="U39" s="10"/>
      <c r="V39" s="10"/>
    </row>
    <row r="40" spans="1:22" x14ac:dyDescent="0.2">
      <c r="A40" s="121">
        <f t="shared" si="0"/>
        <v>32</v>
      </c>
      <c r="B40" s="82" t="s">
        <v>671</v>
      </c>
      <c r="C40" s="83"/>
      <c r="D40" s="83"/>
      <c r="E40" s="83"/>
      <c r="F40" s="98" t="s">
        <v>12</v>
      </c>
      <c r="G40" s="126"/>
      <c r="H40" s="126"/>
      <c r="I40" s="378"/>
      <c r="J40" s="141"/>
      <c r="N40" s="10"/>
      <c r="O40" s="10"/>
      <c r="P40" s="10"/>
      <c r="Q40" s="10"/>
      <c r="R40" s="10"/>
      <c r="S40" s="10"/>
      <c r="T40" s="10"/>
      <c r="U40" s="10"/>
      <c r="V40" s="10"/>
    </row>
    <row r="41" spans="1:22" x14ac:dyDescent="0.2">
      <c r="A41" s="121">
        <f t="shared" si="0"/>
        <v>33</v>
      </c>
      <c r="B41" s="82" t="s">
        <v>0</v>
      </c>
      <c r="C41" s="83"/>
      <c r="D41" s="83"/>
      <c r="E41" s="83"/>
      <c r="F41" s="98" t="s">
        <v>13</v>
      </c>
      <c r="G41" s="126"/>
      <c r="H41" s="126"/>
      <c r="I41" s="378"/>
      <c r="J41" s="141"/>
      <c r="N41" s="10"/>
      <c r="O41" s="10"/>
      <c r="P41" s="10"/>
      <c r="Q41" s="10"/>
      <c r="R41" s="10"/>
      <c r="S41" s="10"/>
      <c r="T41" s="10"/>
      <c r="U41" s="10"/>
      <c r="V41" s="10"/>
    </row>
    <row r="42" spans="1:22" x14ac:dyDescent="0.2">
      <c r="A42" s="121">
        <f t="shared" si="0"/>
        <v>34</v>
      </c>
      <c r="B42" s="82" t="s">
        <v>1</v>
      </c>
      <c r="C42" s="83"/>
      <c r="D42" s="83"/>
      <c r="E42" s="83"/>
      <c r="F42" s="98" t="s">
        <v>14</v>
      </c>
      <c r="G42" s="126"/>
      <c r="H42" s="126"/>
      <c r="I42" s="378"/>
      <c r="J42" s="141"/>
      <c r="N42" s="10"/>
      <c r="O42" s="10"/>
      <c r="P42" s="10"/>
      <c r="Q42" s="10"/>
      <c r="R42" s="10"/>
      <c r="S42" s="10"/>
      <c r="T42" s="10"/>
      <c r="U42" s="10"/>
      <c r="V42" s="10"/>
    </row>
    <row r="43" spans="1:22" x14ac:dyDescent="0.2">
      <c r="A43" s="121">
        <f t="shared" si="0"/>
        <v>35</v>
      </c>
      <c r="B43" s="82" t="s">
        <v>2</v>
      </c>
      <c r="C43" s="83"/>
      <c r="D43" s="83"/>
      <c r="E43" s="83"/>
      <c r="F43" s="98" t="s">
        <v>15</v>
      </c>
      <c r="G43" s="126"/>
      <c r="H43" s="126"/>
      <c r="I43" s="378"/>
      <c r="J43" s="141"/>
      <c r="N43" s="10"/>
      <c r="O43" s="10"/>
      <c r="P43" s="10"/>
      <c r="Q43" s="10"/>
      <c r="R43" s="10"/>
      <c r="S43" s="10"/>
      <c r="T43" s="10"/>
      <c r="U43" s="10"/>
      <c r="V43" s="10"/>
    </row>
    <row r="44" spans="1:22" ht="12" thickBot="1" x14ac:dyDescent="0.25">
      <c r="A44" s="121">
        <f t="shared" si="0"/>
        <v>36</v>
      </c>
      <c r="B44" s="135" t="s">
        <v>439</v>
      </c>
      <c r="C44" s="429">
        <f t="shared" ref="C44:D44" si="3">SUM(C31:C42)</f>
        <v>1051932</v>
      </c>
      <c r="D44" s="429">
        <f t="shared" si="3"/>
        <v>0</v>
      </c>
      <c r="E44" s="429">
        <f>SUM(E31:E42)</f>
        <v>1051932</v>
      </c>
      <c r="F44" s="99" t="s">
        <v>432</v>
      </c>
      <c r="G44" s="130">
        <f>SUM(G32:G43)</f>
        <v>0</v>
      </c>
      <c r="H44" s="130">
        <f>SUM(H32:H43)</f>
        <v>0</v>
      </c>
      <c r="I44" s="385">
        <f>SUM(I32:I43)</f>
        <v>0</v>
      </c>
      <c r="J44" s="141"/>
      <c r="N44" s="10"/>
      <c r="O44" s="10"/>
      <c r="P44" s="10"/>
      <c r="Q44" s="10"/>
      <c r="R44" s="10"/>
      <c r="S44" s="10"/>
      <c r="T44" s="10"/>
      <c r="U44" s="10"/>
      <c r="V44" s="10"/>
    </row>
    <row r="45" spans="1:22" ht="12" thickBot="1" x14ac:dyDescent="0.25">
      <c r="A45" s="897">
        <f t="shared" si="0"/>
        <v>37</v>
      </c>
      <c r="B45" s="898" t="s">
        <v>434</v>
      </c>
      <c r="C45" s="143">
        <f t="shared" ref="C45:D45" si="4">C26+C29+C44</f>
        <v>1740425</v>
      </c>
      <c r="D45" s="143">
        <f t="shared" si="4"/>
        <v>1247487</v>
      </c>
      <c r="E45" s="143">
        <f>E26+E29+E44</f>
        <v>2987912</v>
      </c>
      <c r="F45" s="428" t="s">
        <v>433</v>
      </c>
      <c r="G45" s="871">
        <f>G26+G44</f>
        <v>1740425</v>
      </c>
      <c r="H45" s="871">
        <f>H26+H44</f>
        <v>1247487</v>
      </c>
      <c r="I45" s="872">
        <f>I26+I44</f>
        <v>2987912</v>
      </c>
      <c r="J45" s="141"/>
      <c r="N45" s="10"/>
      <c r="O45" s="10"/>
      <c r="P45" s="10"/>
      <c r="Q45" s="10"/>
      <c r="R45" s="10"/>
      <c r="S45" s="10"/>
      <c r="T45" s="10"/>
      <c r="U45" s="10"/>
      <c r="V45" s="10"/>
    </row>
    <row r="46" spans="1:22" x14ac:dyDescent="0.2">
      <c r="B46" s="140"/>
      <c r="C46" s="139"/>
      <c r="D46" s="139"/>
      <c r="E46" s="139"/>
      <c r="F46" s="139"/>
      <c r="G46" s="139"/>
      <c r="H46" s="139"/>
      <c r="I46" s="139"/>
      <c r="N46" s="10"/>
      <c r="O46" s="10"/>
      <c r="P46" s="10"/>
      <c r="Q46" s="10"/>
      <c r="R46" s="10"/>
      <c r="S46" s="10"/>
      <c r="T46" s="10"/>
      <c r="U46" s="10"/>
      <c r="V46" s="10"/>
    </row>
    <row r="47" spans="1:22" x14ac:dyDescent="0.2">
      <c r="T47" s="10"/>
      <c r="U47" s="10"/>
      <c r="V47" s="10"/>
    </row>
    <row r="50" spans="4:4" x14ac:dyDescent="0.2">
      <c r="D50" s="126"/>
    </row>
  </sheetData>
  <sheetProtection selectLockedCells="1" selectUnlockedCells="1"/>
  <mergeCells count="10">
    <mergeCell ref="A1:I1"/>
    <mergeCell ref="C6:E6"/>
    <mergeCell ref="G6:I6"/>
    <mergeCell ref="C7:E7"/>
    <mergeCell ref="G7:I7"/>
    <mergeCell ref="B3:I3"/>
    <mergeCell ref="A5:I5"/>
    <mergeCell ref="B4:I4"/>
    <mergeCell ref="A6:A8"/>
    <mergeCell ref="B6:B7"/>
  </mergeCells>
  <phoneticPr fontId="33" type="noConversion"/>
  <pageMargins left="0.19685039370078741" right="0.19685039370078741" top="0.19685039370078741" bottom="0.19685039370078741" header="0.51181102362204722" footer="0.51181102362204722"/>
  <pageSetup paperSize="9" scale="85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IW85"/>
  <sheetViews>
    <sheetView workbookViewId="0">
      <selection activeCell="L23" sqref="L23"/>
    </sheetView>
  </sheetViews>
  <sheetFormatPr defaultColWidth="61.7109375" defaultRowHeight="12" x14ac:dyDescent="0.2"/>
  <cols>
    <col min="1" max="1" width="61.7109375" style="148" customWidth="1"/>
    <col min="2" max="2" width="9.85546875" style="148" hidden="1" customWidth="1"/>
    <col min="3" max="3" width="11.7109375" style="148" hidden="1" customWidth="1"/>
    <col min="4" max="4" width="9.85546875" style="148" hidden="1" customWidth="1"/>
    <col min="5" max="5" width="15.85546875" style="152" hidden="1" customWidth="1"/>
    <col min="6" max="6" width="16" style="6" customWidth="1"/>
    <col min="7" max="7" width="12.85546875" style="6" customWidth="1"/>
    <col min="8" max="8" width="10" style="6" bestFit="1" customWidth="1"/>
    <col min="9" max="9" width="11.42578125" style="6" bestFit="1" customWidth="1"/>
    <col min="10" max="10" width="11.42578125" style="6" customWidth="1"/>
    <col min="11" max="11" width="10" style="6" bestFit="1" customWidth="1"/>
    <col min="12" max="13" width="11.42578125" style="6" bestFit="1" customWidth="1"/>
    <col min="14" max="15" width="8" style="6" customWidth="1"/>
    <col min="16" max="16" width="10.85546875" style="6" bestFit="1" customWidth="1"/>
    <col min="17" max="17" width="10.42578125" style="6" bestFit="1" customWidth="1"/>
    <col min="18" max="18" width="9.85546875" style="6" bestFit="1" customWidth="1"/>
    <col min="19" max="256" width="8" style="6" customWidth="1"/>
    <col min="257" max="16384" width="61.7109375" style="6"/>
  </cols>
  <sheetData>
    <row r="1" spans="1:257" ht="12.75" x14ac:dyDescent="0.2">
      <c r="A1" s="1461" t="s">
        <v>1366</v>
      </c>
      <c r="B1" s="1461"/>
      <c r="C1" s="1461"/>
      <c r="D1" s="1461"/>
      <c r="E1" s="1461"/>
      <c r="F1" s="1461"/>
      <c r="G1" s="1461"/>
      <c r="H1" s="1461"/>
      <c r="I1" s="1461"/>
      <c r="J1" s="1461"/>
      <c r="K1" s="909"/>
      <c r="L1" s="909"/>
      <c r="M1" s="909"/>
      <c r="N1" s="909"/>
      <c r="O1" s="909"/>
      <c r="P1" s="909"/>
      <c r="Q1" s="909"/>
      <c r="R1" s="909"/>
    </row>
    <row r="2" spans="1:257" x14ac:dyDescent="0.2">
      <c r="A2" s="910"/>
      <c r="B2" s="910"/>
      <c r="C2" s="910"/>
      <c r="D2" s="910"/>
      <c r="E2" s="911"/>
      <c r="F2" s="1450"/>
      <c r="G2" s="1450"/>
      <c r="H2" s="1450"/>
      <c r="I2" s="1450"/>
      <c r="J2" s="1021"/>
      <c r="K2" s="909"/>
      <c r="L2" s="909"/>
      <c r="M2" s="909"/>
      <c r="N2" s="909"/>
      <c r="O2" s="909"/>
      <c r="P2" s="909"/>
      <c r="Q2" s="909"/>
      <c r="R2" s="909"/>
    </row>
    <row r="3" spans="1:257" ht="30" customHeight="1" x14ac:dyDescent="0.2">
      <c r="A3" s="1462" t="s">
        <v>77</v>
      </c>
      <c r="B3" s="1462"/>
      <c r="C3" s="1462"/>
      <c r="D3" s="1462"/>
      <c r="E3" s="1462"/>
      <c r="F3" s="1462"/>
      <c r="G3" s="1462"/>
      <c r="H3" s="1462"/>
      <c r="I3" s="1462"/>
      <c r="J3" s="1462"/>
      <c r="K3" s="909"/>
      <c r="L3" s="909"/>
      <c r="M3" s="909"/>
      <c r="N3" s="909"/>
      <c r="O3" s="909"/>
      <c r="P3" s="909"/>
      <c r="Q3" s="909"/>
      <c r="R3" s="909"/>
    </row>
    <row r="4" spans="1:257" ht="33" customHeight="1" x14ac:dyDescent="0.2">
      <c r="A4" s="1462" t="s">
        <v>1141</v>
      </c>
      <c r="B4" s="1462"/>
      <c r="C4" s="1462"/>
      <c r="D4" s="1462"/>
      <c r="E4" s="1462"/>
      <c r="F4" s="1462"/>
      <c r="G4" s="1462"/>
      <c r="H4" s="1462"/>
      <c r="I4" s="1462"/>
      <c r="J4" s="1462"/>
      <c r="K4" s="909"/>
      <c r="L4" s="909"/>
      <c r="M4" s="909"/>
      <c r="N4" s="909"/>
      <c r="O4" s="909"/>
      <c r="P4" s="909"/>
      <c r="Q4" s="909"/>
      <c r="R4" s="909"/>
    </row>
    <row r="5" spans="1:257" x14ac:dyDescent="0.2">
      <c r="A5" s="910"/>
      <c r="B5" s="910"/>
      <c r="C5" s="910"/>
      <c r="D5" s="910"/>
      <c r="E5" s="911"/>
      <c r="F5" s="909"/>
      <c r="G5" s="909"/>
      <c r="H5" s="909"/>
      <c r="I5" s="909"/>
      <c r="J5" s="909"/>
      <c r="K5" s="909"/>
      <c r="L5" s="909"/>
      <c r="M5" s="909"/>
      <c r="N5" s="909"/>
      <c r="O5" s="909"/>
      <c r="P5" s="909"/>
      <c r="Q5" s="909"/>
      <c r="R5" s="909"/>
    </row>
    <row r="6" spans="1:257" ht="13.5" thickBot="1" x14ac:dyDescent="0.25">
      <c r="A6" s="910"/>
      <c r="B6" s="910"/>
      <c r="C6" s="910"/>
      <c r="D6" s="910"/>
      <c r="E6" s="1028" t="s">
        <v>20</v>
      </c>
      <c r="F6" s="1029"/>
      <c r="G6" s="909"/>
      <c r="H6" s="909"/>
      <c r="I6" s="909"/>
      <c r="J6" s="909"/>
      <c r="K6" s="909"/>
      <c r="L6" s="909"/>
      <c r="M6" s="909"/>
      <c r="N6" s="909"/>
      <c r="O6" s="909"/>
      <c r="P6" s="909"/>
      <c r="Q6" s="909"/>
      <c r="R6" s="909"/>
    </row>
    <row r="7" spans="1:257" ht="30.75" customHeight="1" thickBot="1" x14ac:dyDescent="0.25">
      <c r="A7" s="1451" t="s">
        <v>78</v>
      </c>
      <c r="B7" s="1453" t="s">
        <v>103</v>
      </c>
      <c r="C7" s="1454"/>
      <c r="D7" s="1454"/>
      <c r="E7" s="1454"/>
      <c r="F7" s="1455" t="s">
        <v>1142</v>
      </c>
      <c r="G7" s="1456"/>
      <c r="H7" s="1456"/>
      <c r="I7" s="1456"/>
      <c r="J7" s="1463" t="s">
        <v>1143</v>
      </c>
      <c r="K7" s="909"/>
      <c r="L7" s="909"/>
      <c r="M7" s="909"/>
      <c r="N7" s="909"/>
      <c r="O7" s="909"/>
      <c r="P7" s="909"/>
      <c r="Q7" s="909"/>
      <c r="R7" s="909"/>
    </row>
    <row r="8" spans="1:257" ht="36.75" thickBot="1" x14ac:dyDescent="0.25">
      <c r="A8" s="1452"/>
      <c r="B8" s="912" t="s">
        <v>79</v>
      </c>
      <c r="C8" s="913" t="s">
        <v>80</v>
      </c>
      <c r="D8" s="913" t="s">
        <v>662</v>
      </c>
      <c r="E8" s="914" t="s">
        <v>81</v>
      </c>
      <c r="F8" s="912" t="s">
        <v>79</v>
      </c>
      <c r="G8" s="913" t="s">
        <v>80</v>
      </c>
      <c r="H8" s="913" t="s">
        <v>662</v>
      </c>
      <c r="I8" s="1030" t="s">
        <v>81</v>
      </c>
      <c r="J8" s="1464"/>
      <c r="K8" s="915"/>
      <c r="L8" s="915"/>
      <c r="M8" s="915"/>
      <c r="N8" s="915"/>
      <c r="O8" s="915"/>
      <c r="P8" s="915"/>
      <c r="Q8" s="915"/>
      <c r="R8" s="915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</row>
    <row r="9" spans="1:257" ht="12.75" x14ac:dyDescent="0.2">
      <c r="A9" s="916" t="s">
        <v>82</v>
      </c>
      <c r="B9" s="917"/>
      <c r="C9" s="917"/>
      <c r="D9" s="917"/>
      <c r="E9" s="917"/>
      <c r="F9" s="918"/>
      <c r="G9" s="918"/>
      <c r="H9" s="918"/>
      <c r="I9" s="1031"/>
      <c r="J9" s="918"/>
      <c r="K9" s="915"/>
      <c r="L9" s="909"/>
      <c r="M9" s="909"/>
      <c r="N9" s="909"/>
      <c r="O9" s="909"/>
      <c r="P9" s="909"/>
      <c r="Q9" s="909"/>
      <c r="R9" s="909"/>
    </row>
    <row r="10" spans="1:257" ht="12.75" x14ac:dyDescent="0.2">
      <c r="A10" s="919" t="s">
        <v>782</v>
      </c>
      <c r="B10" s="586"/>
      <c r="C10" s="586"/>
      <c r="D10" s="586"/>
      <c r="E10" s="586"/>
      <c r="F10" s="635"/>
      <c r="G10" s="635"/>
      <c r="H10" s="635"/>
      <c r="I10" s="1032"/>
      <c r="J10" s="635"/>
      <c r="K10" s="915"/>
      <c r="L10" s="909"/>
      <c r="M10" s="909"/>
      <c r="N10" s="909"/>
      <c r="O10" s="909"/>
      <c r="P10" s="909"/>
      <c r="Q10" s="909"/>
      <c r="R10" s="909"/>
    </row>
    <row r="11" spans="1:257" ht="36" x14ac:dyDescent="0.2">
      <c r="A11" s="583" t="s">
        <v>1144</v>
      </c>
      <c r="B11" s="586">
        <v>4865</v>
      </c>
      <c r="C11" s="636">
        <v>18.690000000000001</v>
      </c>
      <c r="D11" s="586">
        <v>4580000</v>
      </c>
      <c r="E11" s="586">
        <f>C11*D11</f>
        <v>85600200</v>
      </c>
      <c r="F11" s="667" t="s">
        <v>1145</v>
      </c>
      <c r="G11" s="466">
        <v>18.399999999999999</v>
      </c>
      <c r="H11" s="773">
        <v>5450000</v>
      </c>
      <c r="I11" s="1033">
        <v>84363600</v>
      </c>
      <c r="J11" s="467">
        <v>100280000</v>
      </c>
      <c r="K11" s="915"/>
      <c r="L11" s="1457" t="s">
        <v>1146</v>
      </c>
      <c r="M11" s="1457"/>
      <c r="N11" s="1457"/>
      <c r="O11" s="1457"/>
      <c r="P11" s="1457"/>
      <c r="Q11" s="1457"/>
      <c r="R11" s="1457"/>
      <c r="S11" s="1457"/>
    </row>
    <row r="12" spans="1:257" ht="12.75" x14ac:dyDescent="0.2">
      <c r="A12" s="471" t="s">
        <v>1060</v>
      </c>
      <c r="B12" s="586"/>
      <c r="C12" s="586"/>
      <c r="D12" s="586"/>
      <c r="E12" s="586"/>
      <c r="F12" s="542"/>
      <c r="G12" s="591"/>
      <c r="H12" s="591"/>
      <c r="I12" s="1034"/>
      <c r="J12" s="542"/>
      <c r="K12" s="915"/>
      <c r="L12" s="909"/>
      <c r="M12" s="909"/>
      <c r="N12" s="909"/>
      <c r="O12" s="909"/>
      <c r="P12" s="909"/>
      <c r="Q12" s="909"/>
      <c r="R12" s="909"/>
    </row>
    <row r="13" spans="1:257" ht="12.75" x14ac:dyDescent="0.2">
      <c r="A13" s="583" t="s">
        <v>785</v>
      </c>
      <c r="B13" s="586"/>
      <c r="C13" s="595"/>
      <c r="D13" s="586" t="s">
        <v>287</v>
      </c>
      <c r="E13" s="586">
        <v>8328800</v>
      </c>
      <c r="F13" s="637"/>
      <c r="G13" s="466" t="s">
        <v>1147</v>
      </c>
      <c r="H13" s="1035" t="s">
        <v>1148</v>
      </c>
      <c r="I13" s="1033">
        <v>9412200</v>
      </c>
      <c r="J13" s="542"/>
      <c r="K13" s="915"/>
      <c r="L13" s="909"/>
      <c r="M13" s="909"/>
      <c r="N13" s="909"/>
      <c r="O13" s="909"/>
      <c r="P13" s="909"/>
      <c r="Q13" s="909"/>
      <c r="R13" s="909"/>
    </row>
    <row r="14" spans="1:257" ht="12.75" x14ac:dyDescent="0.2">
      <c r="A14" s="583" t="s">
        <v>786</v>
      </c>
      <c r="B14" s="586"/>
      <c r="C14" s="595"/>
      <c r="D14" s="586"/>
      <c r="E14" s="586"/>
      <c r="F14" s="542"/>
      <c r="G14" s="591"/>
      <c r="H14" s="591"/>
      <c r="I14" s="1033">
        <v>-9412200</v>
      </c>
      <c r="J14" s="542"/>
      <c r="K14" s="915"/>
      <c r="L14" s="909"/>
      <c r="M14" s="909"/>
      <c r="N14" s="909"/>
      <c r="O14" s="909"/>
      <c r="P14" s="909"/>
      <c r="Q14" s="909"/>
      <c r="R14" s="909"/>
    </row>
    <row r="15" spans="1:257" ht="24" x14ac:dyDescent="0.2">
      <c r="A15" s="583" t="s">
        <v>787</v>
      </c>
      <c r="B15" s="586"/>
      <c r="C15" s="595"/>
      <c r="D15" s="586"/>
      <c r="E15" s="586"/>
      <c r="F15" s="542"/>
      <c r="G15" s="591"/>
      <c r="H15" s="591"/>
      <c r="I15" s="1033">
        <f>I13+I14</f>
        <v>0</v>
      </c>
      <c r="J15" s="542"/>
      <c r="K15" s="915"/>
      <c r="L15" s="909"/>
      <c r="M15" s="909"/>
      <c r="N15" s="909"/>
      <c r="O15" s="909"/>
      <c r="P15" s="909"/>
      <c r="Q15" s="909"/>
      <c r="R15" s="909"/>
    </row>
    <row r="16" spans="1:257" ht="12.75" x14ac:dyDescent="0.2">
      <c r="A16" s="471" t="s">
        <v>788</v>
      </c>
      <c r="B16" s="586"/>
      <c r="C16" s="586"/>
      <c r="D16" s="639" t="s">
        <v>288</v>
      </c>
      <c r="E16" s="586">
        <v>18272000</v>
      </c>
      <c r="F16" s="542"/>
      <c r="G16" s="591"/>
      <c r="H16" s="920" t="s">
        <v>288</v>
      </c>
      <c r="I16" s="1033">
        <v>18400000</v>
      </c>
      <c r="J16" s="542"/>
      <c r="K16" s="915"/>
      <c r="L16" s="909"/>
      <c r="M16" s="909"/>
      <c r="N16" s="909"/>
      <c r="O16" s="909"/>
      <c r="P16" s="909"/>
      <c r="Q16" s="909"/>
      <c r="R16" s="909"/>
    </row>
    <row r="17" spans="1:18" ht="12.75" x14ac:dyDescent="0.2">
      <c r="A17" s="471" t="s">
        <v>786</v>
      </c>
      <c r="B17" s="586"/>
      <c r="C17" s="586"/>
      <c r="D17" s="639"/>
      <c r="E17" s="586"/>
      <c r="F17" s="542"/>
      <c r="G17" s="591"/>
      <c r="H17" s="591"/>
      <c r="I17" s="1033">
        <v>-18400000</v>
      </c>
      <c r="J17" s="542"/>
      <c r="K17" s="915"/>
      <c r="L17" s="909"/>
      <c r="M17" s="909"/>
      <c r="N17" s="909"/>
      <c r="O17" s="909"/>
      <c r="P17" s="909"/>
      <c r="Q17" s="909"/>
      <c r="R17" s="909"/>
    </row>
    <row r="18" spans="1:18" ht="12.75" x14ac:dyDescent="0.2">
      <c r="A18" s="471" t="s">
        <v>789</v>
      </c>
      <c r="B18" s="586"/>
      <c r="C18" s="586"/>
      <c r="D18" s="639"/>
      <c r="E18" s="586"/>
      <c r="F18" s="542"/>
      <c r="G18" s="591"/>
      <c r="H18" s="591"/>
      <c r="I18" s="1033">
        <f>I16+I17</f>
        <v>0</v>
      </c>
      <c r="J18" s="542"/>
      <c r="K18" s="915"/>
      <c r="L18" s="909"/>
      <c r="M18" s="909"/>
      <c r="N18" s="909"/>
      <c r="O18" s="909"/>
      <c r="P18" s="909"/>
      <c r="Q18" s="909"/>
      <c r="R18" s="909"/>
    </row>
    <row r="19" spans="1:18" ht="12.75" x14ac:dyDescent="0.2">
      <c r="A19" s="471" t="s">
        <v>790</v>
      </c>
      <c r="B19" s="586"/>
      <c r="C19" s="586" t="s">
        <v>1061</v>
      </c>
      <c r="D19" s="587" t="s">
        <v>663</v>
      </c>
      <c r="E19" s="586">
        <v>1355022</v>
      </c>
      <c r="F19" s="542"/>
      <c r="G19" s="468">
        <v>19638</v>
      </c>
      <c r="H19" s="588" t="s">
        <v>663</v>
      </c>
      <c r="I19" s="1033">
        <v>1355022</v>
      </c>
      <c r="J19" s="542"/>
      <c r="K19" s="915"/>
      <c r="L19" s="909"/>
      <c r="M19" s="909"/>
      <c r="N19" s="909"/>
      <c r="O19" s="909"/>
      <c r="P19" s="909"/>
      <c r="Q19" s="909"/>
      <c r="R19" s="909"/>
    </row>
    <row r="20" spans="1:18" ht="12.75" x14ac:dyDescent="0.2">
      <c r="A20" s="471" t="s">
        <v>792</v>
      </c>
      <c r="B20" s="586"/>
      <c r="C20" s="586"/>
      <c r="D20" s="587"/>
      <c r="E20" s="586"/>
      <c r="F20" s="542"/>
      <c r="G20" s="586"/>
      <c r="H20" s="587"/>
      <c r="I20" s="1033">
        <v>-1355022</v>
      </c>
      <c r="J20" s="542"/>
      <c r="K20" s="915"/>
      <c r="L20" s="909"/>
      <c r="M20" s="909"/>
      <c r="N20" s="909"/>
      <c r="O20" s="909"/>
      <c r="P20" s="909"/>
      <c r="Q20" s="909"/>
      <c r="R20" s="909"/>
    </row>
    <row r="21" spans="1:18" ht="12.75" x14ac:dyDescent="0.2">
      <c r="A21" s="471" t="s">
        <v>793</v>
      </c>
      <c r="B21" s="586"/>
      <c r="C21" s="586"/>
      <c r="D21" s="587"/>
      <c r="E21" s="586"/>
      <c r="F21" s="542"/>
      <c r="G21" s="586"/>
      <c r="H21" s="587"/>
      <c r="I21" s="1033">
        <f>I19+I20</f>
        <v>0</v>
      </c>
      <c r="J21" s="542"/>
      <c r="K21" s="915"/>
      <c r="L21" s="909"/>
      <c r="M21" s="909"/>
      <c r="N21" s="909"/>
      <c r="O21" s="909"/>
      <c r="P21" s="909"/>
      <c r="Q21" s="909"/>
      <c r="R21" s="909"/>
    </row>
    <row r="22" spans="1:18" ht="12.75" x14ac:dyDescent="0.2">
      <c r="A22" s="471" t="s">
        <v>794</v>
      </c>
      <c r="B22" s="586"/>
      <c r="C22" s="595"/>
      <c r="D22" s="639" t="s">
        <v>664</v>
      </c>
      <c r="E22" s="586">
        <v>6369620</v>
      </c>
      <c r="F22" s="542"/>
      <c r="G22" s="591"/>
      <c r="H22" s="585" t="s">
        <v>664</v>
      </c>
      <c r="I22" s="1033">
        <v>6212990</v>
      </c>
      <c r="J22" s="542"/>
      <c r="K22" s="915"/>
      <c r="L22" s="909"/>
      <c r="M22" s="909"/>
      <c r="N22" s="909"/>
      <c r="O22" s="909"/>
      <c r="P22" s="909"/>
      <c r="Q22" s="909"/>
      <c r="R22" s="909"/>
    </row>
    <row r="23" spans="1:18" ht="12.75" x14ac:dyDescent="0.2">
      <c r="A23" s="471" t="s">
        <v>792</v>
      </c>
      <c r="B23" s="586"/>
      <c r="C23" s="595"/>
      <c r="D23" s="639"/>
      <c r="E23" s="586"/>
      <c r="F23" s="542"/>
      <c r="G23" s="591"/>
      <c r="H23" s="639"/>
      <c r="I23" s="1033">
        <v>-6212990</v>
      </c>
      <c r="J23" s="542"/>
      <c r="K23" s="915"/>
      <c r="L23" s="909"/>
      <c r="M23" s="909"/>
      <c r="N23" s="909"/>
      <c r="O23" s="909"/>
      <c r="P23" s="909"/>
      <c r="Q23" s="909"/>
      <c r="R23" s="909"/>
    </row>
    <row r="24" spans="1:18" ht="12.75" x14ac:dyDescent="0.2">
      <c r="A24" s="471" t="s">
        <v>795</v>
      </c>
      <c r="B24" s="586"/>
      <c r="C24" s="595"/>
      <c r="D24" s="639"/>
      <c r="E24" s="586"/>
      <c r="F24" s="542"/>
      <c r="G24" s="591"/>
      <c r="H24" s="639"/>
      <c r="I24" s="1033">
        <f>I22+I23</f>
        <v>0</v>
      </c>
      <c r="J24" s="542"/>
      <c r="K24" s="915"/>
      <c r="L24" s="909"/>
      <c r="M24" s="909"/>
      <c r="N24" s="909"/>
      <c r="O24" s="909"/>
      <c r="P24" s="909"/>
      <c r="Q24" s="909"/>
      <c r="R24" s="909"/>
    </row>
    <row r="25" spans="1:18" ht="12.75" x14ac:dyDescent="0.2">
      <c r="A25" s="471" t="s">
        <v>796</v>
      </c>
      <c r="B25" s="586">
        <v>4865</v>
      </c>
      <c r="C25" s="586"/>
      <c r="D25" s="586">
        <v>2700</v>
      </c>
      <c r="E25" s="586">
        <f>B25*D25</f>
        <v>13135500</v>
      </c>
      <c r="F25" s="467">
        <v>4740</v>
      </c>
      <c r="G25" s="591"/>
      <c r="H25" s="468">
        <v>2700</v>
      </c>
      <c r="I25" s="1033">
        <f>F25*H25</f>
        <v>12798000</v>
      </c>
      <c r="J25" s="467"/>
      <c r="K25" s="7"/>
      <c r="L25" s="909"/>
      <c r="M25" s="909"/>
      <c r="N25" s="909"/>
      <c r="O25" s="909"/>
      <c r="P25" s="909"/>
      <c r="Q25" s="909"/>
      <c r="R25" s="909"/>
    </row>
    <row r="26" spans="1:18" ht="12.75" x14ac:dyDescent="0.2">
      <c r="A26" s="471" t="s">
        <v>797</v>
      </c>
      <c r="B26" s="586"/>
      <c r="C26" s="586"/>
      <c r="D26" s="586"/>
      <c r="E26" s="586">
        <v>-13135500</v>
      </c>
      <c r="F26" s="542"/>
      <c r="G26" s="591"/>
      <c r="H26" s="591"/>
      <c r="I26" s="1033">
        <v>-12798000</v>
      </c>
      <c r="J26" s="467"/>
      <c r="K26" s="915"/>
      <c r="L26" s="909"/>
      <c r="M26" s="909"/>
      <c r="N26" s="909"/>
      <c r="O26" s="909"/>
      <c r="P26" s="909"/>
      <c r="Q26" s="909"/>
      <c r="R26" s="909"/>
    </row>
    <row r="27" spans="1:18" ht="12.75" x14ac:dyDescent="0.2">
      <c r="A27" s="471" t="s">
        <v>798</v>
      </c>
      <c r="B27" s="586"/>
      <c r="C27" s="586"/>
      <c r="D27" s="586"/>
      <c r="E27" s="586">
        <f>E25+E26</f>
        <v>0</v>
      </c>
      <c r="F27" s="542"/>
      <c r="G27" s="591"/>
      <c r="H27" s="591"/>
      <c r="I27" s="1033">
        <f>I25+I26</f>
        <v>0</v>
      </c>
      <c r="J27" s="467"/>
      <c r="K27" s="915"/>
      <c r="L27" s="909"/>
      <c r="M27" s="909"/>
      <c r="N27" s="909"/>
      <c r="O27" s="909"/>
      <c r="P27" s="909"/>
      <c r="Q27" s="909"/>
      <c r="R27" s="909"/>
    </row>
    <row r="28" spans="1:18" ht="12.75" x14ac:dyDescent="0.2">
      <c r="A28" s="471" t="s">
        <v>799</v>
      </c>
      <c r="B28" s="586">
        <v>10</v>
      </c>
      <c r="C28" s="586"/>
      <c r="D28" s="586" t="s">
        <v>290</v>
      </c>
      <c r="E28" s="589">
        <v>25500</v>
      </c>
      <c r="F28" s="467">
        <v>20</v>
      </c>
      <c r="G28" s="591"/>
      <c r="H28" s="468" t="s">
        <v>290</v>
      </c>
      <c r="I28" s="1033">
        <v>51000</v>
      </c>
      <c r="J28" s="467"/>
      <c r="K28" s="915"/>
      <c r="L28" s="909"/>
      <c r="M28" s="909"/>
      <c r="N28" s="909"/>
      <c r="O28" s="909"/>
      <c r="P28" s="909"/>
      <c r="Q28" s="909"/>
      <c r="R28" s="909"/>
    </row>
    <row r="29" spans="1:18" ht="12.75" x14ac:dyDescent="0.2">
      <c r="A29" s="471" t="s">
        <v>800</v>
      </c>
      <c r="B29" s="586"/>
      <c r="C29" s="586"/>
      <c r="D29" s="586"/>
      <c r="E29" s="586">
        <v>-25500</v>
      </c>
      <c r="F29" s="542"/>
      <c r="G29" s="591"/>
      <c r="H29" s="591"/>
      <c r="I29" s="1033">
        <v>-51000</v>
      </c>
      <c r="J29" s="467"/>
      <c r="K29" s="915"/>
      <c r="L29" s="909"/>
      <c r="M29" s="909"/>
      <c r="N29" s="909"/>
      <c r="O29" s="909"/>
      <c r="P29" s="909"/>
      <c r="Q29" s="909"/>
      <c r="R29" s="909"/>
    </row>
    <row r="30" spans="1:18" ht="12.75" x14ac:dyDescent="0.2">
      <c r="A30" s="471" t="s">
        <v>801</v>
      </c>
      <c r="B30" s="586"/>
      <c r="C30" s="586"/>
      <c r="D30" s="586"/>
      <c r="E30" s="589">
        <v>0</v>
      </c>
      <c r="F30" s="542"/>
      <c r="G30" s="591"/>
      <c r="H30" s="591"/>
      <c r="I30" s="1033">
        <f>I28+I29</f>
        <v>0</v>
      </c>
      <c r="J30" s="467"/>
      <c r="K30" s="915"/>
      <c r="L30" s="909"/>
      <c r="M30" s="909"/>
      <c r="N30" s="909"/>
      <c r="O30" s="909"/>
      <c r="P30" s="909"/>
      <c r="Q30" s="909"/>
      <c r="R30" s="909"/>
    </row>
    <row r="31" spans="1:18" ht="12.75" x14ac:dyDescent="0.2">
      <c r="A31" s="471" t="s">
        <v>1062</v>
      </c>
      <c r="B31" s="586"/>
      <c r="C31" s="586">
        <v>487729000</v>
      </c>
      <c r="D31" s="595">
        <v>1.55</v>
      </c>
      <c r="E31" s="586">
        <f>C31*D31</f>
        <v>755979950</v>
      </c>
      <c r="F31" s="542"/>
      <c r="G31" s="467">
        <v>610672214</v>
      </c>
      <c r="H31" s="469">
        <v>1</v>
      </c>
      <c r="I31" s="1033">
        <f>G31*H31</f>
        <v>610672214</v>
      </c>
      <c r="J31" s="467"/>
      <c r="K31" s="915"/>
      <c r="L31" s="909"/>
      <c r="M31" s="909"/>
      <c r="N31" s="909"/>
      <c r="O31" s="909"/>
      <c r="P31" s="909"/>
      <c r="Q31" s="909"/>
      <c r="R31" s="909"/>
    </row>
    <row r="32" spans="1:18" ht="12.75" x14ac:dyDescent="0.2">
      <c r="A32" s="471" t="s">
        <v>797</v>
      </c>
      <c r="B32" s="586"/>
      <c r="C32" s="586"/>
      <c r="D32" s="600"/>
      <c r="E32" s="586">
        <v>-98054262</v>
      </c>
      <c r="F32" s="542"/>
      <c r="G32" s="591"/>
      <c r="H32" s="591"/>
      <c r="I32" s="1033">
        <v>-98302859</v>
      </c>
      <c r="J32" s="467"/>
      <c r="K32" s="915"/>
      <c r="L32" s="909"/>
      <c r="M32" s="909"/>
      <c r="N32" s="909"/>
      <c r="O32" s="909"/>
      <c r="P32" s="909"/>
      <c r="Q32" s="909"/>
      <c r="R32" s="909"/>
    </row>
    <row r="33" spans="1:23" ht="12.75" x14ac:dyDescent="0.2">
      <c r="A33" s="471" t="s">
        <v>803</v>
      </c>
      <c r="B33" s="586"/>
      <c r="C33" s="586"/>
      <c r="D33" s="600"/>
      <c r="E33" s="586">
        <f>E31+E32</f>
        <v>657925688</v>
      </c>
      <c r="F33" s="542"/>
      <c r="G33" s="591"/>
      <c r="H33" s="591"/>
      <c r="I33" s="1033">
        <f>I31+I32</f>
        <v>512369355</v>
      </c>
      <c r="J33" s="467"/>
      <c r="K33" s="915"/>
      <c r="L33" s="909"/>
      <c r="M33" s="909"/>
      <c r="N33" s="909"/>
      <c r="O33" s="909"/>
      <c r="P33" s="909"/>
      <c r="Q33" s="909"/>
      <c r="R33" s="909"/>
    </row>
    <row r="34" spans="1:23" ht="36" x14ac:dyDescent="0.2">
      <c r="A34" s="583" t="s">
        <v>1149</v>
      </c>
      <c r="B34" s="586"/>
      <c r="C34" s="586"/>
      <c r="D34" s="586"/>
      <c r="E34" s="586"/>
      <c r="F34" s="542"/>
      <c r="G34" s="591"/>
      <c r="H34" s="591"/>
      <c r="I34" s="1034"/>
      <c r="J34" s="542"/>
      <c r="K34" s="915"/>
      <c r="L34" s="592"/>
      <c r="N34" s="909"/>
      <c r="O34" s="909"/>
      <c r="P34" s="909"/>
      <c r="Q34" s="909"/>
      <c r="R34" s="909"/>
    </row>
    <row r="35" spans="1:23" ht="24" x14ac:dyDescent="0.2">
      <c r="A35" s="583" t="s">
        <v>1321</v>
      </c>
      <c r="B35" s="586"/>
      <c r="C35" s="586"/>
      <c r="D35" s="586"/>
      <c r="E35" s="586"/>
      <c r="F35" s="542"/>
      <c r="G35" s="591"/>
      <c r="H35" s="591"/>
      <c r="I35" s="1034"/>
      <c r="J35" s="542"/>
      <c r="K35" s="915"/>
      <c r="L35" s="921"/>
      <c r="N35" s="909"/>
      <c r="O35" s="909"/>
      <c r="P35" s="909"/>
      <c r="Q35" s="909"/>
      <c r="R35" s="909"/>
    </row>
    <row r="36" spans="1:23" ht="12.75" x14ac:dyDescent="0.2">
      <c r="A36" s="597"/>
      <c r="B36" s="586"/>
      <c r="C36" s="586"/>
      <c r="D36" s="586"/>
      <c r="E36" s="586"/>
      <c r="F36" s="637"/>
      <c r="G36" s="591"/>
      <c r="H36" s="591"/>
      <c r="I36" s="1034"/>
      <c r="J36" s="542"/>
      <c r="K36" s="915"/>
      <c r="L36" s="592">
        <f>I11+I15+I18+I21+I24+I27+I30+I33+I34+I35+I36</f>
        <v>596732955</v>
      </c>
      <c r="M36" s="6" t="s">
        <v>874</v>
      </c>
      <c r="N36" s="909"/>
      <c r="O36" s="909"/>
      <c r="P36" s="909"/>
      <c r="Q36" s="909"/>
      <c r="R36" s="909"/>
    </row>
    <row r="37" spans="1:23" ht="12.75" x14ac:dyDescent="0.2">
      <c r="A37" s="593" t="s">
        <v>83</v>
      </c>
      <c r="B37" s="468"/>
      <c r="C37" s="468"/>
      <c r="D37" s="468"/>
      <c r="E37" s="468"/>
      <c r="F37" s="467"/>
      <c r="G37" s="466"/>
      <c r="H37" s="466"/>
      <c r="I37" s="1033"/>
      <c r="J37" s="467"/>
      <c r="K37" s="915"/>
      <c r="L37" s="909"/>
      <c r="M37" s="909"/>
      <c r="N37" s="909"/>
      <c r="O37" s="909"/>
      <c r="P37" s="909"/>
      <c r="Q37" s="909"/>
      <c r="R37" s="909"/>
    </row>
    <row r="38" spans="1:23" ht="24" x14ac:dyDescent="0.2">
      <c r="A38" s="583" t="s">
        <v>1150</v>
      </c>
      <c r="B38" s="468"/>
      <c r="C38" s="468"/>
      <c r="D38" s="468"/>
      <c r="E38" s="468"/>
      <c r="F38" s="467"/>
      <c r="G38" s="466"/>
      <c r="H38" s="466"/>
      <c r="I38" s="1033"/>
      <c r="J38" s="467"/>
      <c r="K38" s="915"/>
      <c r="L38" s="909"/>
      <c r="M38" s="909"/>
      <c r="N38" s="909"/>
      <c r="O38" s="909"/>
      <c r="P38" s="909"/>
      <c r="Q38" s="909"/>
      <c r="R38" s="909"/>
    </row>
    <row r="39" spans="1:23" ht="24" x14ac:dyDescent="0.2">
      <c r="A39" s="583" t="s">
        <v>1151</v>
      </c>
      <c r="B39" s="468"/>
      <c r="C39" s="469">
        <v>13.1</v>
      </c>
      <c r="D39" s="468">
        <v>4152000</v>
      </c>
      <c r="E39" s="468">
        <f>C39*D39*8/12</f>
        <v>36260800</v>
      </c>
      <c r="F39" s="922" t="s">
        <v>1152</v>
      </c>
      <c r="G39" s="640">
        <v>11.3</v>
      </c>
      <c r="H39" s="1036">
        <v>4371500</v>
      </c>
      <c r="I39" s="1033">
        <f>G39*H39</f>
        <v>49397950</v>
      </c>
      <c r="J39" s="467"/>
      <c r="K39" s="915"/>
      <c r="L39" s="909"/>
      <c r="M39" s="909"/>
      <c r="N39" s="909"/>
      <c r="O39" s="909"/>
      <c r="P39" s="909"/>
      <c r="Q39" s="909"/>
      <c r="R39" s="909"/>
    </row>
    <row r="40" spans="1:23" ht="24" x14ac:dyDescent="0.2">
      <c r="A40" s="583" t="s">
        <v>1153</v>
      </c>
      <c r="B40" s="468"/>
      <c r="C40" s="468">
        <v>10</v>
      </c>
      <c r="D40" s="468">
        <v>1800000</v>
      </c>
      <c r="E40" s="468">
        <f>C40*D40*8/12</f>
        <v>12000000</v>
      </c>
      <c r="F40" s="667"/>
      <c r="G40" s="594">
        <v>8.3000000000000007</v>
      </c>
      <c r="H40" s="773">
        <v>2400000</v>
      </c>
      <c r="I40" s="1033">
        <f>G40*H40</f>
        <v>19920000</v>
      </c>
      <c r="J40" s="467"/>
      <c r="K40" s="915"/>
      <c r="L40" s="909"/>
      <c r="M40" s="909"/>
      <c r="N40" s="909"/>
      <c r="O40" s="909"/>
      <c r="P40" s="909"/>
      <c r="Q40" s="909"/>
      <c r="R40" s="909"/>
    </row>
    <row r="41" spans="1:23" ht="33.75" customHeight="1" x14ac:dyDescent="0.2">
      <c r="A41" s="471" t="s">
        <v>813</v>
      </c>
      <c r="B41" s="468"/>
      <c r="C41" s="468"/>
      <c r="D41" s="468"/>
      <c r="E41" s="468"/>
      <c r="F41" s="467"/>
      <c r="G41" s="594"/>
      <c r="H41" s="542"/>
      <c r="I41" s="1034"/>
      <c r="J41" s="542"/>
      <c r="K41" s="1037"/>
      <c r="L41" s="709" t="s">
        <v>1063</v>
      </c>
      <c r="M41" s="592">
        <f>I11+I13+I16+I19+I22+I25+I28+I31</f>
        <v>743265026</v>
      </c>
      <c r="N41" s="909"/>
      <c r="O41" s="710" t="s">
        <v>1154</v>
      </c>
      <c r="P41" s="592">
        <v>146532071</v>
      </c>
      <c r="Q41" s="592">
        <f>I14+I17+I20+I23+I26+I29</f>
        <v>-48229212</v>
      </c>
      <c r="R41" s="592">
        <f>P41+Q41</f>
        <v>98302859</v>
      </c>
      <c r="S41" s="710" t="s">
        <v>876</v>
      </c>
    </row>
    <row r="42" spans="1:23" ht="12.75" x14ac:dyDescent="0.2">
      <c r="A42" s="583" t="s">
        <v>1155</v>
      </c>
      <c r="B42" s="468"/>
      <c r="C42" s="468">
        <v>142</v>
      </c>
      <c r="D42" s="468">
        <v>70000</v>
      </c>
      <c r="E42" s="468">
        <f>C42*D42*8/12</f>
        <v>6626666.666666667</v>
      </c>
      <c r="F42" s="667"/>
      <c r="G42" s="640">
        <v>123.7</v>
      </c>
      <c r="H42" s="468">
        <v>97400</v>
      </c>
      <c r="I42" s="1033">
        <f>G42*H42</f>
        <v>12048380</v>
      </c>
      <c r="J42" s="467"/>
      <c r="K42" s="7"/>
      <c r="L42" s="909"/>
      <c r="M42" s="909"/>
      <c r="N42" s="909"/>
      <c r="O42" s="909"/>
      <c r="P42" s="909"/>
      <c r="Q42" s="909"/>
      <c r="R42" s="909"/>
    </row>
    <row r="43" spans="1:23" ht="24" x14ac:dyDescent="0.2">
      <c r="A43" s="583" t="s">
        <v>1156</v>
      </c>
      <c r="B43" s="586"/>
      <c r="C43" s="586"/>
      <c r="D43" s="586"/>
      <c r="E43" s="586"/>
      <c r="F43" s="542"/>
      <c r="G43" s="591"/>
      <c r="H43" s="591"/>
      <c r="I43" s="1034"/>
      <c r="J43" s="542"/>
      <c r="K43" s="915"/>
      <c r="L43" s="909"/>
      <c r="M43" s="909"/>
      <c r="N43" s="909"/>
      <c r="O43" s="909"/>
      <c r="P43" s="909"/>
      <c r="Q43" s="909"/>
      <c r="R43" s="909"/>
    </row>
    <row r="44" spans="1:23" ht="24" x14ac:dyDescent="0.2">
      <c r="A44" s="583" t="s">
        <v>1157</v>
      </c>
      <c r="B44" s="468"/>
      <c r="C44" s="468">
        <v>5</v>
      </c>
      <c r="D44" s="598" t="s">
        <v>291</v>
      </c>
      <c r="E44" s="468">
        <v>1760000</v>
      </c>
      <c r="F44" s="467"/>
      <c r="G44" s="466">
        <v>1</v>
      </c>
      <c r="H44" s="467">
        <v>396700</v>
      </c>
      <c r="I44" s="1033">
        <f>G44*H44</f>
        <v>396700</v>
      </c>
      <c r="J44" s="467"/>
      <c r="K44" s="915"/>
      <c r="L44" s="1458" t="s">
        <v>1158</v>
      </c>
      <c r="M44" s="1458"/>
      <c r="N44" s="1458"/>
      <c r="O44" s="1458"/>
      <c r="P44" s="1458"/>
      <c r="Q44" s="1458"/>
      <c r="R44" s="1458"/>
      <c r="S44" s="1458"/>
    </row>
    <row r="45" spans="1:23" ht="36" x14ac:dyDescent="0.2">
      <c r="A45" s="583" t="s">
        <v>1159</v>
      </c>
      <c r="B45" s="468"/>
      <c r="C45" s="468"/>
      <c r="D45" s="468"/>
      <c r="E45" s="468"/>
      <c r="F45" s="467"/>
      <c r="G45" s="466">
        <v>1</v>
      </c>
      <c r="H45" s="467">
        <v>1447300</v>
      </c>
      <c r="I45" s="1033">
        <f>G45*H45</f>
        <v>1447300</v>
      </c>
      <c r="J45" s="467"/>
      <c r="K45" s="915"/>
      <c r="L45" s="1459" t="s">
        <v>1160</v>
      </c>
      <c r="M45" s="1459"/>
      <c r="N45" s="1459"/>
      <c r="O45" s="1459"/>
      <c r="P45" s="1459"/>
      <c r="Q45" s="1459"/>
      <c r="R45" s="1459"/>
      <c r="S45" s="1459"/>
      <c r="T45" s="1038"/>
      <c r="U45" s="1038"/>
      <c r="V45" s="1038"/>
      <c r="W45" s="1038"/>
    </row>
    <row r="46" spans="1:23" ht="12.75" x14ac:dyDescent="0.2">
      <c r="A46" s="597"/>
      <c r="B46" s="586"/>
      <c r="C46" s="586"/>
      <c r="D46" s="586"/>
      <c r="E46" s="586"/>
      <c r="F46" s="542"/>
      <c r="G46" s="591"/>
      <c r="H46" s="591"/>
      <c r="I46" s="1034"/>
      <c r="J46" s="542"/>
      <c r="K46" s="915"/>
      <c r="L46" s="592">
        <f>I39+I40+I42+I44+I45</f>
        <v>83210330</v>
      </c>
      <c r="M46" s="6" t="s">
        <v>1161</v>
      </c>
      <c r="N46" s="909"/>
      <c r="O46" s="909"/>
      <c r="P46" s="909"/>
      <c r="Q46" s="909"/>
      <c r="R46" s="909"/>
    </row>
    <row r="47" spans="1:23" ht="12.75" x14ac:dyDescent="0.2">
      <c r="A47" s="593" t="s">
        <v>84</v>
      </c>
      <c r="B47" s="586"/>
      <c r="C47" s="586"/>
      <c r="D47" s="586"/>
      <c r="E47" s="586"/>
      <c r="F47" s="542"/>
      <c r="G47" s="591"/>
      <c r="H47" s="591"/>
      <c r="I47" s="1034"/>
      <c r="J47" s="542"/>
      <c r="K47" s="915"/>
      <c r="L47" s="909"/>
      <c r="M47" s="909"/>
      <c r="N47" s="909"/>
      <c r="O47" s="909"/>
      <c r="P47" s="909"/>
      <c r="Q47" s="909"/>
      <c r="R47" s="909"/>
    </row>
    <row r="48" spans="1:23" ht="24" x14ac:dyDescent="0.2">
      <c r="A48" s="583" t="s">
        <v>1162</v>
      </c>
      <c r="B48" s="586"/>
      <c r="C48" s="586"/>
      <c r="D48" s="586"/>
      <c r="E48" s="589">
        <v>0</v>
      </c>
      <c r="F48" s="542"/>
      <c r="G48" s="591"/>
      <c r="H48" s="591"/>
      <c r="I48" s="1033">
        <v>0</v>
      </c>
      <c r="J48" s="467"/>
      <c r="K48" s="915"/>
      <c r="L48" s="909"/>
      <c r="M48" s="909"/>
      <c r="N48" s="909"/>
      <c r="O48" s="909"/>
      <c r="P48" s="909"/>
      <c r="Q48" s="909"/>
      <c r="R48" s="909"/>
    </row>
    <row r="49" spans="1:18" ht="12.75" x14ac:dyDescent="0.2">
      <c r="A49" s="471" t="s">
        <v>1163</v>
      </c>
      <c r="B49" s="586"/>
      <c r="C49" s="586"/>
      <c r="D49" s="586"/>
      <c r="E49" s="586"/>
      <c r="F49" s="542"/>
      <c r="G49" s="591"/>
      <c r="H49" s="591"/>
      <c r="I49" s="1034"/>
      <c r="J49" s="542"/>
      <c r="K49" s="915"/>
      <c r="L49" s="909"/>
      <c r="M49" s="909"/>
      <c r="N49" s="909"/>
      <c r="O49" s="909"/>
      <c r="P49" s="909"/>
      <c r="Q49" s="909"/>
      <c r="R49" s="909"/>
    </row>
    <row r="50" spans="1:18" ht="12.75" x14ac:dyDescent="0.2">
      <c r="A50" s="471" t="s">
        <v>1164</v>
      </c>
      <c r="B50" s="586"/>
      <c r="C50" s="586"/>
      <c r="D50" s="586"/>
      <c r="E50" s="586"/>
      <c r="F50" s="542"/>
      <c r="G50" s="591"/>
      <c r="H50" s="591"/>
      <c r="I50" s="1034"/>
      <c r="J50" s="542"/>
      <c r="K50" s="915"/>
      <c r="L50" s="909"/>
      <c r="M50" s="909"/>
      <c r="N50" s="909"/>
      <c r="O50" s="909"/>
      <c r="P50" s="909"/>
      <c r="Q50" s="909"/>
      <c r="R50" s="909"/>
    </row>
    <row r="51" spans="1:18" ht="12.75" x14ac:dyDescent="0.2">
      <c r="A51" s="471" t="s">
        <v>1165</v>
      </c>
      <c r="B51" s="586"/>
      <c r="C51" s="586"/>
      <c r="D51" s="586"/>
      <c r="E51" s="586"/>
      <c r="F51" s="542"/>
      <c r="G51" s="591"/>
      <c r="H51" s="591"/>
      <c r="I51" s="1034"/>
      <c r="J51" s="542"/>
      <c r="K51" s="915"/>
      <c r="L51" s="909"/>
      <c r="M51" s="909"/>
      <c r="N51" s="909"/>
      <c r="O51" s="909"/>
      <c r="P51" s="909"/>
      <c r="Q51" s="909"/>
      <c r="R51" s="909"/>
    </row>
    <row r="52" spans="1:18" ht="36" x14ac:dyDescent="0.2">
      <c r="A52" s="583" t="s">
        <v>1166</v>
      </c>
      <c r="B52" s="590"/>
      <c r="C52" s="599"/>
      <c r="D52" s="586"/>
      <c r="E52" s="586">
        <f>C52*D52/2</f>
        <v>0</v>
      </c>
      <c r="F52" s="468">
        <v>8083</v>
      </c>
      <c r="G52" s="600"/>
      <c r="H52" s="591"/>
      <c r="I52" s="1034"/>
      <c r="J52" s="542"/>
      <c r="K52" s="1039"/>
      <c r="L52" s="909"/>
      <c r="M52" s="909"/>
      <c r="N52" s="909"/>
      <c r="O52" s="909"/>
      <c r="P52" s="909"/>
      <c r="Q52" s="909"/>
      <c r="R52" s="909"/>
    </row>
    <row r="53" spans="1:18" ht="24" x14ac:dyDescent="0.2">
      <c r="A53" s="583" t="s">
        <v>1167</v>
      </c>
      <c r="B53" s="468"/>
      <c r="C53" s="471"/>
      <c r="D53" s="468"/>
      <c r="E53" s="468"/>
      <c r="F53" s="467"/>
      <c r="G53" s="473">
        <v>0</v>
      </c>
      <c r="H53" s="591"/>
      <c r="I53" s="1034"/>
      <c r="J53" s="542"/>
      <c r="K53" s="1039"/>
      <c r="L53" s="909"/>
      <c r="M53" s="909"/>
      <c r="N53" s="909"/>
      <c r="O53" s="909"/>
      <c r="P53" s="909"/>
      <c r="Q53" s="909"/>
      <c r="R53" s="909"/>
    </row>
    <row r="54" spans="1:18" ht="24" x14ac:dyDescent="0.2">
      <c r="A54" s="583" t="s">
        <v>1168</v>
      </c>
      <c r="B54" s="468"/>
      <c r="C54" s="471"/>
      <c r="D54" s="468"/>
      <c r="E54" s="468"/>
      <c r="F54" s="467"/>
      <c r="G54" s="472">
        <v>1</v>
      </c>
      <c r="H54" s="591"/>
      <c r="I54" s="1034"/>
      <c r="J54" s="542"/>
      <c r="K54" s="915"/>
      <c r="L54" s="909"/>
      <c r="M54" s="909"/>
      <c r="N54" s="909"/>
      <c r="O54" s="909"/>
      <c r="P54" s="909"/>
      <c r="Q54" s="909"/>
      <c r="R54" s="909"/>
    </row>
    <row r="55" spans="1:18" ht="26.25" customHeight="1" x14ac:dyDescent="0.2">
      <c r="A55" s="471" t="s">
        <v>1169</v>
      </c>
      <c r="B55" s="468"/>
      <c r="C55" s="923">
        <v>0.97299999999999998</v>
      </c>
      <c r="D55" s="468">
        <v>3000000</v>
      </c>
      <c r="E55" s="468"/>
      <c r="F55" s="467"/>
      <c r="G55" s="472">
        <v>2</v>
      </c>
      <c r="H55" s="774">
        <v>3780000</v>
      </c>
      <c r="I55" s="1033">
        <v>6800000</v>
      </c>
      <c r="J55" s="467">
        <v>7560000</v>
      </c>
      <c r="K55" s="915"/>
      <c r="L55" s="1460" t="s">
        <v>1170</v>
      </c>
      <c r="M55" s="1460"/>
      <c r="N55" s="1460"/>
      <c r="O55" s="1460"/>
      <c r="P55" s="1460"/>
      <c r="Q55" s="1460"/>
      <c r="R55" s="1460"/>
    </row>
    <row r="56" spans="1:18" ht="12.75" x14ac:dyDescent="0.2">
      <c r="A56" s="471" t="s">
        <v>1171</v>
      </c>
      <c r="B56" s="602"/>
      <c r="C56" s="586">
        <v>80</v>
      </c>
      <c r="D56" s="586">
        <v>55360</v>
      </c>
      <c r="E56" s="586">
        <f>C56*D56</f>
        <v>4428800</v>
      </c>
      <c r="F56" s="637"/>
      <c r="G56" s="468">
        <v>74</v>
      </c>
      <c r="H56" s="774">
        <v>65360</v>
      </c>
      <c r="I56" s="1040">
        <f>G56*H56</f>
        <v>4836640</v>
      </c>
      <c r="J56" s="468"/>
      <c r="K56" s="915"/>
      <c r="L56" s="1041"/>
      <c r="M56" s="1041"/>
      <c r="N56" s="1041"/>
      <c r="O56" s="909"/>
      <c r="P56" s="909"/>
      <c r="Q56" s="909"/>
      <c r="R56" s="909"/>
    </row>
    <row r="57" spans="1:18" ht="12.75" x14ac:dyDescent="0.2">
      <c r="A57" s="590" t="s">
        <v>1172</v>
      </c>
      <c r="B57" s="602"/>
      <c r="C57" s="586">
        <v>55</v>
      </c>
      <c r="D57" s="586">
        <v>145000</v>
      </c>
      <c r="E57" s="586">
        <f>C57*D57</f>
        <v>7975000</v>
      </c>
      <c r="F57" s="542"/>
      <c r="G57" s="586"/>
      <c r="H57" s="586"/>
      <c r="I57" s="1042"/>
      <c r="J57" s="586"/>
      <c r="K57" s="915"/>
      <c r="L57" s="909"/>
      <c r="M57" s="909"/>
      <c r="N57" s="909"/>
      <c r="O57" s="909"/>
      <c r="P57" s="909"/>
      <c r="Q57" s="909"/>
      <c r="R57" s="909"/>
    </row>
    <row r="58" spans="1:18" ht="12.75" x14ac:dyDescent="0.2">
      <c r="A58" s="471" t="s">
        <v>1173</v>
      </c>
      <c r="B58" s="602"/>
      <c r="C58" s="586"/>
      <c r="D58" s="586"/>
      <c r="E58" s="586"/>
      <c r="F58" s="637"/>
      <c r="G58" s="468">
        <v>1</v>
      </c>
      <c r="H58" s="468">
        <v>25000</v>
      </c>
      <c r="I58" s="1040">
        <f>G58*H58</f>
        <v>25000</v>
      </c>
      <c r="J58" s="468"/>
      <c r="K58" s="915"/>
      <c r="L58" s="909"/>
      <c r="M58" s="909"/>
      <c r="N58" s="909"/>
      <c r="O58" s="909"/>
      <c r="P58" s="909"/>
      <c r="Q58" s="909"/>
      <c r="R58" s="909"/>
    </row>
    <row r="59" spans="1:18" ht="12.75" x14ac:dyDescent="0.2">
      <c r="A59" s="471" t="s">
        <v>1174</v>
      </c>
      <c r="B59" s="602"/>
      <c r="C59" s="586"/>
      <c r="D59" s="586"/>
      <c r="E59" s="586"/>
      <c r="F59" s="637"/>
      <c r="G59" s="468">
        <v>41</v>
      </c>
      <c r="H59" s="468">
        <v>330000</v>
      </c>
      <c r="I59" s="1040">
        <f>G59*H59</f>
        <v>13530000</v>
      </c>
      <c r="J59" s="468"/>
      <c r="K59" s="915"/>
      <c r="L59" s="909"/>
      <c r="M59" s="909"/>
      <c r="N59" s="909"/>
      <c r="O59" s="909"/>
      <c r="P59" s="909"/>
      <c r="Q59" s="909"/>
      <c r="R59" s="909"/>
    </row>
    <row r="60" spans="1:18" ht="12.75" x14ac:dyDescent="0.2">
      <c r="A60" s="583" t="s">
        <v>1175</v>
      </c>
      <c r="B60" s="603"/>
      <c r="C60" s="586">
        <v>23</v>
      </c>
      <c r="D60" s="586">
        <v>109000</v>
      </c>
      <c r="E60" s="586">
        <f>C60*D60</f>
        <v>2507000</v>
      </c>
      <c r="F60" s="542"/>
      <c r="G60" s="468">
        <v>25</v>
      </c>
      <c r="H60" s="774">
        <v>190000</v>
      </c>
      <c r="I60" s="1040">
        <f>G60*H60</f>
        <v>4750000</v>
      </c>
      <c r="J60" s="468"/>
      <c r="K60" s="915"/>
      <c r="L60" s="909"/>
      <c r="M60" s="909"/>
      <c r="N60" s="909"/>
      <c r="O60" s="909"/>
      <c r="P60" s="909"/>
      <c r="Q60" s="909"/>
      <c r="R60" s="909"/>
    </row>
    <row r="61" spans="1:18" ht="12.75" x14ac:dyDescent="0.2">
      <c r="A61" s="583" t="s">
        <v>1176</v>
      </c>
      <c r="B61" s="468"/>
      <c r="C61" s="468"/>
      <c r="D61" s="468"/>
      <c r="E61" s="924"/>
      <c r="F61" s="667"/>
      <c r="G61" s="640"/>
      <c r="H61" s="467"/>
      <c r="I61" s="1033"/>
      <c r="J61" s="467"/>
      <c r="K61" s="915"/>
      <c r="L61" s="909"/>
      <c r="M61" s="909"/>
      <c r="N61" s="909"/>
      <c r="O61" s="909"/>
      <c r="P61" s="909"/>
      <c r="Q61" s="909"/>
      <c r="R61" s="909"/>
    </row>
    <row r="62" spans="1:18" ht="12.75" x14ac:dyDescent="0.2">
      <c r="A62" s="583" t="s">
        <v>1177</v>
      </c>
      <c r="B62" s="468"/>
      <c r="C62" s="468"/>
      <c r="D62" s="468"/>
      <c r="E62" s="924"/>
      <c r="F62" s="667"/>
      <c r="G62" s="640"/>
      <c r="H62" s="467"/>
      <c r="I62" s="1033"/>
      <c r="J62" s="467"/>
      <c r="K62" s="915"/>
      <c r="L62" s="909"/>
      <c r="M62" s="909"/>
      <c r="N62" s="909"/>
      <c r="O62" s="909"/>
      <c r="P62" s="909"/>
      <c r="Q62" s="909"/>
      <c r="R62" s="909"/>
    </row>
    <row r="63" spans="1:18" ht="12.75" x14ac:dyDescent="0.2">
      <c r="A63" s="583" t="s">
        <v>967</v>
      </c>
      <c r="B63" s="468"/>
      <c r="C63" s="468"/>
      <c r="D63" s="468"/>
      <c r="E63" s="924"/>
      <c r="F63" s="667"/>
      <c r="G63" s="640">
        <v>0.9</v>
      </c>
      <c r="H63" s="467">
        <v>4419000</v>
      </c>
      <c r="I63" s="1033">
        <f>G63*H63</f>
        <v>3977100</v>
      </c>
      <c r="J63" s="467"/>
      <c r="K63" s="915"/>
      <c r="L63" s="909"/>
      <c r="M63" s="909"/>
      <c r="N63" s="909"/>
      <c r="O63" s="909"/>
      <c r="P63" s="909"/>
      <c r="Q63" s="909"/>
      <c r="R63" s="909"/>
    </row>
    <row r="64" spans="1:18" ht="24" x14ac:dyDescent="0.2">
      <c r="A64" s="583" t="s">
        <v>997</v>
      </c>
      <c r="B64" s="468"/>
      <c r="C64" s="468"/>
      <c r="D64" s="468"/>
      <c r="E64" s="924"/>
      <c r="F64" s="667"/>
      <c r="G64" s="640">
        <v>2.6</v>
      </c>
      <c r="H64" s="467">
        <v>2993000</v>
      </c>
      <c r="I64" s="1033">
        <f>G64*H64</f>
        <v>7781800</v>
      </c>
      <c r="J64" s="467"/>
      <c r="K64" s="915"/>
      <c r="L64" s="909"/>
      <c r="M64" s="1345"/>
      <c r="N64" s="909"/>
      <c r="O64" s="909"/>
      <c r="P64" s="909"/>
      <c r="Q64" s="909"/>
      <c r="R64" s="909"/>
    </row>
    <row r="65" spans="1:18" ht="24" x14ac:dyDescent="0.2">
      <c r="A65" s="583" t="s">
        <v>1178</v>
      </c>
      <c r="B65" s="586"/>
      <c r="C65" s="586"/>
      <c r="D65" s="586"/>
      <c r="E65" s="605"/>
      <c r="F65" s="637"/>
      <c r="G65" s="925"/>
      <c r="H65" s="542"/>
      <c r="I65" s="1033">
        <v>6677000</v>
      </c>
      <c r="J65" s="542"/>
      <c r="K65" s="915"/>
      <c r="L65" s="909"/>
      <c r="M65" s="909"/>
      <c r="N65" s="909"/>
      <c r="O65" s="909"/>
      <c r="P65" s="909"/>
      <c r="Q65" s="909"/>
      <c r="R65" s="909"/>
    </row>
    <row r="66" spans="1:18" ht="24" x14ac:dyDescent="0.2">
      <c r="A66" s="583" t="s">
        <v>1064</v>
      </c>
      <c r="B66" s="602"/>
      <c r="C66" s="586"/>
      <c r="D66" s="586"/>
      <c r="E66" s="586"/>
      <c r="F66" s="542"/>
      <c r="G66" s="591"/>
      <c r="H66" s="591"/>
      <c r="I66" s="1034"/>
      <c r="J66" s="542"/>
      <c r="K66" s="915"/>
      <c r="L66" s="909"/>
      <c r="M66" s="909"/>
      <c r="N66" s="909"/>
      <c r="O66" s="909"/>
      <c r="P66" s="909"/>
      <c r="Q66" s="909"/>
      <c r="R66" s="909"/>
    </row>
    <row r="67" spans="1:18" ht="24" x14ac:dyDescent="0.2">
      <c r="A67" s="583" t="s">
        <v>1179</v>
      </c>
      <c r="B67" s="602"/>
      <c r="C67" s="586">
        <v>15</v>
      </c>
      <c r="D67" s="586">
        <v>2606040</v>
      </c>
      <c r="E67" s="586">
        <f>C67*D67</f>
        <v>39090600</v>
      </c>
      <c r="F67" s="637"/>
      <c r="G67" s="468">
        <v>15</v>
      </c>
      <c r="H67" s="774">
        <v>3858040</v>
      </c>
      <c r="I67" s="1040">
        <f>G67*H67</f>
        <v>57870600</v>
      </c>
      <c r="J67" s="468"/>
      <c r="K67" s="915"/>
      <c r="L67" s="909"/>
      <c r="M67" s="909"/>
      <c r="N67" s="909"/>
      <c r="O67" s="909"/>
      <c r="P67" s="909"/>
      <c r="Q67" s="909"/>
      <c r="R67" s="909"/>
    </row>
    <row r="68" spans="1:18" ht="22.5" customHeight="1" x14ac:dyDescent="0.2">
      <c r="A68" s="471" t="s">
        <v>1065</v>
      </c>
      <c r="B68" s="602"/>
      <c r="C68" s="586"/>
      <c r="D68" s="586"/>
      <c r="E68" s="589">
        <v>37834000</v>
      </c>
      <c r="F68" s="637"/>
      <c r="G68" s="591"/>
      <c r="H68" s="591"/>
      <c r="I68" s="1033">
        <v>41938000</v>
      </c>
      <c r="J68" s="542"/>
      <c r="K68" s="1043"/>
      <c r="L68" s="909"/>
      <c r="M68" s="909"/>
      <c r="N68" s="909"/>
      <c r="O68" s="909"/>
      <c r="P68" s="909"/>
      <c r="Q68" s="909"/>
      <c r="R68" s="909"/>
    </row>
    <row r="69" spans="1:18" ht="12.75" x14ac:dyDescent="0.2">
      <c r="A69" s="471" t="s">
        <v>1066</v>
      </c>
      <c r="B69" s="602"/>
      <c r="C69" s="586"/>
      <c r="D69" s="586"/>
      <c r="E69" s="586"/>
      <c r="F69" s="542"/>
      <c r="G69" s="591"/>
      <c r="H69" s="591"/>
      <c r="I69" s="1034"/>
      <c r="J69" s="542"/>
      <c r="K69" s="915"/>
      <c r="L69" s="909"/>
      <c r="M69" s="909"/>
      <c r="N69" s="909"/>
      <c r="O69" s="909"/>
      <c r="P69" s="909"/>
      <c r="Q69" s="909"/>
      <c r="R69" s="909"/>
    </row>
    <row r="70" spans="1:18" ht="12.75" x14ac:dyDescent="0.2">
      <c r="A70" s="471" t="s">
        <v>1067</v>
      </c>
      <c r="B70" s="602"/>
      <c r="C70" s="586"/>
      <c r="D70" s="586"/>
      <c r="E70" s="586"/>
      <c r="F70" s="542"/>
      <c r="G70" s="591"/>
      <c r="H70" s="591"/>
      <c r="I70" s="1034"/>
      <c r="J70" s="542"/>
      <c r="K70" s="915"/>
      <c r="L70" s="909"/>
      <c r="M70" s="909"/>
      <c r="N70" s="909"/>
      <c r="O70" s="909"/>
      <c r="P70" s="909"/>
      <c r="Q70" s="909"/>
      <c r="R70" s="909"/>
    </row>
    <row r="71" spans="1:18" ht="12.75" x14ac:dyDescent="0.2">
      <c r="A71" s="471" t="s">
        <v>1068</v>
      </c>
      <c r="B71" s="586"/>
      <c r="C71" s="595">
        <v>12.33</v>
      </c>
      <c r="D71" s="586">
        <v>1632000</v>
      </c>
      <c r="E71" s="586">
        <f>C71*D71</f>
        <v>20122560</v>
      </c>
      <c r="F71" s="802" t="s">
        <v>1180</v>
      </c>
      <c r="G71" s="469">
        <v>14.48</v>
      </c>
      <c r="H71" s="774">
        <v>2200000</v>
      </c>
      <c r="I71" s="1040">
        <f>G71*H71</f>
        <v>31856000</v>
      </c>
      <c r="J71" s="468"/>
      <c r="K71" s="1044"/>
      <c r="L71" s="909"/>
      <c r="M71" s="909"/>
      <c r="N71" s="909"/>
      <c r="O71" s="909"/>
      <c r="P71" s="909"/>
      <c r="Q71" s="909"/>
      <c r="R71" s="909"/>
    </row>
    <row r="72" spans="1:18" ht="22.5" customHeight="1" x14ac:dyDescent="0.2">
      <c r="A72" s="471" t="s">
        <v>1069</v>
      </c>
      <c r="B72" s="586"/>
      <c r="C72" s="586"/>
      <c r="D72" s="586"/>
      <c r="E72" s="589">
        <v>7038795</v>
      </c>
      <c r="F72" s="637"/>
      <c r="G72" s="591"/>
      <c r="H72" s="591"/>
      <c r="I72" s="1033">
        <v>18354770</v>
      </c>
      <c r="J72" s="542"/>
      <c r="K72" s="1045"/>
      <c r="L72" s="909"/>
      <c r="M72" s="909"/>
      <c r="N72" s="909"/>
      <c r="O72" s="909"/>
      <c r="P72" s="909"/>
      <c r="Q72" s="909"/>
      <c r="R72" s="909"/>
    </row>
    <row r="73" spans="1:18" ht="24" x14ac:dyDescent="0.2">
      <c r="A73" s="583" t="s">
        <v>1070</v>
      </c>
      <c r="B73" s="468"/>
      <c r="C73" s="468"/>
      <c r="D73" s="468"/>
      <c r="E73" s="468"/>
      <c r="F73" s="667"/>
      <c r="G73" s="467">
        <v>192</v>
      </c>
      <c r="H73" s="467">
        <v>285</v>
      </c>
      <c r="I73" s="1033">
        <f>G73*H73</f>
        <v>54720</v>
      </c>
      <c r="J73" s="467"/>
      <c r="K73" s="915"/>
      <c r="L73" s="909"/>
      <c r="M73" s="909"/>
      <c r="N73" s="909"/>
      <c r="O73" s="909"/>
      <c r="P73" s="909"/>
      <c r="Q73" s="909"/>
      <c r="R73" s="909"/>
    </row>
    <row r="74" spans="1:18" x14ac:dyDescent="0.2">
      <c r="A74" s="6"/>
      <c r="B74" s="6"/>
      <c r="C74" s="6"/>
      <c r="D74" s="6"/>
      <c r="E74" s="6"/>
      <c r="J74" s="465"/>
      <c r="K74" s="915"/>
      <c r="L74" s="592">
        <f>SUM(I48:I73)</f>
        <v>198451630</v>
      </c>
      <c r="M74" s="6" t="s">
        <v>879</v>
      </c>
      <c r="N74" s="909"/>
      <c r="O74" s="909"/>
      <c r="P74" s="909"/>
      <c r="Q74" s="909"/>
      <c r="R74" s="909"/>
    </row>
    <row r="75" spans="1:18" ht="12.75" x14ac:dyDescent="0.2">
      <c r="A75" s="471" t="s">
        <v>845</v>
      </c>
      <c r="B75" s="468"/>
      <c r="C75" s="468"/>
      <c r="D75" s="468"/>
      <c r="E75" s="924"/>
      <c r="F75" s="467"/>
      <c r="G75" s="466"/>
      <c r="H75" s="466"/>
      <c r="I75" s="1033"/>
      <c r="J75" s="467"/>
      <c r="K75" s="915"/>
      <c r="L75" s="909"/>
      <c r="M75" s="909"/>
      <c r="N75" s="909"/>
      <c r="O75" s="909"/>
      <c r="P75" s="909"/>
      <c r="Q75" s="909"/>
      <c r="R75" s="909"/>
    </row>
    <row r="76" spans="1:18" ht="12.75" x14ac:dyDescent="0.2">
      <c r="A76" s="471" t="s">
        <v>846</v>
      </c>
      <c r="B76" s="468"/>
      <c r="C76" s="468"/>
      <c r="D76" s="468"/>
      <c r="E76" s="924"/>
      <c r="F76" s="467"/>
      <c r="G76" s="466"/>
      <c r="H76" s="466"/>
      <c r="I76" s="1033"/>
      <c r="J76" s="467"/>
      <c r="K76" s="915"/>
      <c r="L76" s="909"/>
      <c r="M76" s="909"/>
      <c r="N76" s="909"/>
      <c r="O76" s="909"/>
      <c r="P76" s="909"/>
      <c r="Q76" s="909"/>
      <c r="R76" s="909"/>
    </row>
    <row r="77" spans="1:18" ht="12.75" x14ac:dyDescent="0.2">
      <c r="A77" s="471" t="s">
        <v>847</v>
      </c>
      <c r="B77" s="468"/>
      <c r="C77" s="468">
        <v>4865</v>
      </c>
      <c r="D77" s="468">
        <v>1140</v>
      </c>
      <c r="E77" s="231"/>
      <c r="F77" s="467"/>
      <c r="G77" s="468">
        <v>4740</v>
      </c>
      <c r="H77" s="774">
        <v>1251</v>
      </c>
      <c r="I77" s="1046">
        <f>G77*H77</f>
        <v>5929740</v>
      </c>
      <c r="J77" s="231"/>
      <c r="K77" s="915"/>
      <c r="L77" s="909"/>
      <c r="M77" s="909"/>
      <c r="N77" s="909"/>
      <c r="O77" s="909"/>
      <c r="P77" s="909"/>
      <c r="Q77" s="909"/>
      <c r="R77" s="909"/>
    </row>
    <row r="78" spans="1:18" ht="12.75" x14ac:dyDescent="0.2">
      <c r="A78" s="583"/>
      <c r="B78" s="468"/>
      <c r="C78" s="468"/>
      <c r="D78" s="468"/>
      <c r="E78" s="231"/>
      <c r="F78" s="667"/>
      <c r="G78" s="468"/>
      <c r="H78" s="468"/>
      <c r="I78" s="1046"/>
      <c r="J78" s="231"/>
      <c r="K78" s="915"/>
      <c r="L78" s="592">
        <f>I76+I77+I78</f>
        <v>5929740</v>
      </c>
      <c r="M78" s="6" t="s">
        <v>880</v>
      </c>
      <c r="N78" s="909"/>
      <c r="O78" s="909"/>
      <c r="P78" s="909"/>
      <c r="Q78" s="909"/>
      <c r="R78" s="909"/>
    </row>
    <row r="79" spans="1:18" ht="12.75" x14ac:dyDescent="0.2">
      <c r="A79" s="926"/>
      <c r="B79" s="602"/>
      <c r="C79" s="608"/>
      <c r="D79" s="586"/>
      <c r="E79" s="586"/>
      <c r="F79" s="645"/>
      <c r="G79" s="591"/>
      <c r="H79" s="591"/>
      <c r="I79" s="1034"/>
      <c r="J79" s="542"/>
      <c r="K79" s="915"/>
      <c r="L79" s="921"/>
      <c r="M79" s="921"/>
      <c r="N79" s="927"/>
      <c r="O79" s="911"/>
      <c r="P79" s="909"/>
      <c r="Q79" s="909"/>
      <c r="R79" s="909"/>
    </row>
    <row r="80" spans="1:18" ht="24" x14ac:dyDescent="0.2">
      <c r="A80" s="621" t="s">
        <v>1181</v>
      </c>
      <c r="B80" s="610"/>
      <c r="C80" s="928"/>
      <c r="D80" s="611"/>
      <c r="E80" s="611"/>
      <c r="F80" s="650"/>
      <c r="G80" s="614"/>
      <c r="H80" s="614"/>
      <c r="I80" s="1047">
        <v>0</v>
      </c>
      <c r="J80" s="467"/>
      <c r="K80" s="915"/>
      <c r="L80" s="592">
        <v>0</v>
      </c>
      <c r="M80" s="592" t="s">
        <v>881</v>
      </c>
      <c r="N80" s="927"/>
      <c r="O80" s="911"/>
      <c r="P80" s="909"/>
      <c r="Q80" s="909"/>
      <c r="R80" s="909"/>
    </row>
    <row r="81" spans="1:257" ht="13.5" thickBot="1" x14ac:dyDescent="0.25">
      <c r="A81" s="929"/>
      <c r="B81" s="610"/>
      <c r="C81" s="928"/>
      <c r="D81" s="611"/>
      <c r="E81" s="611"/>
      <c r="F81" s="610"/>
      <c r="G81" s="614"/>
      <c r="H81" s="614"/>
      <c r="I81" s="1048"/>
      <c r="J81" s="542"/>
      <c r="K81" s="915"/>
      <c r="L81" s="921"/>
      <c r="M81" s="921"/>
      <c r="N81" s="909"/>
      <c r="O81" s="911"/>
      <c r="P81" s="909"/>
      <c r="Q81" s="909"/>
      <c r="R81" s="909"/>
    </row>
    <row r="82" spans="1:257" ht="12.75" thickBot="1" x14ac:dyDescent="0.25">
      <c r="A82" s="615" t="s">
        <v>850</v>
      </c>
      <c r="B82" s="616"/>
      <c r="C82" s="616"/>
      <c r="D82" s="617"/>
      <c r="E82" s="618" t="e">
        <f>E11+E13+E16+E19+E22+E27+E30+E33+E39+#REF!+#REF!+E40+#REF!+E42+#REF!+E44+#REF!+E48+E52+E53+E56+E57+E60+#REF!+E67+E68+E71+E72</f>
        <v>#REF!</v>
      </c>
      <c r="F82" s="1448">
        <f>I11+I15+I18+I21+I24+I27+I30+I33+I34+I39+I40++I41+I42+I44+I45+I48+I55+I56+I58+I59+I60+I67+I68+I71+I72+I73+I63+I64+I65+I77+I78+I80</f>
        <v>884324655</v>
      </c>
      <c r="G82" s="1448"/>
      <c r="H82" s="1448"/>
      <c r="I82" s="1449"/>
      <c r="J82" s="1049"/>
      <c r="K82" s="915"/>
      <c r="L82" s="619">
        <f>L74+L46+L36+L78-L80</f>
        <v>884324655</v>
      </c>
      <c r="M82" s="653" t="s">
        <v>1071</v>
      </c>
      <c r="N82" s="915"/>
      <c r="O82" s="915"/>
      <c r="P82" s="915"/>
      <c r="Q82" s="915"/>
      <c r="R82" s="915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  <c r="IW82" s="7"/>
    </row>
    <row r="84" spans="1:257" ht="15.75" x14ac:dyDescent="0.2">
      <c r="A84" s="654"/>
      <c r="B84" s="655"/>
      <c r="C84" s="655"/>
      <c r="D84" s="655"/>
      <c r="E84" s="656"/>
      <c r="F84" s="657"/>
      <c r="G84" s="657"/>
      <c r="H84" s="657"/>
      <c r="I84" s="657"/>
      <c r="J84" s="657"/>
    </row>
    <row r="85" spans="1:257" ht="12.75" x14ac:dyDescent="0.2">
      <c r="A85" s="775" t="s">
        <v>1182</v>
      </c>
    </row>
  </sheetData>
  <mergeCells count="13">
    <mergeCell ref="L11:S11"/>
    <mergeCell ref="L44:S44"/>
    <mergeCell ref="L45:S45"/>
    <mergeCell ref="L55:R55"/>
    <mergeCell ref="A1:J1"/>
    <mergeCell ref="A3:J3"/>
    <mergeCell ref="A4:J4"/>
    <mergeCell ref="J7:J8"/>
    <mergeCell ref="F82:I82"/>
    <mergeCell ref="F2:I2"/>
    <mergeCell ref="A7:A8"/>
    <mergeCell ref="B7:E7"/>
    <mergeCell ref="F7:I7"/>
  </mergeCells>
  <pageMargins left="0.70866141732283472" right="0.70866141732283472" top="0.74803149606299213" bottom="0.74803149606299213" header="0.31496062992125984" footer="0.31496062992125984"/>
  <pageSetup paperSize="9" scale="42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V91"/>
  <sheetViews>
    <sheetView workbookViewId="0">
      <selection activeCell="F8" sqref="F8:I8"/>
    </sheetView>
  </sheetViews>
  <sheetFormatPr defaultColWidth="61.7109375" defaultRowHeight="12" x14ac:dyDescent="0.2"/>
  <cols>
    <col min="1" max="1" width="61.7109375" style="148" customWidth="1"/>
    <col min="2" max="2" width="9.85546875" style="148" hidden="1" customWidth="1"/>
    <col min="3" max="3" width="11.7109375" style="148" hidden="1" customWidth="1"/>
    <col min="4" max="4" width="9.85546875" style="148" hidden="1" customWidth="1"/>
    <col min="5" max="5" width="15.85546875" style="152" hidden="1" customWidth="1"/>
    <col min="6" max="6" width="16" style="6" customWidth="1"/>
    <col min="7" max="7" width="12.85546875" style="6" customWidth="1"/>
    <col min="8" max="8" width="10" style="6" bestFit="1" customWidth="1"/>
    <col min="9" max="9" width="11.42578125" style="6" bestFit="1" customWidth="1"/>
    <col min="10" max="10" width="10" style="6" bestFit="1" customWidth="1"/>
    <col min="11" max="12" width="11.42578125" style="6" bestFit="1" customWidth="1"/>
    <col min="13" max="255" width="8" style="6" customWidth="1"/>
    <col min="256" max="16384" width="61.7109375" style="6"/>
  </cols>
  <sheetData>
    <row r="1" spans="1:10" ht="12.75" x14ac:dyDescent="0.2">
      <c r="B1" s="1466" t="s">
        <v>286</v>
      </c>
      <c r="C1" s="1466"/>
      <c r="D1" s="1466"/>
      <c r="E1" s="1466"/>
    </row>
    <row r="2" spans="1:10" x14ac:dyDescent="0.2">
      <c r="F2" s="1473"/>
      <c r="G2" s="1473"/>
      <c r="H2" s="1473"/>
      <c r="I2" s="1473"/>
    </row>
    <row r="4" spans="1:10" ht="12.75" x14ac:dyDescent="0.2">
      <c r="A4" s="1467" t="s">
        <v>77</v>
      </c>
      <c r="B4" s="1467"/>
      <c r="C4" s="1467"/>
      <c r="D4" s="1467"/>
      <c r="E4" s="1467"/>
      <c r="F4" s="1468"/>
      <c r="G4" s="1468"/>
      <c r="H4" s="1468"/>
      <c r="I4" s="1468"/>
    </row>
    <row r="5" spans="1:10" ht="12.75" x14ac:dyDescent="0.2">
      <c r="A5" s="1467" t="s">
        <v>860</v>
      </c>
      <c r="B5" s="1467"/>
      <c r="C5" s="1467"/>
      <c r="D5" s="1467"/>
      <c r="E5" s="1467"/>
      <c r="F5" s="1468"/>
      <c r="G5" s="1468"/>
      <c r="H5" s="1468"/>
      <c r="I5" s="1468"/>
    </row>
    <row r="7" spans="1:10" ht="13.5" thickBot="1" x14ac:dyDescent="0.25">
      <c r="E7" s="464" t="s">
        <v>20</v>
      </c>
      <c r="F7" s="475"/>
    </row>
    <row r="8" spans="1:10" ht="12.75" customHeight="1" thickBot="1" x14ac:dyDescent="0.25">
      <c r="A8" s="1469" t="s">
        <v>78</v>
      </c>
      <c r="B8" s="1471" t="s">
        <v>103</v>
      </c>
      <c r="C8" s="1472"/>
      <c r="D8" s="1472"/>
      <c r="E8" s="1472"/>
      <c r="F8" s="1471" t="s">
        <v>871</v>
      </c>
      <c r="G8" s="1472"/>
      <c r="H8" s="1472"/>
      <c r="I8" s="1472"/>
    </row>
    <row r="9" spans="1:10" s="7" customFormat="1" ht="49.5" customHeight="1" thickBot="1" x14ac:dyDescent="0.25">
      <c r="A9" s="1470"/>
      <c r="B9" s="228" t="s">
        <v>79</v>
      </c>
      <c r="C9" s="149" t="s">
        <v>80</v>
      </c>
      <c r="D9" s="149" t="s">
        <v>662</v>
      </c>
      <c r="E9" s="229" t="s">
        <v>81</v>
      </c>
      <c r="F9" s="228" t="s">
        <v>79</v>
      </c>
      <c r="G9" s="149" t="s">
        <v>80</v>
      </c>
      <c r="H9" s="149" t="s">
        <v>662</v>
      </c>
      <c r="I9" s="229" t="s">
        <v>81</v>
      </c>
    </row>
    <row r="10" spans="1:10" ht="13.5" customHeight="1" x14ac:dyDescent="0.2">
      <c r="A10" s="476" t="s">
        <v>82</v>
      </c>
      <c r="B10" s="477"/>
      <c r="C10" s="477"/>
      <c r="D10" s="477"/>
      <c r="E10" s="477"/>
      <c r="F10" s="478"/>
      <c r="G10" s="478"/>
      <c r="H10" s="478"/>
      <c r="I10" s="478"/>
      <c r="J10" s="503"/>
    </row>
    <row r="11" spans="1:10" ht="13.5" customHeight="1" x14ac:dyDescent="0.2">
      <c r="A11" s="150" t="s">
        <v>782</v>
      </c>
      <c r="B11" s="151"/>
      <c r="C11" s="151"/>
      <c r="D11" s="151"/>
      <c r="E11" s="151"/>
      <c r="F11" s="465"/>
      <c r="G11" s="465"/>
      <c r="H11" s="465"/>
      <c r="I11" s="465"/>
      <c r="J11" s="503"/>
    </row>
    <row r="12" spans="1:10" ht="30.75" customHeight="1" x14ac:dyDescent="0.2">
      <c r="A12" s="583" t="s">
        <v>783</v>
      </c>
      <c r="B12" s="468">
        <v>4865</v>
      </c>
      <c r="C12" s="584">
        <v>18.690000000000001</v>
      </c>
      <c r="D12" s="468">
        <v>4580000</v>
      </c>
      <c r="E12" s="468">
        <f>C12*D12</f>
        <v>85600200</v>
      </c>
      <c r="F12" s="467">
        <v>4837</v>
      </c>
      <c r="G12" s="466">
        <v>18.62</v>
      </c>
      <c r="H12" s="466">
        <v>4580000</v>
      </c>
      <c r="I12" s="467">
        <f>G12*H12</f>
        <v>85279600</v>
      </c>
      <c r="J12" s="503"/>
    </row>
    <row r="13" spans="1:10" ht="13.5" customHeight="1" x14ac:dyDescent="0.2">
      <c r="A13" s="471" t="s">
        <v>784</v>
      </c>
      <c r="B13" s="468"/>
      <c r="C13" s="468"/>
      <c r="D13" s="468"/>
      <c r="E13" s="468"/>
      <c r="F13" s="467"/>
      <c r="G13" s="466"/>
      <c r="H13" s="466"/>
      <c r="I13" s="467"/>
      <c r="J13" s="503"/>
    </row>
    <row r="14" spans="1:10" ht="30" customHeight="1" x14ac:dyDescent="0.2">
      <c r="A14" s="583" t="s">
        <v>785</v>
      </c>
      <c r="B14" s="468"/>
      <c r="C14" s="469"/>
      <c r="D14" s="468" t="s">
        <v>287</v>
      </c>
      <c r="E14" s="468">
        <v>8328800</v>
      </c>
      <c r="F14" s="467"/>
      <c r="G14" s="466"/>
      <c r="H14" s="466" t="s">
        <v>287</v>
      </c>
      <c r="I14" s="467">
        <v>8329050</v>
      </c>
      <c r="J14" s="503"/>
    </row>
    <row r="15" spans="1:10" ht="30" customHeight="1" x14ac:dyDescent="0.2">
      <c r="A15" s="583" t="s">
        <v>786</v>
      </c>
      <c r="B15" s="468"/>
      <c r="C15" s="469"/>
      <c r="D15" s="468"/>
      <c r="E15" s="468"/>
      <c r="F15" s="467"/>
      <c r="G15" s="466"/>
      <c r="H15" s="466"/>
      <c r="I15" s="467">
        <v>-8329050</v>
      </c>
      <c r="J15" s="503"/>
    </row>
    <row r="16" spans="1:10" ht="30" customHeight="1" x14ac:dyDescent="0.2">
      <c r="A16" s="583" t="s">
        <v>787</v>
      </c>
      <c r="B16" s="468"/>
      <c r="C16" s="469"/>
      <c r="D16" s="468"/>
      <c r="E16" s="468"/>
      <c r="F16" s="467"/>
      <c r="G16" s="466"/>
      <c r="H16" s="466"/>
      <c r="I16" s="467">
        <f>I14+I15</f>
        <v>0</v>
      </c>
      <c r="J16" s="503"/>
    </row>
    <row r="17" spans="1:10" ht="16.5" customHeight="1" x14ac:dyDescent="0.2">
      <c r="A17" s="471" t="s">
        <v>788</v>
      </c>
      <c r="B17" s="468"/>
      <c r="C17" s="468"/>
      <c r="D17" s="585" t="s">
        <v>288</v>
      </c>
      <c r="E17" s="468">
        <v>18272000</v>
      </c>
      <c r="F17" s="467"/>
      <c r="G17" s="466"/>
      <c r="H17" s="466" t="s">
        <v>289</v>
      </c>
      <c r="I17" s="467">
        <v>18304000</v>
      </c>
      <c r="J17" s="503"/>
    </row>
    <row r="18" spans="1:10" ht="16.5" customHeight="1" x14ac:dyDescent="0.2">
      <c r="A18" s="471" t="s">
        <v>786</v>
      </c>
      <c r="B18" s="468"/>
      <c r="C18" s="468"/>
      <c r="D18" s="585"/>
      <c r="E18" s="468"/>
      <c r="F18" s="467"/>
      <c r="G18" s="466"/>
      <c r="H18" s="466"/>
      <c r="I18" s="467">
        <v>-18304000</v>
      </c>
      <c r="J18" s="503"/>
    </row>
    <row r="19" spans="1:10" ht="16.5" customHeight="1" x14ac:dyDescent="0.2">
      <c r="A19" s="471" t="s">
        <v>789</v>
      </c>
      <c r="B19" s="468"/>
      <c r="C19" s="468"/>
      <c r="D19" s="585"/>
      <c r="E19" s="468"/>
      <c r="F19" s="467"/>
      <c r="G19" s="466"/>
      <c r="H19" s="466"/>
      <c r="I19" s="467">
        <f>I17+I18</f>
        <v>0</v>
      </c>
      <c r="J19" s="503"/>
    </row>
    <row r="20" spans="1:10" ht="13.5" customHeight="1" x14ac:dyDescent="0.2">
      <c r="A20" s="471" t="s">
        <v>790</v>
      </c>
      <c r="B20" s="586"/>
      <c r="C20" s="586" t="s">
        <v>791</v>
      </c>
      <c r="D20" s="587" t="s">
        <v>663</v>
      </c>
      <c r="E20" s="586">
        <v>1355022</v>
      </c>
      <c r="F20" s="542"/>
      <c r="G20" s="586"/>
      <c r="H20" s="588" t="s">
        <v>663</v>
      </c>
      <c r="I20" s="467">
        <v>1355022</v>
      </c>
      <c r="J20" s="503"/>
    </row>
    <row r="21" spans="1:10" ht="13.5" customHeight="1" x14ac:dyDescent="0.2">
      <c r="A21" s="471" t="s">
        <v>792</v>
      </c>
      <c r="B21" s="586"/>
      <c r="C21" s="586"/>
      <c r="D21" s="587"/>
      <c r="E21" s="586"/>
      <c r="F21" s="542"/>
      <c r="G21" s="586"/>
      <c r="H21" s="588"/>
      <c r="I21" s="467">
        <v>-1355022</v>
      </c>
      <c r="J21" s="503"/>
    </row>
    <row r="22" spans="1:10" ht="13.5" customHeight="1" x14ac:dyDescent="0.2">
      <c r="A22" s="471" t="s">
        <v>793</v>
      </c>
      <c r="B22" s="586"/>
      <c r="C22" s="586"/>
      <c r="D22" s="587"/>
      <c r="E22" s="586"/>
      <c r="F22" s="542"/>
      <c r="G22" s="586"/>
      <c r="H22" s="588"/>
      <c r="I22" s="467">
        <f>I20+I21</f>
        <v>0</v>
      </c>
      <c r="J22" s="503"/>
    </row>
    <row r="23" spans="1:10" ht="13.5" customHeight="1" x14ac:dyDescent="0.2">
      <c r="A23" s="471" t="s">
        <v>794</v>
      </c>
      <c r="B23" s="468"/>
      <c r="C23" s="469"/>
      <c r="D23" s="585" t="s">
        <v>664</v>
      </c>
      <c r="E23" s="468">
        <v>6369620</v>
      </c>
      <c r="F23" s="467"/>
      <c r="G23" s="466"/>
      <c r="H23" s="585" t="s">
        <v>664</v>
      </c>
      <c r="I23" s="467">
        <v>6369620</v>
      </c>
      <c r="J23" s="503"/>
    </row>
    <row r="24" spans="1:10" ht="13.5" customHeight="1" x14ac:dyDescent="0.2">
      <c r="A24" s="471" t="s">
        <v>792</v>
      </c>
      <c r="B24" s="468"/>
      <c r="C24" s="469"/>
      <c r="D24" s="585"/>
      <c r="E24" s="468"/>
      <c r="F24" s="467"/>
      <c r="G24" s="466"/>
      <c r="H24" s="585"/>
      <c r="I24" s="467">
        <v>-6369620</v>
      </c>
      <c r="J24" s="503"/>
    </row>
    <row r="25" spans="1:10" ht="13.5" customHeight="1" x14ac:dyDescent="0.2">
      <c r="A25" s="471" t="s">
        <v>795</v>
      </c>
      <c r="B25" s="468"/>
      <c r="C25" s="469"/>
      <c r="D25" s="585"/>
      <c r="E25" s="468"/>
      <c r="F25" s="467"/>
      <c r="G25" s="466"/>
      <c r="H25" s="585"/>
      <c r="I25" s="467">
        <f>I23+I24</f>
        <v>0</v>
      </c>
      <c r="J25" s="503"/>
    </row>
    <row r="26" spans="1:10" ht="13.5" customHeight="1" x14ac:dyDescent="0.2">
      <c r="A26" s="471" t="s">
        <v>796</v>
      </c>
      <c r="B26" s="468">
        <v>4865</v>
      </c>
      <c r="C26" s="468"/>
      <c r="D26" s="468">
        <v>2700</v>
      </c>
      <c r="E26" s="468">
        <f>B26*D26</f>
        <v>13135500</v>
      </c>
      <c r="F26" s="467">
        <v>4837</v>
      </c>
      <c r="G26" s="466"/>
      <c r="H26" s="468">
        <v>2700</v>
      </c>
      <c r="I26" s="467">
        <f>F26*H26</f>
        <v>13059900</v>
      </c>
      <c r="J26" s="503"/>
    </row>
    <row r="27" spans="1:10" ht="13.5" customHeight="1" x14ac:dyDescent="0.2">
      <c r="A27" s="471" t="s">
        <v>797</v>
      </c>
      <c r="B27" s="468"/>
      <c r="C27" s="468"/>
      <c r="D27" s="468"/>
      <c r="E27" s="468">
        <v>-13135500</v>
      </c>
      <c r="F27" s="467"/>
      <c r="G27" s="466"/>
      <c r="H27" s="466"/>
      <c r="I27" s="467">
        <v>-13059900</v>
      </c>
      <c r="J27" s="503"/>
    </row>
    <row r="28" spans="1:10" ht="13.5" customHeight="1" x14ac:dyDescent="0.2">
      <c r="A28" s="471" t="s">
        <v>798</v>
      </c>
      <c r="B28" s="468"/>
      <c r="C28" s="468"/>
      <c r="D28" s="468"/>
      <c r="E28" s="468">
        <f>E26+E27</f>
        <v>0</v>
      </c>
      <c r="F28" s="467"/>
      <c r="G28" s="466"/>
      <c r="H28" s="466"/>
      <c r="I28" s="467">
        <f>I26+I27</f>
        <v>0</v>
      </c>
      <c r="J28" s="503"/>
    </row>
    <row r="29" spans="1:10" ht="13.5" customHeight="1" x14ac:dyDescent="0.2">
      <c r="A29" s="471" t="s">
        <v>799</v>
      </c>
      <c r="B29" s="586">
        <v>10</v>
      </c>
      <c r="C29" s="586"/>
      <c r="D29" s="586" t="s">
        <v>290</v>
      </c>
      <c r="E29" s="589">
        <v>25500</v>
      </c>
      <c r="F29" s="467">
        <v>11</v>
      </c>
      <c r="G29" s="466"/>
      <c r="H29" s="468" t="s">
        <v>290</v>
      </c>
      <c r="I29" s="467">
        <v>28050</v>
      </c>
      <c r="J29" s="503"/>
    </row>
    <row r="30" spans="1:10" ht="13.5" customHeight="1" x14ac:dyDescent="0.2">
      <c r="A30" s="471" t="s">
        <v>800</v>
      </c>
      <c r="B30" s="586"/>
      <c r="C30" s="586"/>
      <c r="D30" s="586"/>
      <c r="E30" s="589">
        <v>-25500</v>
      </c>
      <c r="F30" s="467"/>
      <c r="G30" s="466"/>
      <c r="H30" s="466"/>
      <c r="I30" s="467">
        <v>-28050</v>
      </c>
      <c r="J30" s="503"/>
    </row>
    <row r="31" spans="1:10" ht="13.5" customHeight="1" x14ac:dyDescent="0.2">
      <c r="A31" s="471" t="s">
        <v>801</v>
      </c>
      <c r="B31" s="586"/>
      <c r="C31" s="586"/>
      <c r="D31" s="586"/>
      <c r="E31" s="589">
        <v>0</v>
      </c>
      <c r="F31" s="467"/>
      <c r="G31" s="466"/>
      <c r="H31" s="466"/>
      <c r="I31" s="467">
        <f>I29+I30</f>
        <v>0</v>
      </c>
      <c r="J31" s="503"/>
    </row>
    <row r="32" spans="1:10" ht="13.5" customHeight="1" x14ac:dyDescent="0.2">
      <c r="A32" s="471" t="s">
        <v>802</v>
      </c>
      <c r="B32" s="468"/>
      <c r="C32" s="468">
        <v>487729000</v>
      </c>
      <c r="D32" s="469">
        <v>1.55</v>
      </c>
      <c r="E32" s="468">
        <f>C32*D32</f>
        <v>755979950</v>
      </c>
      <c r="F32" s="467"/>
      <c r="G32" s="623">
        <v>482296000</v>
      </c>
      <c r="H32" s="624">
        <v>1.55</v>
      </c>
      <c r="I32" s="623">
        <f>G32*H32</f>
        <v>747558800</v>
      </c>
      <c r="J32" s="503"/>
    </row>
    <row r="33" spans="1:11" ht="13.5" customHeight="1" x14ac:dyDescent="0.2">
      <c r="A33" s="471" t="s">
        <v>797</v>
      </c>
      <c r="B33" s="468"/>
      <c r="C33" s="468"/>
      <c r="D33" s="472"/>
      <c r="E33" s="468">
        <v>-98054262</v>
      </c>
      <c r="F33" s="467"/>
      <c r="G33" s="466"/>
      <c r="H33" s="466"/>
      <c r="I33" s="467">
        <v>-69343482</v>
      </c>
      <c r="J33" s="503"/>
    </row>
    <row r="34" spans="1:11" ht="13.5" customHeight="1" x14ac:dyDescent="0.2">
      <c r="A34" s="471" t="s">
        <v>803</v>
      </c>
      <c r="B34" s="468"/>
      <c r="C34" s="468"/>
      <c r="D34" s="472"/>
      <c r="E34" s="468">
        <f>E32+E33</f>
        <v>657925688</v>
      </c>
      <c r="F34" s="467"/>
      <c r="G34" s="466"/>
      <c r="H34" s="466"/>
      <c r="I34" s="467">
        <f>I32+I33</f>
        <v>678215318</v>
      </c>
      <c r="J34" s="503"/>
    </row>
    <row r="35" spans="1:11" ht="13.5" customHeight="1" x14ac:dyDescent="0.2">
      <c r="A35" s="590" t="s">
        <v>804</v>
      </c>
      <c r="B35" s="586"/>
      <c r="C35" s="586"/>
      <c r="D35" s="586"/>
      <c r="E35" s="586">
        <v>0</v>
      </c>
      <c r="F35" s="542"/>
      <c r="G35" s="591"/>
      <c r="H35" s="591"/>
      <c r="I35" s="542">
        <v>0</v>
      </c>
      <c r="J35" s="503"/>
    </row>
    <row r="36" spans="1:11" ht="13.5" customHeight="1" x14ac:dyDescent="0.2">
      <c r="A36" s="590"/>
      <c r="B36" s="586"/>
      <c r="C36" s="586"/>
      <c r="D36" s="586"/>
      <c r="E36" s="586"/>
      <c r="F36" s="542"/>
      <c r="G36" s="591"/>
      <c r="H36" s="591"/>
      <c r="I36" s="542"/>
      <c r="J36" s="503"/>
      <c r="K36" s="592"/>
    </row>
    <row r="37" spans="1:11" ht="24.95" customHeight="1" x14ac:dyDescent="0.2">
      <c r="A37" s="593" t="s">
        <v>83</v>
      </c>
      <c r="B37" s="586"/>
      <c r="C37" s="586"/>
      <c r="D37" s="586"/>
      <c r="E37" s="586"/>
      <c r="F37" s="542"/>
      <c r="G37" s="591"/>
      <c r="H37" s="591"/>
      <c r="I37" s="542"/>
      <c r="J37" s="503"/>
    </row>
    <row r="38" spans="1:11" ht="15" customHeight="1" x14ac:dyDescent="0.2">
      <c r="A38" s="583" t="s">
        <v>805</v>
      </c>
      <c r="B38" s="586"/>
      <c r="C38" s="586"/>
      <c r="D38" s="586"/>
      <c r="E38" s="586"/>
      <c r="F38" s="542"/>
      <c r="G38" s="591"/>
      <c r="H38" s="591"/>
      <c r="I38" s="542"/>
      <c r="J38" s="503"/>
    </row>
    <row r="39" spans="1:11" ht="24" customHeight="1" x14ac:dyDescent="0.2">
      <c r="A39" s="583" t="s">
        <v>806</v>
      </c>
      <c r="B39" s="468"/>
      <c r="C39" s="469">
        <v>13.1</v>
      </c>
      <c r="D39" s="468">
        <v>4152000</v>
      </c>
      <c r="E39" s="468">
        <f>C39*D39*8/12</f>
        <v>36260800</v>
      </c>
      <c r="F39" s="467"/>
      <c r="G39" s="466">
        <v>13.3</v>
      </c>
      <c r="H39" s="467">
        <v>4308000</v>
      </c>
      <c r="I39" s="467">
        <f>G39*8/12*4308000</f>
        <v>38197600</v>
      </c>
      <c r="J39" s="503"/>
    </row>
    <row r="40" spans="1:11" ht="24" customHeight="1" x14ac:dyDescent="0.2">
      <c r="A40" s="583" t="s">
        <v>807</v>
      </c>
      <c r="B40" s="468"/>
      <c r="C40" s="469">
        <v>13.1</v>
      </c>
      <c r="D40" s="470">
        <v>4152000</v>
      </c>
      <c r="E40" s="468">
        <f>C40*D40*4/12</f>
        <v>18130400</v>
      </c>
      <c r="F40" s="467"/>
      <c r="G40" s="594">
        <v>13.4</v>
      </c>
      <c r="H40" s="467">
        <v>4308000</v>
      </c>
      <c r="I40" s="467">
        <f>G40*4/12*H40</f>
        <v>19242400</v>
      </c>
      <c r="J40" s="503"/>
    </row>
    <row r="41" spans="1:11" ht="24.95" customHeight="1" x14ac:dyDescent="0.2">
      <c r="A41" s="583" t="s">
        <v>872</v>
      </c>
      <c r="B41" s="586"/>
      <c r="C41" s="595">
        <v>13.1</v>
      </c>
      <c r="D41" s="596">
        <v>35000</v>
      </c>
      <c r="E41" s="586">
        <f>C41*D41</f>
        <v>458500</v>
      </c>
      <c r="F41" s="542"/>
      <c r="G41" s="594">
        <v>13.4</v>
      </c>
      <c r="H41" s="467">
        <v>35000</v>
      </c>
      <c r="I41" s="467">
        <f>G41*H41</f>
        <v>469000</v>
      </c>
      <c r="J41" s="503"/>
    </row>
    <row r="42" spans="1:11" ht="24.95" customHeight="1" x14ac:dyDescent="0.2">
      <c r="A42" s="583" t="s">
        <v>808</v>
      </c>
      <c r="B42" s="586"/>
      <c r="C42" s="586">
        <v>10</v>
      </c>
      <c r="D42" s="586">
        <v>1800000</v>
      </c>
      <c r="E42" s="589">
        <f>C42*D42*8/12</f>
        <v>12000000</v>
      </c>
      <c r="F42" s="542"/>
      <c r="G42" s="594">
        <v>9</v>
      </c>
      <c r="H42" s="467">
        <v>1800000</v>
      </c>
      <c r="I42" s="467">
        <f>G42*H42*8/12</f>
        <v>10800000</v>
      </c>
      <c r="J42" s="503"/>
    </row>
    <row r="43" spans="1:11" ht="35.25" customHeight="1" x14ac:dyDescent="0.2">
      <c r="A43" s="597" t="s">
        <v>809</v>
      </c>
      <c r="B43" s="586"/>
      <c r="C43" s="586"/>
      <c r="D43" s="586"/>
      <c r="E43" s="589"/>
      <c r="F43" s="542"/>
      <c r="G43" s="594">
        <v>1</v>
      </c>
      <c r="H43" s="467">
        <v>4308000</v>
      </c>
      <c r="I43" s="467">
        <f>G43*H43*8/12</f>
        <v>2872000</v>
      </c>
      <c r="J43" s="503"/>
    </row>
    <row r="44" spans="1:11" ht="35.25" customHeight="1" x14ac:dyDescent="0.2">
      <c r="A44" s="583" t="s">
        <v>810</v>
      </c>
      <c r="B44" s="586"/>
      <c r="C44" s="586">
        <v>10</v>
      </c>
      <c r="D44" s="586">
        <v>1800000</v>
      </c>
      <c r="E44" s="586">
        <f>C44*D44*4/12</f>
        <v>6000000</v>
      </c>
      <c r="F44" s="542"/>
      <c r="G44" s="594">
        <v>9</v>
      </c>
      <c r="H44" s="467">
        <v>1800000</v>
      </c>
      <c r="I44" s="467">
        <f>G44*H44*4/12</f>
        <v>5400000</v>
      </c>
      <c r="J44" s="504"/>
    </row>
    <row r="45" spans="1:11" ht="35.25" customHeight="1" x14ac:dyDescent="0.2">
      <c r="A45" s="583" t="s">
        <v>811</v>
      </c>
      <c r="B45" s="586"/>
      <c r="C45" s="586"/>
      <c r="D45" s="586"/>
      <c r="E45" s="586"/>
      <c r="F45" s="542"/>
      <c r="G45" s="594">
        <v>1</v>
      </c>
      <c r="H45" s="467">
        <v>4308000</v>
      </c>
      <c r="I45" s="467">
        <f>G45*H45*4/12</f>
        <v>1436000</v>
      </c>
      <c r="J45" s="504"/>
    </row>
    <row r="46" spans="1:11" ht="13.5" customHeight="1" x14ac:dyDescent="0.2">
      <c r="A46" s="583" t="s">
        <v>812</v>
      </c>
      <c r="B46" s="586"/>
      <c r="C46" s="586"/>
      <c r="D46" s="586"/>
      <c r="E46" s="586"/>
      <c r="F46" s="542"/>
      <c r="G46" s="594">
        <v>1</v>
      </c>
      <c r="H46" s="467">
        <v>35000</v>
      </c>
      <c r="I46" s="467">
        <f>G46*H46</f>
        <v>35000</v>
      </c>
      <c r="J46" s="504"/>
    </row>
    <row r="47" spans="1:11" ht="13.5" customHeight="1" x14ac:dyDescent="0.2">
      <c r="A47" s="471" t="s">
        <v>813</v>
      </c>
      <c r="B47" s="586"/>
      <c r="C47" s="586"/>
      <c r="D47" s="586"/>
      <c r="E47" s="586"/>
      <c r="F47" s="542"/>
      <c r="G47" s="591"/>
      <c r="H47" s="591"/>
      <c r="I47" s="542"/>
      <c r="J47" s="503"/>
    </row>
    <row r="48" spans="1:11" ht="13.5" customHeight="1" x14ac:dyDescent="0.2">
      <c r="A48" s="583" t="s">
        <v>814</v>
      </c>
      <c r="B48" s="468"/>
      <c r="C48" s="468"/>
      <c r="D48" s="468"/>
      <c r="E48" s="468"/>
      <c r="F48" s="467"/>
      <c r="G48" s="467">
        <v>0</v>
      </c>
      <c r="H48" s="468">
        <v>80000</v>
      </c>
      <c r="I48" s="467">
        <f>G48*H48*8/12</f>
        <v>0</v>
      </c>
      <c r="J48" s="503"/>
    </row>
    <row r="49" spans="1:11" ht="13.5" customHeight="1" x14ac:dyDescent="0.2">
      <c r="A49" s="583" t="s">
        <v>815</v>
      </c>
      <c r="B49" s="468"/>
      <c r="C49" s="468">
        <v>142</v>
      </c>
      <c r="D49" s="468">
        <v>70000</v>
      </c>
      <c r="E49" s="468">
        <f>C49*D49*8/12</f>
        <v>6626666.666666667</v>
      </c>
      <c r="F49" s="467"/>
      <c r="G49" s="467">
        <v>144</v>
      </c>
      <c r="H49" s="468">
        <v>80000</v>
      </c>
      <c r="I49" s="467">
        <f>G49*H49*8/12</f>
        <v>7680000</v>
      </c>
      <c r="J49" s="503"/>
    </row>
    <row r="50" spans="1:11" ht="13.5" customHeight="1" x14ac:dyDescent="0.2">
      <c r="A50" s="583" t="s">
        <v>816</v>
      </c>
      <c r="B50" s="586"/>
      <c r="C50" s="586"/>
      <c r="D50" s="586"/>
      <c r="E50" s="586"/>
      <c r="F50" s="542"/>
      <c r="G50" s="467">
        <v>0</v>
      </c>
      <c r="H50" s="468">
        <v>80000</v>
      </c>
      <c r="I50" s="467">
        <f>G50*H50*8/12</f>
        <v>0</v>
      </c>
      <c r="J50" s="503"/>
    </row>
    <row r="51" spans="1:11" ht="39.75" customHeight="1" x14ac:dyDescent="0.2">
      <c r="A51" s="583" t="s">
        <v>817</v>
      </c>
      <c r="B51" s="586"/>
      <c r="C51" s="586">
        <v>142</v>
      </c>
      <c r="D51" s="586">
        <v>70000</v>
      </c>
      <c r="E51" s="586">
        <f>C51*D51*4/12</f>
        <v>3313333.3333333335</v>
      </c>
      <c r="F51" s="542"/>
      <c r="G51" s="467">
        <v>144</v>
      </c>
      <c r="H51" s="468">
        <v>80000</v>
      </c>
      <c r="I51" s="467">
        <f>G51*H51*4/12</f>
        <v>3840000</v>
      </c>
      <c r="J51" s="503"/>
    </row>
    <row r="52" spans="1:11" ht="50.25" customHeight="1" x14ac:dyDescent="0.2">
      <c r="A52" s="471" t="s">
        <v>818</v>
      </c>
      <c r="B52" s="586"/>
      <c r="C52" s="586"/>
      <c r="D52" s="586"/>
      <c r="E52" s="586">
        <v>0</v>
      </c>
      <c r="F52" s="542"/>
      <c r="G52" s="591"/>
      <c r="H52" s="591"/>
      <c r="I52" s="467">
        <v>740000</v>
      </c>
      <c r="J52" s="506"/>
    </row>
    <row r="53" spans="1:11" ht="13.5" customHeight="1" x14ac:dyDescent="0.2">
      <c r="A53" s="471" t="s">
        <v>819</v>
      </c>
      <c r="B53" s="468"/>
      <c r="C53" s="468"/>
      <c r="D53" s="468"/>
      <c r="E53" s="468"/>
      <c r="F53" s="467"/>
      <c r="G53" s="466"/>
      <c r="H53" s="466"/>
      <c r="I53" s="467"/>
      <c r="J53" s="503"/>
    </row>
    <row r="54" spans="1:11" ht="13.5" customHeight="1" x14ac:dyDescent="0.2">
      <c r="A54" s="583" t="s">
        <v>820</v>
      </c>
      <c r="B54" s="468"/>
      <c r="C54" s="468">
        <v>5</v>
      </c>
      <c r="D54" s="598" t="s">
        <v>291</v>
      </c>
      <c r="E54" s="468">
        <v>1760000</v>
      </c>
      <c r="F54" s="467"/>
      <c r="G54" s="467">
        <v>5</v>
      </c>
      <c r="H54" s="467">
        <v>384000</v>
      </c>
      <c r="I54" s="467">
        <f>G54*H54</f>
        <v>1920000</v>
      </c>
      <c r="J54" s="503"/>
    </row>
    <row r="55" spans="1:11" ht="13.5" customHeight="1" x14ac:dyDescent="0.2">
      <c r="A55" s="583" t="s">
        <v>821</v>
      </c>
      <c r="B55" s="586"/>
      <c r="C55" s="586"/>
      <c r="D55" s="586"/>
      <c r="E55" s="586"/>
      <c r="F55" s="542"/>
      <c r="G55" s="467">
        <v>1</v>
      </c>
      <c r="H55" s="467">
        <v>352000</v>
      </c>
      <c r="I55" s="467">
        <f>G55*H55</f>
        <v>352000</v>
      </c>
      <c r="J55" s="503"/>
    </row>
    <row r="56" spans="1:11" ht="12.75" customHeight="1" x14ac:dyDescent="0.2">
      <c r="A56" s="590"/>
      <c r="B56" s="586"/>
      <c r="C56" s="586"/>
      <c r="D56" s="586"/>
      <c r="E56" s="586"/>
      <c r="F56" s="542"/>
      <c r="G56" s="591"/>
      <c r="H56" s="591"/>
      <c r="I56" s="542"/>
      <c r="J56" s="503"/>
      <c r="K56" s="592"/>
    </row>
    <row r="57" spans="1:11" ht="13.5" customHeight="1" x14ac:dyDescent="0.2">
      <c r="A57" s="593" t="s">
        <v>84</v>
      </c>
      <c r="B57" s="586"/>
      <c r="C57" s="586"/>
      <c r="D57" s="586"/>
      <c r="E57" s="586"/>
      <c r="F57" s="542"/>
      <c r="G57" s="591"/>
      <c r="H57" s="591"/>
      <c r="I57" s="542"/>
      <c r="J57" s="503"/>
    </row>
    <row r="58" spans="1:11" ht="33.75" customHeight="1" x14ac:dyDescent="0.2">
      <c r="A58" s="590" t="s">
        <v>822</v>
      </c>
      <c r="B58" s="586"/>
      <c r="C58" s="586"/>
      <c r="D58" s="586"/>
      <c r="E58" s="586">
        <v>0</v>
      </c>
      <c r="F58" s="542"/>
      <c r="G58" s="591"/>
      <c r="H58" s="591"/>
      <c r="I58" s="542">
        <v>0</v>
      </c>
      <c r="J58" s="505"/>
    </row>
    <row r="59" spans="1:11" ht="27" customHeight="1" x14ac:dyDescent="0.2">
      <c r="A59" s="597" t="s">
        <v>823</v>
      </c>
      <c r="B59" s="586"/>
      <c r="C59" s="586"/>
      <c r="D59" s="586"/>
      <c r="E59" s="589">
        <v>0</v>
      </c>
      <c r="F59" s="542"/>
      <c r="G59" s="591"/>
      <c r="H59" s="591"/>
      <c r="I59" s="542">
        <v>0</v>
      </c>
      <c r="J59" s="503"/>
    </row>
    <row r="60" spans="1:11" ht="13.5" customHeight="1" x14ac:dyDescent="0.2">
      <c r="A60" s="471" t="s">
        <v>824</v>
      </c>
      <c r="B60" s="586"/>
      <c r="C60" s="586"/>
      <c r="D60" s="586"/>
      <c r="E60" s="586"/>
      <c r="F60" s="542"/>
      <c r="G60" s="591"/>
      <c r="H60" s="591"/>
      <c r="I60" s="542"/>
      <c r="J60" s="503"/>
    </row>
    <row r="61" spans="1:11" ht="13.5" customHeight="1" x14ac:dyDescent="0.2">
      <c r="A61" s="471" t="s">
        <v>825</v>
      </c>
      <c r="B61" s="586"/>
      <c r="C61" s="586"/>
      <c r="D61" s="586"/>
      <c r="E61" s="586"/>
      <c r="F61" s="542"/>
      <c r="G61" s="591"/>
      <c r="H61" s="591"/>
      <c r="I61" s="542"/>
      <c r="J61" s="503"/>
    </row>
    <row r="62" spans="1:11" ht="13.5" customHeight="1" x14ac:dyDescent="0.2">
      <c r="A62" s="471" t="s">
        <v>826</v>
      </c>
      <c r="B62" s="586"/>
      <c r="C62" s="586"/>
      <c r="D62" s="586"/>
      <c r="E62" s="586"/>
      <c r="F62" s="542"/>
      <c r="G62" s="591"/>
      <c r="H62" s="591"/>
      <c r="I62" s="542"/>
      <c r="J62" s="503"/>
    </row>
    <row r="63" spans="1:11" ht="28.5" customHeight="1" x14ac:dyDescent="0.2">
      <c r="A63" s="583" t="s">
        <v>827</v>
      </c>
      <c r="B63" s="590"/>
      <c r="C63" s="599"/>
      <c r="D63" s="586"/>
      <c r="E63" s="586">
        <f>C63*D63/2</f>
        <v>0</v>
      </c>
      <c r="F63" s="468">
        <v>7916</v>
      </c>
      <c r="G63" s="600"/>
      <c r="H63" s="591"/>
      <c r="I63" s="542"/>
      <c r="J63" s="505"/>
    </row>
    <row r="64" spans="1:11" ht="24.95" customHeight="1" x14ac:dyDescent="0.2">
      <c r="A64" s="597" t="s">
        <v>828</v>
      </c>
      <c r="B64" s="586"/>
      <c r="C64" s="590"/>
      <c r="D64" s="586"/>
      <c r="E64" s="586"/>
      <c r="F64" s="542"/>
      <c r="G64" s="473">
        <v>0</v>
      </c>
      <c r="H64" s="591"/>
      <c r="I64" s="542"/>
      <c r="J64" s="505"/>
    </row>
    <row r="65" spans="1:10" ht="24.95" customHeight="1" x14ac:dyDescent="0.2">
      <c r="A65" s="590" t="s">
        <v>829</v>
      </c>
      <c r="B65" s="586"/>
      <c r="C65" s="590"/>
      <c r="D65" s="586"/>
      <c r="E65" s="586"/>
      <c r="F65" s="542"/>
      <c r="G65" s="472">
        <v>1</v>
      </c>
      <c r="H65" s="591"/>
      <c r="I65" s="542"/>
      <c r="J65" s="503"/>
    </row>
    <row r="66" spans="1:10" ht="24.95" customHeight="1" x14ac:dyDescent="0.2">
      <c r="A66" s="471" t="s">
        <v>830</v>
      </c>
      <c r="B66" s="586"/>
      <c r="C66" s="601">
        <v>0.97299999999999998</v>
      </c>
      <c r="D66" s="586">
        <v>3000000</v>
      </c>
      <c r="E66" s="586"/>
      <c r="F66" s="542"/>
      <c r="G66" s="472">
        <v>2</v>
      </c>
      <c r="H66" s="468">
        <v>3000000</v>
      </c>
      <c r="I66" s="467">
        <f>(2*1+0)*3000000</f>
        <v>6000000</v>
      </c>
      <c r="J66" s="503"/>
    </row>
    <row r="67" spans="1:10" ht="13.5" customHeight="1" x14ac:dyDescent="0.2">
      <c r="A67" s="471" t="s">
        <v>831</v>
      </c>
      <c r="B67" s="602"/>
      <c r="C67" s="586">
        <v>80</v>
      </c>
      <c r="D67" s="586">
        <v>55360</v>
      </c>
      <c r="E67" s="586">
        <f>C67*D67</f>
        <v>4428800</v>
      </c>
      <c r="F67" s="542"/>
      <c r="G67" s="468">
        <v>80</v>
      </c>
      <c r="H67" s="468">
        <v>55360</v>
      </c>
      <c r="I67" s="468">
        <f>G67*H67</f>
        <v>4428800</v>
      </c>
      <c r="J67" s="503"/>
    </row>
    <row r="68" spans="1:10" ht="13.5" customHeight="1" x14ac:dyDescent="0.2">
      <c r="A68" s="471" t="s">
        <v>832</v>
      </c>
      <c r="B68" s="602"/>
      <c r="C68" s="586">
        <v>55</v>
      </c>
      <c r="D68" s="586">
        <v>145000</v>
      </c>
      <c r="E68" s="586">
        <f>C68*D68</f>
        <v>7975000</v>
      </c>
      <c r="F68" s="542"/>
      <c r="G68" s="468">
        <v>50</v>
      </c>
      <c r="H68" s="468">
        <v>145000</v>
      </c>
      <c r="I68" s="468">
        <f>G68*H68</f>
        <v>7250000</v>
      </c>
      <c r="J68" s="503"/>
    </row>
    <row r="69" spans="1:10" ht="13.5" customHeight="1" x14ac:dyDescent="0.2">
      <c r="A69" s="597" t="s">
        <v>833</v>
      </c>
      <c r="B69" s="603"/>
      <c r="C69" s="586">
        <v>23</v>
      </c>
      <c r="D69" s="586">
        <v>109000</v>
      </c>
      <c r="E69" s="586">
        <f>C69*D69</f>
        <v>2507000</v>
      </c>
      <c r="F69" s="542"/>
      <c r="G69" s="468">
        <v>23</v>
      </c>
      <c r="H69" s="468">
        <v>109000</v>
      </c>
      <c r="I69" s="468">
        <f>G69*H69</f>
        <v>2507000</v>
      </c>
      <c r="J69" s="503"/>
    </row>
    <row r="70" spans="1:10" ht="15" customHeight="1" x14ac:dyDescent="0.2">
      <c r="A70" s="583" t="s">
        <v>834</v>
      </c>
      <c r="B70" s="603"/>
      <c r="C70" s="586"/>
      <c r="D70" s="586"/>
      <c r="E70" s="586"/>
      <c r="F70" s="542"/>
      <c r="G70" s="591"/>
      <c r="H70" s="591"/>
      <c r="I70" s="542"/>
      <c r="J70" s="503"/>
    </row>
    <row r="71" spans="1:10" ht="13.5" customHeight="1" x14ac:dyDescent="0.2">
      <c r="A71" s="590" t="s">
        <v>835</v>
      </c>
      <c r="B71" s="590"/>
      <c r="C71" s="590"/>
      <c r="D71" s="542"/>
      <c r="E71" s="586"/>
      <c r="F71" s="542"/>
      <c r="G71" s="591"/>
      <c r="H71" s="591"/>
      <c r="I71" s="542"/>
      <c r="J71" s="503"/>
    </row>
    <row r="72" spans="1:10" ht="13.5" customHeight="1" x14ac:dyDescent="0.2">
      <c r="A72" s="471" t="s">
        <v>836</v>
      </c>
      <c r="B72" s="604"/>
      <c r="C72" s="586">
        <v>13</v>
      </c>
      <c r="D72" s="586">
        <v>494100</v>
      </c>
      <c r="E72" s="586">
        <f>C72*D72</f>
        <v>6423300</v>
      </c>
      <c r="F72" s="542"/>
      <c r="G72" s="468">
        <v>15</v>
      </c>
      <c r="H72" s="468">
        <v>494100</v>
      </c>
      <c r="I72" s="468">
        <f>G72*H72</f>
        <v>7411500</v>
      </c>
      <c r="J72" s="503"/>
    </row>
    <row r="73" spans="1:10" ht="13.5" customHeight="1" x14ac:dyDescent="0.2">
      <c r="A73" s="583" t="s">
        <v>837</v>
      </c>
      <c r="B73" s="602"/>
      <c r="C73" s="586"/>
      <c r="D73" s="586"/>
      <c r="E73" s="586"/>
      <c r="F73" s="542"/>
      <c r="G73" s="591"/>
      <c r="H73" s="591"/>
      <c r="I73" s="542"/>
      <c r="J73" s="503"/>
    </row>
    <row r="74" spans="1:10" ht="13.5" customHeight="1" x14ac:dyDescent="0.2">
      <c r="A74" s="583" t="s">
        <v>838</v>
      </c>
      <c r="B74" s="602"/>
      <c r="C74" s="586">
        <v>15</v>
      </c>
      <c r="D74" s="586">
        <v>2606040</v>
      </c>
      <c r="E74" s="586">
        <f>C74*D74</f>
        <v>39090600</v>
      </c>
      <c r="F74" s="542"/>
      <c r="G74" s="468">
        <v>15</v>
      </c>
      <c r="H74" s="468">
        <v>2606040</v>
      </c>
      <c r="I74" s="468">
        <f>G74*H74</f>
        <v>39090600</v>
      </c>
      <c r="J74" s="503"/>
    </row>
    <row r="75" spans="1:10" ht="24.95" customHeight="1" x14ac:dyDescent="0.2">
      <c r="A75" s="471" t="s">
        <v>839</v>
      </c>
      <c r="B75" s="602"/>
      <c r="C75" s="586"/>
      <c r="D75" s="586"/>
      <c r="E75" s="589">
        <v>37834000</v>
      </c>
      <c r="F75" s="542"/>
      <c r="G75" s="591"/>
      <c r="H75" s="591"/>
      <c r="I75" s="467">
        <v>31081000</v>
      </c>
      <c r="J75" s="507"/>
    </row>
    <row r="76" spans="1:10" ht="15" customHeight="1" x14ac:dyDescent="0.2">
      <c r="A76" s="471" t="s">
        <v>840</v>
      </c>
      <c r="B76" s="602"/>
      <c r="C76" s="586"/>
      <c r="D76" s="586"/>
      <c r="E76" s="586"/>
      <c r="F76" s="542"/>
      <c r="G76" s="591"/>
      <c r="H76" s="591"/>
      <c r="I76" s="542"/>
      <c r="J76" s="503"/>
    </row>
    <row r="77" spans="1:10" ht="34.5" customHeight="1" x14ac:dyDescent="0.2">
      <c r="A77" s="471" t="s">
        <v>841</v>
      </c>
      <c r="B77" s="586"/>
      <c r="C77" s="595">
        <v>12.33</v>
      </c>
      <c r="D77" s="586">
        <v>1632000</v>
      </c>
      <c r="E77" s="586">
        <f>C77*D77</f>
        <v>20122560</v>
      </c>
      <c r="F77" s="542"/>
      <c r="G77" s="469">
        <v>13.81</v>
      </c>
      <c r="H77" s="468">
        <v>1632000</v>
      </c>
      <c r="I77" s="468">
        <f>G77*H77</f>
        <v>22537920</v>
      </c>
      <c r="J77" s="508"/>
    </row>
    <row r="78" spans="1:10" ht="13.5" customHeight="1" x14ac:dyDescent="0.2">
      <c r="A78" s="471" t="s">
        <v>842</v>
      </c>
      <c r="B78" s="586"/>
      <c r="C78" s="586"/>
      <c r="D78" s="586"/>
      <c r="E78" s="589">
        <v>7038795</v>
      </c>
      <c r="F78" s="542"/>
      <c r="G78" s="591"/>
      <c r="H78" s="591"/>
      <c r="I78" s="467">
        <v>10352656</v>
      </c>
      <c r="J78" s="509"/>
    </row>
    <row r="79" spans="1:10" ht="13.5" customHeight="1" x14ac:dyDescent="0.2">
      <c r="A79" s="583" t="s">
        <v>843</v>
      </c>
      <c r="B79" s="586"/>
      <c r="C79" s="586"/>
      <c r="D79" s="586"/>
      <c r="E79" s="589"/>
      <c r="F79" s="542"/>
      <c r="G79" s="467">
        <v>280</v>
      </c>
      <c r="H79" s="467">
        <v>285</v>
      </c>
      <c r="I79" s="467">
        <f>G79*H79</f>
        <v>79800</v>
      </c>
      <c r="J79" s="503"/>
    </row>
    <row r="80" spans="1:10" ht="31.5" customHeight="1" x14ac:dyDescent="0.2">
      <c r="A80" s="471" t="s">
        <v>844</v>
      </c>
      <c r="B80" s="586"/>
      <c r="C80" s="586"/>
      <c r="D80" s="586"/>
      <c r="E80" s="589">
        <v>0</v>
      </c>
      <c r="F80" s="542"/>
      <c r="G80" s="591"/>
      <c r="H80" s="591"/>
      <c r="I80" s="467">
        <v>0</v>
      </c>
      <c r="J80" s="503"/>
    </row>
    <row r="81" spans="1:256" ht="28.5" customHeight="1" x14ac:dyDescent="0.2">
      <c r="A81" s="590"/>
      <c r="B81" s="586"/>
      <c r="C81" s="586"/>
      <c r="D81" s="586"/>
      <c r="E81" s="605"/>
      <c r="F81" s="542"/>
      <c r="G81" s="591"/>
      <c r="H81" s="591"/>
      <c r="I81" s="542"/>
      <c r="J81" s="503"/>
      <c r="K81" s="592"/>
    </row>
    <row r="82" spans="1:256" ht="13.5" customHeight="1" x14ac:dyDescent="0.2">
      <c r="A82" s="593" t="s">
        <v>845</v>
      </c>
      <c r="B82" s="586"/>
      <c r="C82" s="586"/>
      <c r="D82" s="586"/>
      <c r="E82" s="605"/>
      <c r="F82" s="542"/>
      <c r="G82" s="591"/>
      <c r="H82" s="591"/>
      <c r="I82" s="542"/>
      <c r="J82" s="503"/>
    </row>
    <row r="83" spans="1:256" ht="13.5" customHeight="1" x14ac:dyDescent="0.2">
      <c r="A83" s="471" t="s">
        <v>846</v>
      </c>
      <c r="B83" s="586"/>
      <c r="C83" s="586"/>
      <c r="D83" s="586"/>
      <c r="E83" s="605"/>
      <c r="F83" s="542"/>
      <c r="G83" s="591"/>
      <c r="H83" s="591"/>
      <c r="I83" s="542"/>
      <c r="J83" s="503"/>
    </row>
    <row r="84" spans="1:256" ht="13.5" customHeight="1" x14ac:dyDescent="0.2">
      <c r="A84" s="471" t="s">
        <v>847</v>
      </c>
      <c r="B84" s="586"/>
      <c r="C84" s="586">
        <v>4865</v>
      </c>
      <c r="D84" s="586">
        <v>1140</v>
      </c>
      <c r="E84" s="606"/>
      <c r="F84" s="542"/>
      <c r="G84" s="468">
        <v>4837</v>
      </c>
      <c r="H84" s="468">
        <v>1140</v>
      </c>
      <c r="I84" s="231">
        <f>G84*H84</f>
        <v>5514180</v>
      </c>
      <c r="J84" s="503"/>
    </row>
    <row r="85" spans="1:256" ht="30" customHeight="1" x14ac:dyDescent="0.2">
      <c r="A85" s="583" t="s">
        <v>848</v>
      </c>
      <c r="B85" s="586"/>
      <c r="C85" s="586"/>
      <c r="D85" s="586"/>
      <c r="E85" s="606"/>
      <c r="F85" s="542"/>
      <c r="G85" s="586"/>
      <c r="H85" s="586"/>
      <c r="I85" s="231">
        <v>0</v>
      </c>
      <c r="J85" s="503"/>
    </row>
    <row r="86" spans="1:256" ht="13.5" customHeight="1" x14ac:dyDescent="0.2">
      <c r="A86" s="597"/>
      <c r="B86" s="602"/>
      <c r="C86" s="586"/>
      <c r="D86" s="600"/>
      <c r="E86" s="586"/>
      <c r="F86" s="542"/>
      <c r="G86" s="591"/>
      <c r="H86" s="591"/>
      <c r="I86" s="542"/>
      <c r="J86" s="503"/>
      <c r="K86" s="592"/>
    </row>
    <row r="87" spans="1:256" ht="25.5" customHeight="1" x14ac:dyDescent="0.2">
      <c r="A87" s="607" t="s">
        <v>849</v>
      </c>
      <c r="B87" s="602"/>
      <c r="C87" s="608"/>
      <c r="D87" s="586"/>
      <c r="E87" s="589"/>
      <c r="F87" s="602"/>
      <c r="G87" s="591"/>
      <c r="H87" s="591"/>
      <c r="I87" s="542"/>
      <c r="J87" s="503"/>
      <c r="K87" s="592"/>
      <c r="L87" s="592"/>
      <c r="N87" s="230"/>
    </row>
    <row r="88" spans="1:256" ht="13.5" customHeight="1" thickBot="1" x14ac:dyDescent="0.25">
      <c r="A88" s="609"/>
      <c r="B88" s="610"/>
      <c r="C88" s="611"/>
      <c r="D88" s="612"/>
      <c r="E88" s="611"/>
      <c r="F88" s="613"/>
      <c r="G88" s="614"/>
      <c r="H88" s="614"/>
      <c r="I88" s="613"/>
      <c r="J88" s="503"/>
    </row>
    <row r="89" spans="1:256" ht="11.25" customHeight="1" thickBot="1" x14ac:dyDescent="0.25">
      <c r="A89" s="615" t="s">
        <v>850</v>
      </c>
      <c r="B89" s="616"/>
      <c r="C89" s="616"/>
      <c r="D89" s="617"/>
      <c r="E89" s="618">
        <f>E12+E14+E17+E20+E23+E28+E31+E34+E39+E40+E41+E42+E44+E49+E51+E54+E58+E59+E63+E64+E67+E68+E69+E72+E74+E75+E77+E78</f>
        <v>987821085</v>
      </c>
      <c r="F89" s="1448">
        <f>I12+I16+I19+I22+I25+I28+I31+I34+I35+I39+I40+I41+I42+I44+I49+I50+I51+I52+I54+I58+I59+I66+I67+I68+I69+I72+I74+I75+I77+I78+I79+I80+I84+I45+I46+I43+I55</f>
        <v>992732374</v>
      </c>
      <c r="G89" s="1448"/>
      <c r="H89" s="1448"/>
      <c r="I89" s="1465"/>
      <c r="J89" s="7"/>
      <c r="K89" s="619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ht="14.25" customHeight="1" x14ac:dyDescent="0.2"/>
    <row r="91" spans="1:256" s="7" customFormat="1" ht="13.5" customHeight="1" x14ac:dyDescent="0.2">
      <c r="A91" s="148"/>
      <c r="B91" s="148"/>
      <c r="C91" s="148"/>
      <c r="D91" s="148"/>
      <c r="E91" s="152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</row>
  </sheetData>
  <mergeCells count="8">
    <mergeCell ref="F89:I89"/>
    <mergeCell ref="B1:E1"/>
    <mergeCell ref="A4:I4"/>
    <mergeCell ref="A5:I5"/>
    <mergeCell ref="A8:A9"/>
    <mergeCell ref="B8:E8"/>
    <mergeCell ref="F8:I8"/>
    <mergeCell ref="F2:I2"/>
  </mergeCells>
  <phoneticPr fontId="93" type="noConversion"/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J39"/>
  <sheetViews>
    <sheetView workbookViewId="0">
      <selection sqref="A1:I1"/>
    </sheetView>
  </sheetViews>
  <sheetFormatPr defaultColWidth="9.140625" defaultRowHeight="12.75" x14ac:dyDescent="0.2"/>
  <cols>
    <col min="1" max="1" width="0.42578125" style="3" customWidth="1"/>
    <col min="2" max="2" width="27.42578125" style="3" customWidth="1"/>
    <col min="3" max="3" width="16.85546875" style="3" customWidth="1"/>
    <col min="4" max="4" width="9.42578125" style="3" customWidth="1"/>
    <col min="5" max="5" width="11.140625" style="202" customWidth="1"/>
    <col min="6" max="6" width="15.140625" style="3" customWidth="1"/>
    <col min="7" max="7" width="0" style="202" hidden="1" customWidth="1"/>
    <col min="8" max="8" width="0" style="241" hidden="1" customWidth="1"/>
    <col min="9" max="9" width="10.28515625" style="202" hidden="1" customWidth="1"/>
    <col min="10" max="16384" width="9.140625" style="4"/>
  </cols>
  <sheetData>
    <row r="1" spans="1:10" ht="19.5" customHeight="1" x14ac:dyDescent="0.2">
      <c r="A1" s="1474" t="s">
        <v>1367</v>
      </c>
      <c r="B1" s="1474"/>
      <c r="C1" s="1474"/>
      <c r="D1" s="1474"/>
      <c r="E1" s="1474"/>
      <c r="F1" s="1474"/>
      <c r="G1" s="1474"/>
      <c r="H1" s="1474"/>
      <c r="I1" s="1474"/>
    </row>
    <row r="3" spans="1:10" ht="15" customHeight="1" x14ac:dyDescent="0.2">
      <c r="B3" s="1477" t="s">
        <v>77</v>
      </c>
      <c r="C3" s="1477"/>
      <c r="D3" s="1477"/>
      <c r="E3" s="1477"/>
      <c r="F3" s="1477"/>
      <c r="G3" s="1478"/>
      <c r="H3" s="1478"/>
      <c r="I3" s="1478"/>
    </row>
    <row r="4" spans="1:10" ht="15" customHeight="1" x14ac:dyDescent="0.2">
      <c r="B4" s="1481" t="s">
        <v>1206</v>
      </c>
      <c r="C4" s="1481"/>
      <c r="D4" s="1481"/>
      <c r="E4" s="1481"/>
      <c r="F4" s="1481"/>
      <c r="G4" s="4"/>
      <c r="H4" s="4"/>
      <c r="I4" s="4"/>
    </row>
    <row r="5" spans="1:10" ht="15" customHeight="1" x14ac:dyDescent="0.2">
      <c r="B5" s="1477"/>
      <c r="C5" s="1477"/>
      <c r="D5" s="1477"/>
      <c r="E5" s="1477"/>
    </row>
    <row r="6" spans="1:10" ht="15" customHeight="1" x14ac:dyDescent="0.2">
      <c r="B6" s="1479" t="s">
        <v>295</v>
      </c>
      <c r="C6" s="1480"/>
      <c r="D6" s="1480"/>
      <c r="E6" s="1480"/>
      <c r="F6" s="1480"/>
      <c r="G6" s="1480"/>
      <c r="H6" s="1480"/>
      <c r="I6" s="1480"/>
    </row>
    <row r="7" spans="1:10" ht="48.75" customHeight="1" x14ac:dyDescent="0.2">
      <c r="B7" s="186" t="s">
        <v>85</v>
      </c>
      <c r="C7" s="112" t="s">
        <v>1333</v>
      </c>
      <c r="D7" s="1476" t="s">
        <v>1334</v>
      </c>
      <c r="E7" s="1476"/>
      <c r="F7" s="1476"/>
      <c r="G7" s="1476" t="s">
        <v>550</v>
      </c>
      <c r="H7" s="1476"/>
      <c r="I7" s="1476"/>
    </row>
    <row r="8" spans="1:10" ht="35.450000000000003" customHeight="1" x14ac:dyDescent="0.2">
      <c r="B8" s="187"/>
      <c r="C8" s="30"/>
      <c r="D8" s="113" t="s">
        <v>62</v>
      </c>
      <c r="E8" s="188" t="s">
        <v>63</v>
      </c>
      <c r="F8" s="188" t="s">
        <v>1001</v>
      </c>
      <c r="G8" s="4"/>
      <c r="H8" s="4"/>
      <c r="I8" s="4"/>
    </row>
    <row r="9" spans="1:10" ht="15.95" customHeight="1" x14ac:dyDescent="0.2">
      <c r="B9" s="189" t="s">
        <v>562</v>
      </c>
      <c r="C9" s="190"/>
      <c r="D9" s="191"/>
      <c r="E9" s="192"/>
      <c r="F9" s="405"/>
      <c r="G9" s="4"/>
      <c r="H9" s="4"/>
      <c r="I9" s="4"/>
      <c r="J9" s="522"/>
    </row>
    <row r="10" spans="1:10" ht="36" customHeight="1" x14ac:dyDescent="0.2">
      <c r="B10" s="876" t="s">
        <v>563</v>
      </c>
      <c r="C10" s="877" t="s">
        <v>547</v>
      </c>
      <c r="D10" s="1280">
        <v>125390</v>
      </c>
      <c r="E10" s="1281">
        <v>98610</v>
      </c>
      <c r="F10" s="878">
        <f>SUM(D10:E10)</f>
        <v>224000</v>
      </c>
      <c r="G10" s="4"/>
      <c r="H10" s="4"/>
      <c r="I10" s="4"/>
      <c r="J10" s="522"/>
    </row>
    <row r="11" spans="1:10" ht="23.25" customHeight="1" x14ac:dyDescent="0.2">
      <c r="B11" s="876" t="s">
        <v>564</v>
      </c>
      <c r="C11" s="876" t="s">
        <v>1322</v>
      </c>
      <c r="D11" s="1282">
        <v>182631</v>
      </c>
      <c r="E11" s="1281">
        <v>417369</v>
      </c>
      <c r="F11" s="878">
        <f>SUM(D11:E11)</f>
        <v>600000</v>
      </c>
      <c r="G11" s="4"/>
      <c r="H11" s="4"/>
      <c r="I11" s="4"/>
      <c r="J11" s="543"/>
    </row>
    <row r="12" spans="1:10" ht="22.5" customHeight="1" x14ac:dyDescent="0.2">
      <c r="B12" s="876" t="s">
        <v>565</v>
      </c>
      <c r="C12" s="879" t="s">
        <v>566</v>
      </c>
      <c r="D12" s="1282">
        <v>163919</v>
      </c>
      <c r="E12" s="1281">
        <v>286081</v>
      </c>
      <c r="F12" s="878">
        <f>SUM(D12:E12)</f>
        <v>450000</v>
      </c>
      <c r="G12" s="4"/>
      <c r="H12" s="4"/>
      <c r="I12" s="4"/>
      <c r="J12" s="522"/>
    </row>
    <row r="13" spans="1:10" ht="23.25" customHeight="1" x14ac:dyDescent="0.2">
      <c r="B13" s="880" t="s">
        <v>567</v>
      </c>
      <c r="C13" s="879"/>
      <c r="D13" s="1283">
        <f>SUM(D10:D12)</f>
        <v>471940</v>
      </c>
      <c r="E13" s="1284">
        <f>SUM(E10:E12)</f>
        <v>802060</v>
      </c>
      <c r="F13" s="881">
        <f>SUM(D13:E13)</f>
        <v>1274000</v>
      </c>
      <c r="G13" s="4"/>
      <c r="H13" s="4"/>
      <c r="I13" s="4"/>
      <c r="J13" s="522"/>
    </row>
    <row r="14" spans="1:10" ht="15.95" customHeight="1" x14ac:dyDescent="0.2">
      <c r="C14" s="194"/>
      <c r="D14" s="272"/>
      <c r="E14" s="222"/>
      <c r="F14" s="406"/>
      <c r="G14" s="4"/>
      <c r="H14" s="4"/>
      <c r="I14" s="4"/>
      <c r="J14" s="522"/>
    </row>
    <row r="15" spans="1:10" s="253" customFormat="1" ht="17.25" customHeight="1" x14ac:dyDescent="0.2">
      <c r="B15" s="492" t="s">
        <v>568</v>
      </c>
      <c r="C15" s="493"/>
      <c r="D15" s="732">
        <v>4500</v>
      </c>
      <c r="E15" s="224"/>
      <c r="F15" s="733">
        <f>D15+E15</f>
        <v>4500</v>
      </c>
      <c r="J15" s="523"/>
    </row>
    <row r="16" spans="1:10" ht="15.95" customHeight="1" x14ac:dyDescent="0.2">
      <c r="B16" s="190"/>
      <c r="C16" s="196"/>
      <c r="D16" s="272"/>
      <c r="E16" s="222"/>
      <c r="F16" s="406"/>
      <c r="G16" s="4"/>
      <c r="H16" s="4"/>
      <c r="I16" s="4"/>
      <c r="J16" s="522"/>
    </row>
    <row r="17" spans="1:10" ht="15.95" customHeight="1" x14ac:dyDescent="0.2">
      <c r="B17" s="1475" t="s">
        <v>569</v>
      </c>
      <c r="C17" s="1475"/>
      <c r="D17" s="272"/>
      <c r="E17" s="222"/>
      <c r="F17" s="406"/>
      <c r="G17" s="4"/>
      <c r="H17" s="4"/>
      <c r="I17" s="4"/>
      <c r="J17" s="522"/>
    </row>
    <row r="18" spans="1:10" ht="15.95" customHeight="1" x14ac:dyDescent="0.2">
      <c r="C18" s="194"/>
      <c r="D18" s="272"/>
      <c r="E18" s="222"/>
      <c r="F18" s="406"/>
      <c r="G18" s="4"/>
      <c r="H18" s="4"/>
      <c r="I18" s="4"/>
      <c r="J18" s="522"/>
    </row>
    <row r="19" spans="1:10" ht="78.75" customHeight="1" x14ac:dyDescent="0.2">
      <c r="B19" s="198" t="s">
        <v>570</v>
      </c>
      <c r="C19" s="199" t="s">
        <v>571</v>
      </c>
      <c r="D19" s="272">
        <v>17000</v>
      </c>
      <c r="E19" s="222"/>
      <c r="F19" s="406">
        <f t="shared" ref="F19:F29" si="0">SUM(D19:E19)</f>
        <v>17000</v>
      </c>
      <c r="G19" s="4"/>
      <c r="H19" s="4"/>
      <c r="I19" s="4"/>
      <c r="J19" s="522"/>
    </row>
    <row r="20" spans="1:10" ht="15.95" customHeight="1" x14ac:dyDescent="0.2">
      <c r="A20" s="4"/>
      <c r="B20" s="190" t="s">
        <v>572</v>
      </c>
      <c r="C20" s="196"/>
      <c r="D20" s="732">
        <f>SUM(D18:D19)</f>
        <v>17000</v>
      </c>
      <c r="E20" s="224"/>
      <c r="F20" s="733">
        <f t="shared" si="0"/>
        <v>17000</v>
      </c>
      <c r="G20" s="4"/>
      <c r="H20" s="4"/>
      <c r="I20" s="4"/>
      <c r="J20" s="522"/>
    </row>
    <row r="21" spans="1:10" ht="15.95" customHeight="1" x14ac:dyDescent="0.2">
      <c r="A21" s="4"/>
      <c r="B21" s="190"/>
      <c r="C21" s="196"/>
      <c r="D21" s="272"/>
      <c r="E21" s="222"/>
      <c r="F21" s="406"/>
      <c r="G21" s="4"/>
      <c r="H21" s="4"/>
      <c r="I21" s="4"/>
      <c r="J21" s="522"/>
    </row>
    <row r="22" spans="1:10" ht="15.95" customHeight="1" x14ac:dyDescent="0.2">
      <c r="A22" s="4"/>
      <c r="B22" s="189" t="s">
        <v>573</v>
      </c>
      <c r="C22" s="196"/>
      <c r="D22" s="272"/>
      <c r="E22" s="222"/>
      <c r="F22" s="406"/>
      <c r="G22" s="4"/>
      <c r="H22" s="4"/>
      <c r="I22" s="4"/>
      <c r="J22" s="522"/>
    </row>
    <row r="23" spans="1:10" ht="15.95" customHeight="1" x14ac:dyDescent="0.2">
      <c r="A23" s="4"/>
      <c r="B23" s="3" t="s">
        <v>574</v>
      </c>
      <c r="C23" s="196"/>
      <c r="D23" s="272"/>
      <c r="E23" s="222"/>
      <c r="F23" s="406">
        <f t="shared" si="0"/>
        <v>0</v>
      </c>
      <c r="G23" s="4"/>
      <c r="H23" s="4"/>
      <c r="I23" s="4"/>
      <c r="J23" s="522"/>
    </row>
    <row r="24" spans="1:10" s="253" customFormat="1" ht="15.95" customHeight="1" x14ac:dyDescent="0.2">
      <c r="B24" s="4" t="s">
        <v>102</v>
      </c>
      <c r="C24" s="271"/>
      <c r="D24" s="272">
        <v>0</v>
      </c>
      <c r="E24" s="222"/>
      <c r="F24" s="406">
        <f t="shared" si="0"/>
        <v>0</v>
      </c>
      <c r="G24" s="4"/>
      <c r="J24" s="523"/>
    </row>
    <row r="25" spans="1:10" s="253" customFormat="1" ht="15.95" customHeight="1" x14ac:dyDescent="0.2">
      <c r="B25" s="4" t="s">
        <v>536</v>
      </c>
      <c r="C25" s="271"/>
      <c r="D25" s="272">
        <v>9000</v>
      </c>
      <c r="E25" s="222"/>
      <c r="F25" s="406">
        <f>SUM(D25:E25)</f>
        <v>9000</v>
      </c>
      <c r="G25" s="4"/>
      <c r="J25" s="523"/>
    </row>
    <row r="26" spans="1:10" ht="15.95" customHeight="1" x14ac:dyDescent="0.2">
      <c r="A26" s="4"/>
      <c r="B26" s="3" t="s">
        <v>575</v>
      </c>
      <c r="C26" s="196"/>
      <c r="D26" s="272">
        <v>0</v>
      </c>
      <c r="E26" s="222"/>
      <c r="F26" s="406">
        <f t="shared" si="0"/>
        <v>0</v>
      </c>
      <c r="G26" s="4"/>
      <c r="H26" s="4"/>
      <c r="I26" s="4"/>
      <c r="J26" s="522"/>
    </row>
    <row r="27" spans="1:10" ht="15.95" customHeight="1" x14ac:dyDescent="0.2">
      <c r="A27" s="4"/>
      <c r="B27" s="3" t="s">
        <v>576</v>
      </c>
      <c r="C27" s="196"/>
      <c r="D27" s="272"/>
      <c r="E27" s="222"/>
      <c r="F27" s="406">
        <f t="shared" si="0"/>
        <v>0</v>
      </c>
      <c r="G27" s="4"/>
      <c r="H27" s="4"/>
      <c r="I27" s="4"/>
      <c r="J27" s="522"/>
    </row>
    <row r="28" spans="1:10" ht="15.95" customHeight="1" x14ac:dyDescent="0.2">
      <c r="A28" s="4"/>
      <c r="B28" s="190" t="s">
        <v>577</v>
      </c>
      <c r="C28" s="196"/>
      <c r="D28" s="732">
        <f>SUM(D23:D27)</f>
        <v>9000</v>
      </c>
      <c r="E28" s="224">
        <f>SUM(E23:E27)</f>
        <v>0</v>
      </c>
      <c r="F28" s="733">
        <f t="shared" si="0"/>
        <v>9000</v>
      </c>
      <c r="G28" s="4"/>
      <c r="H28" s="4"/>
      <c r="I28" s="4"/>
      <c r="J28" s="522"/>
    </row>
    <row r="29" spans="1:10" ht="15.95" customHeight="1" x14ac:dyDescent="0.2">
      <c r="A29" s="4"/>
      <c r="B29" s="190"/>
      <c r="C29" s="196"/>
      <c r="D29" s="272"/>
      <c r="E29" s="222"/>
      <c r="F29" s="734">
        <f t="shared" si="0"/>
        <v>0</v>
      </c>
      <c r="G29" s="4"/>
      <c r="H29" s="4"/>
      <c r="I29" s="4"/>
      <c r="J29" s="522"/>
    </row>
    <row r="30" spans="1:10" ht="15.95" customHeight="1" x14ac:dyDescent="0.2">
      <c r="A30" s="4"/>
      <c r="B30" s="200" t="s">
        <v>578</v>
      </c>
      <c r="C30" s="201"/>
      <c r="D30" s="735">
        <f>D13+D15+D20+D28</f>
        <v>502440</v>
      </c>
      <c r="E30" s="735">
        <f>E13+E15+E20+E28</f>
        <v>802060</v>
      </c>
      <c r="F30" s="735">
        <f>SUM(D30:E30)</f>
        <v>1304500</v>
      </c>
      <c r="G30" s="4"/>
      <c r="H30" s="4"/>
      <c r="I30" s="4"/>
    </row>
    <row r="31" spans="1:10" ht="15.95" customHeight="1" x14ac:dyDescent="0.2">
      <c r="A31" s="4"/>
      <c r="G31" s="4"/>
      <c r="H31" s="4"/>
      <c r="I31" s="4"/>
    </row>
    <row r="32" spans="1:10" x14ac:dyDescent="0.2">
      <c r="A32" s="4"/>
      <c r="B32" s="4"/>
      <c r="C32" s="4"/>
      <c r="D32" s="4"/>
      <c r="E32" s="4"/>
      <c r="F32" s="4"/>
      <c r="G32" s="4"/>
      <c r="H32" s="4"/>
      <c r="I32" s="4"/>
    </row>
    <row r="33" spans="1:9" x14ac:dyDescent="0.2">
      <c r="A33" s="4"/>
      <c r="B33" s="4"/>
      <c r="C33" s="4"/>
      <c r="D33" s="4"/>
      <c r="E33" s="4"/>
      <c r="F33" s="4"/>
      <c r="G33" s="4"/>
      <c r="H33" s="4"/>
      <c r="I33" s="4"/>
    </row>
    <row r="34" spans="1:9" x14ac:dyDescent="0.2">
      <c r="A34" s="4"/>
      <c r="B34" s="4"/>
      <c r="C34" s="4"/>
      <c r="D34" s="4"/>
      <c r="E34" s="4"/>
      <c r="F34" s="4"/>
      <c r="G34" s="4"/>
      <c r="H34" s="4"/>
      <c r="I34" s="4"/>
    </row>
    <row r="35" spans="1:9" x14ac:dyDescent="0.2">
      <c r="A35" s="4"/>
      <c r="B35" s="4"/>
      <c r="C35" s="4"/>
      <c r="D35" s="4"/>
      <c r="E35" s="4"/>
      <c r="F35" s="4"/>
      <c r="G35" s="4"/>
      <c r="H35" s="4"/>
      <c r="I35" s="4"/>
    </row>
    <row r="36" spans="1:9" x14ac:dyDescent="0.2">
      <c r="A36" s="4"/>
      <c r="B36" s="4"/>
      <c r="C36" s="4"/>
      <c r="D36" s="4"/>
      <c r="E36" s="4"/>
      <c r="F36" s="4"/>
      <c r="G36" s="4"/>
      <c r="H36" s="4"/>
      <c r="I36" s="4"/>
    </row>
    <row r="37" spans="1:9" x14ac:dyDescent="0.2">
      <c r="A37" s="4"/>
      <c r="B37" s="4"/>
      <c r="C37" s="4"/>
      <c r="D37" s="4"/>
      <c r="E37" s="4"/>
      <c r="F37" s="4"/>
      <c r="G37" s="4"/>
      <c r="H37" s="4"/>
      <c r="I37" s="4"/>
    </row>
    <row r="38" spans="1:9" x14ac:dyDescent="0.2">
      <c r="A38" s="4"/>
      <c r="B38" s="4"/>
      <c r="C38" s="4"/>
      <c r="D38" s="4"/>
      <c r="E38" s="4"/>
      <c r="F38" s="4"/>
      <c r="G38" s="4"/>
      <c r="H38" s="4"/>
      <c r="I38" s="4"/>
    </row>
    <row r="39" spans="1:9" x14ac:dyDescent="0.2">
      <c r="A39" s="4"/>
      <c r="B39" s="4"/>
      <c r="C39" s="4"/>
      <c r="D39" s="4"/>
      <c r="E39" s="4"/>
      <c r="F39" s="4"/>
      <c r="G39" s="4"/>
      <c r="H39" s="4"/>
      <c r="I39" s="4"/>
    </row>
  </sheetData>
  <sheetProtection selectLockedCells="1" selectUnlockedCells="1"/>
  <mergeCells count="8">
    <mergeCell ref="A1:I1"/>
    <mergeCell ref="B17:C17"/>
    <mergeCell ref="D7:F7"/>
    <mergeCell ref="B5:E5"/>
    <mergeCell ref="B3:I3"/>
    <mergeCell ref="B6:I6"/>
    <mergeCell ref="G7:I7"/>
    <mergeCell ref="B4:F4"/>
  </mergeCells>
  <phoneticPr fontId="33" type="noConversion"/>
  <pageMargins left="0.19685039370078741" right="0.19685039370078741" top="0.98425196850393704" bottom="0.98425196850393704" header="0.51181102362204722" footer="0.51181102362204722"/>
  <pageSetup paperSize="9" firstPageNumber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I93"/>
  <sheetViews>
    <sheetView zoomScale="200" zoomScaleNormal="200" workbookViewId="0">
      <selection activeCell="G8" sqref="G8"/>
    </sheetView>
  </sheetViews>
  <sheetFormatPr defaultColWidth="9.140625" defaultRowHeight="11.25" x14ac:dyDescent="0.2"/>
  <cols>
    <col min="1" max="1" width="4.85546875" style="121" customWidth="1"/>
    <col min="2" max="2" width="57.5703125" style="153" customWidth="1"/>
    <col min="3" max="3" width="8.7109375" style="115" customWidth="1"/>
    <col min="4" max="4" width="9.5703125" style="115" customWidth="1"/>
    <col min="5" max="5" width="8.28515625" style="115" customWidth="1"/>
    <col min="6" max="16384" width="9.140625" style="8"/>
  </cols>
  <sheetData>
    <row r="1" spans="1:8" x14ac:dyDescent="0.2">
      <c r="B1" s="1482" t="s">
        <v>1368</v>
      </c>
      <c r="C1" s="1482"/>
      <c r="D1" s="1482"/>
      <c r="E1" s="1482"/>
    </row>
    <row r="2" spans="1:8" x14ac:dyDescent="0.2">
      <c r="B2" s="154"/>
    </row>
    <row r="3" spans="1:8" x14ac:dyDescent="0.2">
      <c r="A3" s="1486" t="s">
        <v>54</v>
      </c>
      <c r="B3" s="1486"/>
      <c r="C3" s="1486"/>
      <c r="D3" s="1486"/>
      <c r="E3" s="1486"/>
    </row>
    <row r="4" spans="1:8" ht="11.25" customHeight="1" x14ac:dyDescent="0.2">
      <c r="A4" s="1486" t="s">
        <v>1183</v>
      </c>
      <c r="B4" s="1486"/>
      <c r="C4" s="1486"/>
      <c r="D4" s="1486"/>
      <c r="E4" s="1486"/>
    </row>
    <row r="5" spans="1:8" x14ac:dyDescent="0.2">
      <c r="A5" s="1486" t="s">
        <v>1045</v>
      </c>
      <c r="B5" s="1486"/>
      <c r="C5" s="1486"/>
      <c r="D5" s="1486"/>
      <c r="E5" s="1486"/>
    </row>
    <row r="6" spans="1:8" ht="12.75" x14ac:dyDescent="0.2">
      <c r="B6" s="1487" t="s">
        <v>295</v>
      </c>
      <c r="C6" s="1488"/>
      <c r="D6" s="1488"/>
      <c r="E6" s="1488"/>
    </row>
    <row r="7" spans="1:8" ht="24" customHeight="1" x14ac:dyDescent="0.2">
      <c r="A7" s="1489" t="s">
        <v>76</v>
      </c>
      <c r="B7" s="1483" t="s">
        <v>85</v>
      </c>
      <c r="C7" s="1485" t="s">
        <v>1188</v>
      </c>
      <c r="D7" s="1485"/>
      <c r="E7" s="1485"/>
    </row>
    <row r="8" spans="1:8" ht="21" x14ac:dyDescent="0.2">
      <c r="A8" s="1489"/>
      <c r="B8" s="1484"/>
      <c r="C8" s="705" t="s">
        <v>62</v>
      </c>
      <c r="D8" s="705" t="s">
        <v>63</v>
      </c>
      <c r="E8" s="705" t="s">
        <v>64</v>
      </c>
      <c r="F8" s="510"/>
    </row>
    <row r="9" spans="1:8" x14ac:dyDescent="0.2">
      <c r="A9" s="665" t="s">
        <v>470</v>
      </c>
      <c r="B9" s="708" t="s">
        <v>86</v>
      </c>
      <c r="C9" s="126"/>
      <c r="D9" s="126"/>
      <c r="E9" s="706"/>
      <c r="F9" s="703"/>
    </row>
    <row r="10" spans="1:8" ht="12" thickBot="1" x14ac:dyDescent="0.25">
      <c r="A10" s="665" t="s">
        <v>478</v>
      </c>
      <c r="B10" s="155" t="s">
        <v>87</v>
      </c>
      <c r="C10" s="234"/>
      <c r="D10" s="126"/>
      <c r="E10" s="378">
        <f>SUM(C10:D10)</f>
        <v>0</v>
      </c>
      <c r="F10" s="703"/>
    </row>
    <row r="11" spans="1:8" s="9" customFormat="1" ht="12" thickBot="1" x14ac:dyDescent="0.25">
      <c r="A11" s="768" t="s">
        <v>479</v>
      </c>
      <c r="B11" s="847" t="s">
        <v>159</v>
      </c>
      <c r="C11" s="848">
        <f>C12+C13+C14+C15</f>
        <v>766080</v>
      </c>
      <c r="D11" s="848">
        <f t="shared" ref="D11:E11" si="0">D12+D13+D14+D15</f>
        <v>118245</v>
      </c>
      <c r="E11" s="479">
        <f t="shared" si="0"/>
        <v>884325</v>
      </c>
      <c r="F11" s="658"/>
      <c r="G11" s="658"/>
    </row>
    <row r="12" spans="1:8" s="9" customFormat="1" x14ac:dyDescent="0.2">
      <c r="A12" s="665" t="s">
        <v>480</v>
      </c>
      <c r="B12" s="157" t="s">
        <v>156</v>
      </c>
      <c r="C12" s="626">
        <v>596733</v>
      </c>
      <c r="D12" s="626"/>
      <c r="E12" s="971">
        <f t="shared" ref="E12:E15" si="1">C12+D12</f>
        <v>596733</v>
      </c>
      <c r="F12" s="658"/>
    </row>
    <row r="13" spans="1:8" s="9" customFormat="1" x14ac:dyDescent="0.2">
      <c r="A13" s="665" t="s">
        <v>481</v>
      </c>
      <c r="B13" s="157" t="s">
        <v>157</v>
      </c>
      <c r="C13" s="626">
        <v>83210</v>
      </c>
      <c r="D13" s="626"/>
      <c r="E13" s="707">
        <f t="shared" si="1"/>
        <v>83210</v>
      </c>
      <c r="F13" s="658"/>
    </row>
    <row r="14" spans="1:8" s="9" customFormat="1" x14ac:dyDescent="0.2">
      <c r="A14" s="665" t="s">
        <v>482</v>
      </c>
      <c r="B14" s="157" t="s">
        <v>158</v>
      </c>
      <c r="C14" s="626">
        <v>80207</v>
      </c>
      <c r="D14" s="626">
        <v>118245</v>
      </c>
      <c r="E14" s="707">
        <f t="shared" si="1"/>
        <v>198452</v>
      </c>
      <c r="F14" s="658"/>
      <c r="G14" s="658"/>
    </row>
    <row r="15" spans="1:8" s="9" customFormat="1" x14ac:dyDescent="0.2">
      <c r="A15" s="665" t="s">
        <v>483</v>
      </c>
      <c r="B15" s="157" t="s">
        <v>175</v>
      </c>
      <c r="C15" s="126">
        <v>5930</v>
      </c>
      <c r="D15" s="126"/>
      <c r="E15" s="378">
        <f t="shared" si="1"/>
        <v>5930</v>
      </c>
      <c r="F15" s="658"/>
    </row>
    <row r="16" spans="1:8" s="9" customFormat="1" ht="12" thickBot="1" x14ac:dyDescent="0.25">
      <c r="A16" s="946" t="s">
        <v>484</v>
      </c>
      <c r="B16" s="850" t="s">
        <v>160</v>
      </c>
      <c r="C16" s="851">
        <v>0</v>
      </c>
      <c r="D16" s="851"/>
      <c r="E16" s="853">
        <v>0</v>
      </c>
      <c r="F16" s="658"/>
      <c r="H16" s="658"/>
    </row>
    <row r="17" spans="1:7" s="9" customFormat="1" ht="12" thickBot="1" x14ac:dyDescent="0.25">
      <c r="A17" s="947" t="s">
        <v>485</v>
      </c>
      <c r="B17" s="847" t="s">
        <v>180</v>
      </c>
      <c r="C17" s="1050"/>
      <c r="D17" s="1050"/>
      <c r="E17" s="772">
        <f>C17+D17</f>
        <v>0</v>
      </c>
      <c r="F17" s="852"/>
      <c r="G17" s="658"/>
    </row>
    <row r="18" spans="1:7" s="9" customFormat="1" ht="12" thickBot="1" x14ac:dyDescent="0.25">
      <c r="A18" s="665" t="s">
        <v>519</v>
      </c>
      <c r="B18" s="847" t="s">
        <v>275</v>
      </c>
      <c r="C18" s="1050"/>
      <c r="D18" s="1050"/>
      <c r="E18" s="772">
        <f>C18+D18</f>
        <v>0</v>
      </c>
      <c r="F18" s="658"/>
      <c r="G18" s="658"/>
    </row>
    <row r="19" spans="1:7" x14ac:dyDescent="0.2">
      <c r="A19" s="948" t="s">
        <v>520</v>
      </c>
      <c r="B19" s="156"/>
      <c r="C19" s="867"/>
      <c r="D19" s="867"/>
      <c r="E19" s="868"/>
      <c r="F19" s="703"/>
    </row>
    <row r="20" spans="1:7" x14ac:dyDescent="0.2">
      <c r="A20" s="665" t="s">
        <v>521</v>
      </c>
      <c r="B20" s="155" t="s">
        <v>17</v>
      </c>
      <c r="C20" s="1051"/>
      <c r="D20" s="1051"/>
      <c r="E20" s="1052"/>
      <c r="F20" s="703"/>
    </row>
    <row r="21" spans="1:7" x14ac:dyDescent="0.2">
      <c r="A21" s="665" t="s">
        <v>522</v>
      </c>
      <c r="B21" s="945" t="s">
        <v>923</v>
      </c>
      <c r="C21" s="297">
        <f>C22</f>
        <v>0</v>
      </c>
      <c r="D21" s="297">
        <f t="shared" ref="D21" si="2">D22</f>
        <v>0</v>
      </c>
      <c r="E21" s="297">
        <f t="shared" ref="E21" si="3">E22</f>
        <v>0</v>
      </c>
      <c r="F21" s="510"/>
    </row>
    <row r="22" spans="1:7" x14ac:dyDescent="0.2">
      <c r="A22" s="665" t="s">
        <v>523</v>
      </c>
      <c r="B22" s="137" t="s">
        <v>1099</v>
      </c>
      <c r="C22" s="234"/>
      <c r="D22" s="234">
        <v>0</v>
      </c>
      <c r="E22" s="401">
        <f>SUM(C22:D22)</f>
        <v>0</v>
      </c>
      <c r="F22" s="703"/>
    </row>
    <row r="23" spans="1:7" x14ac:dyDescent="0.2">
      <c r="A23" s="665" t="s">
        <v>524</v>
      </c>
      <c r="B23" s="945" t="s">
        <v>1100</v>
      </c>
      <c r="C23" s="297">
        <f>C24</f>
        <v>0</v>
      </c>
      <c r="D23" s="297">
        <f t="shared" ref="D23" si="4">D24</f>
        <v>0</v>
      </c>
      <c r="E23" s="297">
        <f t="shared" ref="E23" si="5">E24</f>
        <v>0</v>
      </c>
      <c r="F23" s="510"/>
    </row>
    <row r="24" spans="1:7" x14ac:dyDescent="0.2">
      <c r="A24" s="665" t="s">
        <v>525</v>
      </c>
      <c r="B24" s="137"/>
      <c r="C24" s="867"/>
      <c r="D24" s="867"/>
      <c r="E24" s="868"/>
      <c r="F24" s="703"/>
    </row>
    <row r="25" spans="1:7" x14ac:dyDescent="0.2">
      <c r="A25" s="665" t="s">
        <v>526</v>
      </c>
      <c r="B25" s="157" t="s">
        <v>1105</v>
      </c>
      <c r="C25" s="297">
        <f>SUM(C26:C33)</f>
        <v>34349</v>
      </c>
      <c r="D25" s="297">
        <f>SUM(D26:D33)</f>
        <v>0</v>
      </c>
      <c r="E25" s="297">
        <f>SUM(E26:E33)</f>
        <v>34349</v>
      </c>
      <c r="F25" s="510"/>
      <c r="G25" s="703"/>
    </row>
    <row r="26" spans="1:7" x14ac:dyDescent="0.2">
      <c r="A26" s="665" t="s">
        <v>528</v>
      </c>
      <c r="B26" s="156" t="s">
        <v>1184</v>
      </c>
      <c r="C26" s="234">
        <v>128</v>
      </c>
      <c r="D26" s="234"/>
      <c r="E26" s="401">
        <f>C26+D26</f>
        <v>128</v>
      </c>
      <c r="F26" s="703"/>
    </row>
    <row r="27" spans="1:7" x14ac:dyDescent="0.2">
      <c r="A27" s="665" t="s">
        <v>529</v>
      </c>
      <c r="B27" s="156" t="s">
        <v>1185</v>
      </c>
      <c r="C27" s="234">
        <v>1320</v>
      </c>
      <c r="D27" s="234"/>
      <c r="E27" s="401">
        <f>C27+D27</f>
        <v>1320</v>
      </c>
      <c r="F27" s="703"/>
    </row>
    <row r="28" spans="1:7" x14ac:dyDescent="0.2">
      <c r="A28" s="665" t="s">
        <v>530</v>
      </c>
      <c r="B28" s="156"/>
      <c r="C28" s="867"/>
      <c r="D28" s="867"/>
      <c r="E28" s="868"/>
      <c r="F28" s="703"/>
    </row>
    <row r="29" spans="1:7" x14ac:dyDescent="0.2">
      <c r="A29" s="665" t="s">
        <v>531</v>
      </c>
      <c r="B29" s="156"/>
      <c r="C29" s="867"/>
      <c r="D29" s="867"/>
      <c r="E29" s="868"/>
      <c r="F29" s="703"/>
    </row>
    <row r="30" spans="1:7" s="935" customFormat="1" x14ac:dyDescent="0.2">
      <c r="A30" s="665" t="s">
        <v>532</v>
      </c>
      <c r="B30" s="1083"/>
      <c r="C30" s="1053"/>
      <c r="D30" s="1053"/>
      <c r="E30" s="1082"/>
      <c r="F30" s="934"/>
    </row>
    <row r="31" spans="1:7" ht="14.25" customHeight="1" x14ac:dyDescent="0.2">
      <c r="A31" s="665" t="s">
        <v>534</v>
      </c>
      <c r="B31" s="795" t="s">
        <v>1218</v>
      </c>
      <c r="C31" s="234">
        <v>12261</v>
      </c>
      <c r="D31" s="867"/>
      <c r="E31" s="1055">
        <f t="shared" ref="E31:E32" si="6">SUM(C31:D31)</f>
        <v>12261</v>
      </c>
      <c r="F31" s="703"/>
    </row>
    <row r="32" spans="1:7" ht="23.25" customHeight="1" x14ac:dyDescent="0.2">
      <c r="A32" s="665" t="s">
        <v>535</v>
      </c>
      <c r="B32" s="844" t="s">
        <v>984</v>
      </c>
      <c r="C32" s="234">
        <v>20640</v>
      </c>
      <c r="D32" s="867"/>
      <c r="E32" s="1055">
        <f t="shared" si="6"/>
        <v>20640</v>
      </c>
      <c r="F32" s="703"/>
    </row>
    <row r="33" spans="1:7" ht="11.25" customHeight="1" x14ac:dyDescent="0.2">
      <c r="A33" s="665" t="s">
        <v>552</v>
      </c>
      <c r="B33" s="795"/>
      <c r="C33" s="867"/>
      <c r="D33" s="867"/>
      <c r="E33" s="868"/>
      <c r="F33" s="703"/>
    </row>
    <row r="34" spans="1:7" ht="11.25" customHeight="1" x14ac:dyDescent="0.2">
      <c r="A34" s="665" t="s">
        <v>553</v>
      </c>
      <c r="B34" s="945" t="s">
        <v>1101</v>
      </c>
      <c r="C34" s="297">
        <f>C35</f>
        <v>0</v>
      </c>
      <c r="D34" s="297">
        <f t="shared" ref="D34" si="7">D35</f>
        <v>2468</v>
      </c>
      <c r="E34" s="297">
        <f t="shared" ref="E34" si="8">E35</f>
        <v>2468</v>
      </c>
      <c r="F34" s="510"/>
    </row>
    <row r="35" spans="1:7" ht="11.25" customHeight="1" x14ac:dyDescent="0.2">
      <c r="A35" s="665" t="s">
        <v>554</v>
      </c>
      <c r="B35" s="166" t="s">
        <v>1026</v>
      </c>
      <c r="C35" s="867"/>
      <c r="D35" s="234">
        <v>2468</v>
      </c>
      <c r="E35" s="401">
        <f>SUM(C35:D35)</f>
        <v>2468</v>
      </c>
      <c r="F35" s="703"/>
    </row>
    <row r="36" spans="1:7" x14ac:dyDescent="0.2">
      <c r="A36" s="665" t="s">
        <v>555</v>
      </c>
      <c r="B36" s="157" t="s">
        <v>71</v>
      </c>
      <c r="C36" s="297">
        <f>SUM(C37:C37)</f>
        <v>4630</v>
      </c>
      <c r="D36" s="297">
        <f>SUM(D37:D37)</f>
        <v>0</v>
      </c>
      <c r="E36" s="379">
        <f>SUM(E37:E37)</f>
        <v>4630</v>
      </c>
      <c r="F36" s="703"/>
    </row>
    <row r="37" spans="1:7" ht="10.5" customHeight="1" thickBot="1" x14ac:dyDescent="0.25">
      <c r="A37" s="665" t="s">
        <v>556</v>
      </c>
      <c r="B37" s="137" t="s">
        <v>1131</v>
      </c>
      <c r="C37" s="234">
        <v>4630</v>
      </c>
      <c r="D37" s="234"/>
      <c r="E37" s="401">
        <f t="shared" ref="E37" si="9">C37+D37</f>
        <v>4630</v>
      </c>
      <c r="F37" s="703"/>
    </row>
    <row r="38" spans="1:7" ht="12" thickBot="1" x14ac:dyDescent="0.25">
      <c r="A38" s="768" t="s">
        <v>557</v>
      </c>
      <c r="B38" s="428" t="s">
        <v>154</v>
      </c>
      <c r="C38" s="771">
        <f>C25+C36+C21+C23+C34</f>
        <v>38979</v>
      </c>
      <c r="D38" s="771">
        <f>D25+D36+D21+D23+D34</f>
        <v>2468</v>
      </c>
      <c r="E38" s="772">
        <f>E25+E36+E21+E23+E34</f>
        <v>41447</v>
      </c>
      <c r="F38" s="703"/>
      <c r="G38" s="703"/>
    </row>
    <row r="39" spans="1:7" x14ac:dyDescent="0.2">
      <c r="A39" s="665" t="s">
        <v>558</v>
      </c>
      <c r="B39" s="135"/>
      <c r="C39" s="1051"/>
      <c r="D39" s="1051"/>
      <c r="E39" s="1052"/>
      <c r="F39" s="703"/>
    </row>
    <row r="40" spans="1:7" x14ac:dyDescent="0.2">
      <c r="A40" s="665" t="s">
        <v>559</v>
      </c>
      <c r="B40" s="137" t="s">
        <v>924</v>
      </c>
      <c r="C40" s="1051"/>
      <c r="D40" s="1051"/>
      <c r="E40" s="1052"/>
      <c r="F40" s="703"/>
    </row>
    <row r="41" spans="1:7" ht="12" thickBot="1" x14ac:dyDescent="0.25">
      <c r="A41" s="665" t="s">
        <v>560</v>
      </c>
      <c r="B41" s="137"/>
      <c r="C41" s="1051"/>
      <c r="D41" s="867"/>
      <c r="E41" s="868"/>
      <c r="F41" s="703"/>
    </row>
    <row r="42" spans="1:7" ht="12" thickBot="1" x14ac:dyDescent="0.25">
      <c r="A42" s="768" t="s">
        <v>612</v>
      </c>
      <c r="B42" s="428" t="s">
        <v>924</v>
      </c>
      <c r="C42" s="771">
        <f>SUM(C41:C41)</f>
        <v>0</v>
      </c>
      <c r="D42" s="771">
        <f>SUM(D41:D41)</f>
        <v>0</v>
      </c>
      <c r="E42" s="772">
        <f>SUM(E41:E41)</f>
        <v>0</v>
      </c>
      <c r="F42" s="703"/>
      <c r="G42" s="703"/>
    </row>
    <row r="43" spans="1:7" ht="12" thickBot="1" x14ac:dyDescent="0.25">
      <c r="A43" s="665" t="s">
        <v>613</v>
      </c>
      <c r="B43" s="135"/>
      <c r="C43" s="1051"/>
      <c r="D43" s="1051"/>
      <c r="E43" s="1052"/>
      <c r="F43" s="703"/>
    </row>
    <row r="44" spans="1:7" ht="12" thickBot="1" x14ac:dyDescent="0.25">
      <c r="A44" s="768" t="s">
        <v>614</v>
      </c>
      <c r="B44" s="428" t="s">
        <v>91</v>
      </c>
      <c r="C44" s="771">
        <f>C11+C16+IC17+C18+C25+C36+C42+C17+C23+C34+C21</f>
        <v>805059</v>
      </c>
      <c r="D44" s="771">
        <f>D11+D16+ID17+D18+D25+D36+D42+D17+D23+D34+D21</f>
        <v>120713</v>
      </c>
      <c r="E44" s="772">
        <f>E11+E16+IE17+E18+E25+E36+E42+E17+E23+E34+E21</f>
        <v>925772</v>
      </c>
      <c r="F44" s="703"/>
    </row>
    <row r="45" spans="1:7" x14ac:dyDescent="0.2">
      <c r="A45" s="665" t="s">
        <v>615</v>
      </c>
      <c r="B45" s="135"/>
      <c r="C45" s="1051"/>
      <c r="D45" s="1051"/>
      <c r="E45" s="1052"/>
      <c r="F45" s="703"/>
    </row>
    <row r="46" spans="1:7" x14ac:dyDescent="0.2">
      <c r="A46" s="665" t="s">
        <v>112</v>
      </c>
      <c r="B46" s="704" t="s">
        <v>320</v>
      </c>
      <c r="C46" s="1051"/>
      <c r="D46" s="1051"/>
      <c r="E46" s="1052"/>
      <c r="F46" s="703"/>
    </row>
    <row r="47" spans="1:7" x14ac:dyDescent="0.2">
      <c r="A47" s="665" t="s">
        <v>640</v>
      </c>
      <c r="B47" s="137"/>
      <c r="C47" s="867"/>
      <c r="D47" s="867"/>
      <c r="E47" s="868"/>
      <c r="F47" s="703"/>
    </row>
    <row r="48" spans="1:7" ht="12" thickBot="1" x14ac:dyDescent="0.25">
      <c r="A48" s="665" t="s">
        <v>641</v>
      </c>
      <c r="B48" s="135" t="s">
        <v>19</v>
      </c>
      <c r="C48" s="297">
        <f>SUM(C47)</f>
        <v>0</v>
      </c>
      <c r="D48" s="297">
        <f t="shared" ref="D48:E48" si="10">SUM(D47)</f>
        <v>0</v>
      </c>
      <c r="E48" s="379">
        <f t="shared" si="10"/>
        <v>0</v>
      </c>
      <c r="F48" s="703"/>
    </row>
    <row r="49" spans="1:7" ht="12" thickBot="1" x14ac:dyDescent="0.25">
      <c r="A49" s="768" t="s">
        <v>115</v>
      </c>
      <c r="B49" s="428" t="s">
        <v>654</v>
      </c>
      <c r="C49" s="771">
        <f>SUM(C48)</f>
        <v>0</v>
      </c>
      <c r="D49" s="771">
        <f>SUM(D48)</f>
        <v>0</v>
      </c>
      <c r="E49" s="772">
        <f>SUM(C49:D49)</f>
        <v>0</v>
      </c>
      <c r="F49" s="703"/>
    </row>
    <row r="50" spans="1:7" x14ac:dyDescent="0.2">
      <c r="A50" s="665" t="s">
        <v>116</v>
      </c>
      <c r="B50" s="135"/>
      <c r="C50" s="1051"/>
      <c r="D50" s="1051"/>
      <c r="E50" s="1052"/>
      <c r="F50" s="703"/>
    </row>
    <row r="51" spans="1:7" x14ac:dyDescent="0.2">
      <c r="A51" s="665" t="s">
        <v>117</v>
      </c>
      <c r="B51" s="704" t="s">
        <v>655</v>
      </c>
      <c r="C51" s="1051"/>
      <c r="D51" s="1051"/>
      <c r="E51" s="1052"/>
      <c r="F51" s="703"/>
    </row>
    <row r="52" spans="1:7" x14ac:dyDescent="0.2">
      <c r="A52" s="665" t="s">
        <v>120</v>
      </c>
      <c r="B52" s="137" t="s">
        <v>161</v>
      </c>
      <c r="C52" s="867"/>
      <c r="D52" s="234">
        <v>0</v>
      </c>
      <c r="E52" s="401">
        <f>SUM(C52:D52)</f>
        <v>0</v>
      </c>
      <c r="F52" s="703"/>
    </row>
    <row r="53" spans="1:7" x14ac:dyDescent="0.2">
      <c r="A53" s="665" t="s">
        <v>123</v>
      </c>
      <c r="B53" s="137" t="s">
        <v>162</v>
      </c>
      <c r="C53" s="867"/>
      <c r="D53" s="867"/>
      <c r="E53" s="868"/>
      <c r="F53" s="703"/>
    </row>
    <row r="54" spans="1:7" ht="12" thickBot="1" x14ac:dyDescent="0.25">
      <c r="A54" s="665" t="s">
        <v>124</v>
      </c>
      <c r="B54" s="135" t="s">
        <v>19</v>
      </c>
      <c r="C54" s="297">
        <f>SUM(C52:C53)</f>
        <v>0</v>
      </c>
      <c r="D54" s="297">
        <f>SUM(D52:D53)</f>
        <v>0</v>
      </c>
      <c r="E54" s="379">
        <f>SUM(E52:E53)</f>
        <v>0</v>
      </c>
      <c r="F54" s="703"/>
    </row>
    <row r="55" spans="1:7" ht="12" thickBot="1" x14ac:dyDescent="0.25">
      <c r="A55" s="768" t="s">
        <v>125</v>
      </c>
      <c r="B55" s="428" t="s">
        <v>163</v>
      </c>
      <c r="C55" s="771">
        <f>C54</f>
        <v>0</v>
      </c>
      <c r="D55" s="771">
        <f>D54</f>
        <v>0</v>
      </c>
      <c r="E55" s="772">
        <f>E54</f>
        <v>0</v>
      </c>
      <c r="F55" s="703"/>
    </row>
    <row r="56" spans="1:7" x14ac:dyDescent="0.2">
      <c r="A56" s="665" t="s">
        <v>126</v>
      </c>
      <c r="B56" s="135"/>
      <c r="C56" s="1051"/>
      <c r="D56" s="1051"/>
      <c r="E56" s="1052"/>
      <c r="F56" s="703"/>
    </row>
    <row r="57" spans="1:7" x14ac:dyDescent="0.2">
      <c r="A57" s="665" t="s">
        <v>129</v>
      </c>
      <c r="B57" s="704" t="s">
        <v>1046</v>
      </c>
      <c r="C57" s="1051"/>
      <c r="D57" s="1051"/>
      <c r="E57" s="1052"/>
      <c r="F57" s="703"/>
    </row>
    <row r="58" spans="1:7" x14ac:dyDescent="0.2">
      <c r="A58" s="665" t="s">
        <v>132</v>
      </c>
      <c r="B58" s="137" t="s">
        <v>161</v>
      </c>
      <c r="C58" s="234">
        <v>0</v>
      </c>
      <c r="D58" s="234">
        <v>0</v>
      </c>
      <c r="E58" s="401">
        <f>C58+D58</f>
        <v>0</v>
      </c>
      <c r="F58" s="949"/>
    </row>
    <row r="59" spans="1:7" x14ac:dyDescent="0.2">
      <c r="A59" s="665" t="s">
        <v>135</v>
      </c>
      <c r="B59" s="135" t="s">
        <v>19</v>
      </c>
      <c r="C59" s="297">
        <f>C58</f>
        <v>0</v>
      </c>
      <c r="D59" s="297">
        <f t="shared" ref="D59:E59" si="11">D58</f>
        <v>0</v>
      </c>
      <c r="E59" s="379">
        <f t="shared" si="11"/>
        <v>0</v>
      </c>
      <c r="F59" s="703"/>
    </row>
    <row r="60" spans="1:7" x14ac:dyDescent="0.2">
      <c r="A60" s="665" t="s">
        <v>136</v>
      </c>
      <c r="B60" s="137" t="s">
        <v>1047</v>
      </c>
      <c r="C60" s="297"/>
      <c r="D60" s="234">
        <v>0</v>
      </c>
      <c r="E60" s="401">
        <f>C60+D60</f>
        <v>0</v>
      </c>
      <c r="F60" s="703"/>
    </row>
    <row r="61" spans="1:7" ht="12" thickBot="1" x14ac:dyDescent="0.25">
      <c r="A61" s="665" t="s">
        <v>139</v>
      </c>
      <c r="B61" s="135" t="s">
        <v>924</v>
      </c>
      <c r="C61" s="297">
        <f>C60</f>
        <v>0</v>
      </c>
      <c r="D61" s="297">
        <f t="shared" ref="D61:E61" si="12">D60</f>
        <v>0</v>
      </c>
      <c r="E61" s="379">
        <f t="shared" si="12"/>
        <v>0</v>
      </c>
      <c r="F61" s="703"/>
    </row>
    <row r="62" spans="1:7" ht="12" thickBot="1" x14ac:dyDescent="0.25">
      <c r="A62" s="768" t="s">
        <v>140</v>
      </c>
      <c r="B62" s="428" t="s">
        <v>1048</v>
      </c>
      <c r="C62" s="771">
        <f>C59+C61</f>
        <v>0</v>
      </c>
      <c r="D62" s="771">
        <f t="shared" ref="D62:E62" si="13">D59+D61</f>
        <v>0</v>
      </c>
      <c r="E62" s="772">
        <f t="shared" si="13"/>
        <v>0</v>
      </c>
      <c r="F62" s="703"/>
    </row>
    <row r="63" spans="1:7" x14ac:dyDescent="0.2">
      <c r="A63" s="665" t="s">
        <v>141</v>
      </c>
      <c r="B63" s="135"/>
      <c r="C63" s="867"/>
      <c r="D63" s="867"/>
      <c r="E63" s="868"/>
      <c r="F63" s="703"/>
    </row>
    <row r="64" spans="1:7" x14ac:dyDescent="0.2">
      <c r="A64" s="665" t="s">
        <v>142</v>
      </c>
      <c r="B64" s="704" t="s">
        <v>93</v>
      </c>
      <c r="C64" s="867"/>
      <c r="D64" s="867"/>
      <c r="E64" s="868"/>
      <c r="F64" s="703"/>
      <c r="G64" s="703"/>
    </row>
    <row r="65" spans="1:9" x14ac:dyDescent="0.2">
      <c r="A65" s="665" t="s">
        <v>143</v>
      </c>
      <c r="B65" s="135" t="s">
        <v>17</v>
      </c>
      <c r="C65" s="867"/>
      <c r="D65" s="867"/>
      <c r="E65" s="868"/>
      <c r="F65" s="703"/>
    </row>
    <row r="66" spans="1:9" x14ac:dyDescent="0.2">
      <c r="A66" s="665" t="s">
        <v>145</v>
      </c>
      <c r="B66" s="137" t="s">
        <v>92</v>
      </c>
      <c r="C66" s="234">
        <v>10000</v>
      </c>
      <c r="D66" s="234"/>
      <c r="E66" s="401">
        <f>SUM(C66:D66)</f>
        <v>10000</v>
      </c>
      <c r="F66" s="703"/>
    </row>
    <row r="67" spans="1:9" x14ac:dyDescent="0.2">
      <c r="A67" s="665" t="s">
        <v>148</v>
      </c>
      <c r="B67" s="137" t="s">
        <v>292</v>
      </c>
      <c r="C67" s="234">
        <v>10000</v>
      </c>
      <c r="D67" s="234"/>
      <c r="E67" s="401">
        <f>SUM(C67:D67)</f>
        <v>10000</v>
      </c>
      <c r="F67" s="703"/>
    </row>
    <row r="68" spans="1:9" x14ac:dyDescent="0.2">
      <c r="A68" s="665" t="s">
        <v>150</v>
      </c>
      <c r="B68" s="137" t="s">
        <v>293</v>
      </c>
      <c r="C68" s="234">
        <v>420</v>
      </c>
      <c r="D68" s="234"/>
      <c r="E68" s="401">
        <f>SUM(C68:D68)</f>
        <v>420</v>
      </c>
      <c r="F68" s="703"/>
    </row>
    <row r="69" spans="1:9" x14ac:dyDescent="0.2">
      <c r="A69" s="665" t="s">
        <v>151</v>
      </c>
      <c r="B69" s="137" t="s">
        <v>162</v>
      </c>
      <c r="C69" s="234"/>
      <c r="D69" s="234"/>
      <c r="E69" s="401"/>
      <c r="F69" s="703"/>
    </row>
    <row r="70" spans="1:9" x14ac:dyDescent="0.2">
      <c r="A70" s="665" t="s">
        <v>152</v>
      </c>
      <c r="B70" s="137" t="s">
        <v>161</v>
      </c>
      <c r="C70" s="234"/>
      <c r="D70" s="234">
        <v>0</v>
      </c>
      <c r="E70" s="401">
        <f>SUM(C70:D70)</f>
        <v>0</v>
      </c>
      <c r="F70" s="703"/>
    </row>
    <row r="71" spans="1:9" ht="12" thickBot="1" x14ac:dyDescent="0.25">
      <c r="A71" s="665" t="s">
        <v>1013</v>
      </c>
      <c r="B71" s="135" t="s">
        <v>19</v>
      </c>
      <c r="C71" s="297">
        <f>SUM(C66:C70)</f>
        <v>20420</v>
      </c>
      <c r="D71" s="297">
        <f>SUM(D66:D70)</f>
        <v>0</v>
      </c>
      <c r="E71" s="379">
        <f>SUM(E66:E70)</f>
        <v>20420</v>
      </c>
      <c r="F71" s="703"/>
    </row>
    <row r="72" spans="1:9" ht="12" thickBot="1" x14ac:dyDescent="0.25">
      <c r="A72" s="768" t="s">
        <v>1014</v>
      </c>
      <c r="B72" s="849" t="s">
        <v>94</v>
      </c>
      <c r="C72" s="771">
        <f>C71</f>
        <v>20420</v>
      </c>
      <c r="D72" s="771">
        <f>D71</f>
        <v>0</v>
      </c>
      <c r="E72" s="772">
        <f>E71</f>
        <v>20420</v>
      </c>
      <c r="F72" s="703"/>
    </row>
    <row r="73" spans="1:9" s="9" customFormat="1" x14ac:dyDescent="0.2">
      <c r="A73" s="665" t="s">
        <v>1102</v>
      </c>
      <c r="B73" s="135"/>
      <c r="C73" s="1051"/>
      <c r="D73" s="1051"/>
      <c r="E73" s="1052"/>
      <c r="F73" s="658"/>
    </row>
    <row r="74" spans="1:9" s="9" customFormat="1" x14ac:dyDescent="0.2">
      <c r="A74" s="665" t="s">
        <v>1103</v>
      </c>
      <c r="B74" s="135" t="s">
        <v>18</v>
      </c>
      <c r="C74" s="297">
        <f>C38+C54+C71+C48+C59</f>
        <v>59399</v>
      </c>
      <c r="D74" s="297">
        <f>D38+D54+D71+D48+D59</f>
        <v>2468</v>
      </c>
      <c r="E74" s="297">
        <f>E38+E54+E71+E48+E59</f>
        <v>61867</v>
      </c>
      <c r="F74" s="901"/>
      <c r="G74" s="658"/>
    </row>
    <row r="75" spans="1:9" x14ac:dyDescent="0.2">
      <c r="A75" s="665" t="s">
        <v>1104</v>
      </c>
      <c r="B75" s="135" t="s">
        <v>95</v>
      </c>
      <c r="C75" s="297">
        <f>C42+C61</f>
        <v>0</v>
      </c>
      <c r="D75" s="297">
        <f>D42+D61</f>
        <v>0</v>
      </c>
      <c r="E75" s="297">
        <f>E42+E61</f>
        <v>0</v>
      </c>
      <c r="F75" s="510"/>
    </row>
    <row r="76" spans="1:9" ht="12" thickBot="1" x14ac:dyDescent="0.25">
      <c r="A76" s="665" t="s">
        <v>1132</v>
      </c>
      <c r="B76" s="140"/>
      <c r="C76" s="1054"/>
      <c r="D76" s="1054"/>
      <c r="E76" s="868"/>
      <c r="F76" s="703"/>
      <c r="G76" s="703"/>
    </row>
    <row r="77" spans="1:9" s="10" customFormat="1" ht="12" thickBot="1" x14ac:dyDescent="0.25">
      <c r="A77" s="768" t="s">
        <v>1133</v>
      </c>
      <c r="B77" s="428" t="s">
        <v>96</v>
      </c>
      <c r="C77" s="771">
        <f>C44+C72+C55+C49+C62</f>
        <v>825479</v>
      </c>
      <c r="D77" s="771">
        <f>D44+D72+D55+D49+D62</f>
        <v>120713</v>
      </c>
      <c r="E77" s="772">
        <f>E44+E72+E55+E49+E62</f>
        <v>946192</v>
      </c>
      <c r="F77" s="854"/>
      <c r="G77" s="233"/>
      <c r="H77" s="233"/>
    </row>
    <row r="78" spans="1:9" s="10" customFormat="1" x14ac:dyDescent="0.2">
      <c r="A78" s="948"/>
      <c r="B78" s="114"/>
      <c r="C78" s="115"/>
      <c r="D78" s="480"/>
      <c r="E78" s="480"/>
      <c r="I78" s="233"/>
    </row>
    <row r="79" spans="1:9" x14ac:dyDescent="0.2">
      <c r="B79" s="114"/>
    </row>
    <row r="80" spans="1:9" x14ac:dyDescent="0.2">
      <c r="B80" s="114"/>
      <c r="G80" s="703"/>
    </row>
    <row r="81" spans="2:7" x14ac:dyDescent="0.2">
      <c r="B81" s="140"/>
      <c r="G81" s="703"/>
    </row>
    <row r="82" spans="2:7" x14ac:dyDescent="0.2">
      <c r="B82" s="140"/>
    </row>
    <row r="84" spans="2:7" x14ac:dyDescent="0.2">
      <c r="B84" s="140"/>
    </row>
    <row r="85" spans="2:7" x14ac:dyDescent="0.2">
      <c r="B85" s="140"/>
    </row>
    <row r="86" spans="2:7" x14ac:dyDescent="0.2">
      <c r="B86" s="140"/>
    </row>
    <row r="87" spans="2:7" x14ac:dyDescent="0.2">
      <c r="B87" s="140"/>
    </row>
    <row r="88" spans="2:7" x14ac:dyDescent="0.2">
      <c r="B88" s="140"/>
    </row>
    <row r="89" spans="2:7" x14ac:dyDescent="0.2">
      <c r="B89" s="114"/>
    </row>
    <row r="90" spans="2:7" x14ac:dyDescent="0.2">
      <c r="B90" s="140"/>
    </row>
    <row r="91" spans="2:7" x14ac:dyDescent="0.2">
      <c r="B91" s="140"/>
    </row>
    <row r="92" spans="2:7" x14ac:dyDescent="0.2">
      <c r="B92" s="140"/>
    </row>
    <row r="93" spans="2:7" x14ac:dyDescent="0.2">
      <c r="B93" s="140"/>
    </row>
  </sheetData>
  <sheetProtection selectLockedCells="1" selectUnlockedCells="1"/>
  <mergeCells count="8">
    <mergeCell ref="B1:E1"/>
    <mergeCell ref="B7:B8"/>
    <mergeCell ref="C7:E7"/>
    <mergeCell ref="A3:E3"/>
    <mergeCell ref="A4:E4"/>
    <mergeCell ref="A5:E5"/>
    <mergeCell ref="B6:E6"/>
    <mergeCell ref="A7:A8"/>
  </mergeCells>
  <phoneticPr fontId="33" type="noConversion"/>
  <pageMargins left="0.78740157480314965" right="0.78740157480314965" top="0.78740157480314965" bottom="0.78740157480314965" header="0.51181102362204722" footer="0.51181102362204722"/>
  <pageSetup paperSize="9" scale="78" firstPageNumber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V100"/>
  <sheetViews>
    <sheetView topLeftCell="A82" workbookViewId="0">
      <selection activeCell="I112" sqref="I112"/>
    </sheetView>
  </sheetViews>
  <sheetFormatPr defaultColWidth="61.7109375" defaultRowHeight="12" x14ac:dyDescent="0.2"/>
  <cols>
    <col min="1" max="1" width="61.7109375" style="148" customWidth="1"/>
    <col min="2" max="2" width="9.85546875" style="148" hidden="1" customWidth="1"/>
    <col min="3" max="3" width="11.7109375" style="148" hidden="1" customWidth="1"/>
    <col min="4" max="4" width="9.85546875" style="148" hidden="1" customWidth="1"/>
    <col min="5" max="5" width="15.85546875" style="152" hidden="1" customWidth="1"/>
    <col min="6" max="6" width="16" style="6" customWidth="1"/>
    <col min="7" max="7" width="12.85546875" style="6" customWidth="1"/>
    <col min="8" max="8" width="10" style="6" bestFit="1" customWidth="1"/>
    <col min="9" max="9" width="11.42578125" style="6" bestFit="1" customWidth="1"/>
    <col min="10" max="10" width="10" style="6" bestFit="1" customWidth="1"/>
    <col min="11" max="12" width="11.42578125" style="6" bestFit="1" customWidth="1"/>
    <col min="13" max="14" width="8" style="6" customWidth="1"/>
    <col min="15" max="15" width="10.85546875" style="6" bestFit="1" customWidth="1"/>
    <col min="16" max="16" width="10.42578125" style="6" bestFit="1" customWidth="1"/>
    <col min="17" max="17" width="9.85546875" style="6" bestFit="1" customWidth="1"/>
    <col min="18" max="255" width="8" style="6" customWidth="1"/>
    <col min="256" max="16384" width="61.7109375" style="6"/>
  </cols>
  <sheetData>
    <row r="1" spans="1:256" ht="12.75" x14ac:dyDescent="0.2">
      <c r="A1" s="1466" t="s">
        <v>286</v>
      </c>
      <c r="B1" s="1466"/>
      <c r="C1" s="1466"/>
      <c r="D1" s="1466"/>
      <c r="E1" s="1466"/>
      <c r="F1" s="1466"/>
      <c r="G1" s="1466"/>
      <c r="H1" s="1466"/>
      <c r="I1" s="1466"/>
    </row>
    <row r="2" spans="1:256" x14ac:dyDescent="0.2">
      <c r="F2" s="1492"/>
      <c r="G2" s="1492"/>
      <c r="H2" s="1492"/>
      <c r="I2" s="1492"/>
    </row>
    <row r="4" spans="1:256" ht="30" customHeight="1" x14ac:dyDescent="0.2">
      <c r="A4" s="1467" t="s">
        <v>77</v>
      </c>
      <c r="B4" s="1467"/>
      <c r="C4" s="1467"/>
      <c r="D4" s="1467"/>
      <c r="E4" s="1467"/>
      <c r="F4" s="1468"/>
      <c r="G4" s="1468"/>
      <c r="H4" s="1468"/>
      <c r="I4" s="1468"/>
    </row>
    <row r="5" spans="1:256" ht="33" customHeight="1" x14ac:dyDescent="0.2">
      <c r="A5" s="1467" t="s">
        <v>979</v>
      </c>
      <c r="B5" s="1467"/>
      <c r="C5" s="1467"/>
      <c r="D5" s="1467"/>
      <c r="E5" s="1467"/>
      <c r="F5" s="1468"/>
      <c r="G5" s="1468"/>
      <c r="H5" s="1468"/>
      <c r="I5" s="1468"/>
    </row>
    <row r="7" spans="1:256" ht="13.5" thickBot="1" x14ac:dyDescent="0.25">
      <c r="E7" s="464" t="s">
        <v>20</v>
      </c>
      <c r="F7" s="777"/>
    </row>
    <row r="8" spans="1:256" ht="30.75" customHeight="1" thickBot="1" x14ac:dyDescent="0.25">
      <c r="A8" s="1469" t="s">
        <v>78</v>
      </c>
      <c r="B8" s="1471" t="s">
        <v>103</v>
      </c>
      <c r="C8" s="1472"/>
      <c r="D8" s="1472"/>
      <c r="E8" s="1472"/>
      <c r="F8" s="1493" t="s">
        <v>949</v>
      </c>
      <c r="G8" s="1494"/>
      <c r="H8" s="1494"/>
      <c r="I8" s="1495"/>
    </row>
    <row r="9" spans="1:256" ht="36.75" thickBot="1" x14ac:dyDescent="0.25">
      <c r="A9" s="1470"/>
      <c r="B9" s="228" t="s">
        <v>79</v>
      </c>
      <c r="C9" s="149" t="s">
        <v>80</v>
      </c>
      <c r="D9" s="149" t="s">
        <v>662</v>
      </c>
      <c r="E9" s="229" t="s">
        <v>81</v>
      </c>
      <c r="F9" s="228" t="s">
        <v>79</v>
      </c>
      <c r="G9" s="149" t="s">
        <v>80</v>
      </c>
      <c r="H9" s="149" t="s">
        <v>662</v>
      </c>
      <c r="I9" s="229" t="s">
        <v>81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</row>
    <row r="10" spans="1:256" ht="12.75" x14ac:dyDescent="0.2">
      <c r="A10" s="476" t="s">
        <v>82</v>
      </c>
      <c r="B10" s="477"/>
      <c r="C10" s="477"/>
      <c r="D10" s="477"/>
      <c r="E10" s="477"/>
      <c r="F10" s="478"/>
      <c r="G10" s="478"/>
      <c r="H10" s="478"/>
      <c r="I10" s="478"/>
      <c r="J10" s="503"/>
    </row>
    <row r="11" spans="1:256" ht="12.75" x14ac:dyDescent="0.2">
      <c r="A11" s="471" t="s">
        <v>782</v>
      </c>
      <c r="B11" s="586"/>
      <c r="C11" s="586"/>
      <c r="D11" s="586"/>
      <c r="E11" s="586"/>
      <c r="F11" s="635"/>
      <c r="G11" s="635"/>
      <c r="H11" s="635"/>
      <c r="I11" s="635"/>
      <c r="J11" s="503"/>
    </row>
    <row r="12" spans="1:256" ht="36" x14ac:dyDescent="0.2">
      <c r="A12" s="583" t="s">
        <v>783</v>
      </c>
      <c r="B12" s="586">
        <v>4865</v>
      </c>
      <c r="C12" s="636">
        <v>18.690000000000001</v>
      </c>
      <c r="D12" s="586">
        <v>4580000</v>
      </c>
      <c r="E12" s="586">
        <f>C12*D12</f>
        <v>85600200</v>
      </c>
      <c r="F12" s="667" t="s">
        <v>950</v>
      </c>
      <c r="G12" s="466">
        <v>18.32</v>
      </c>
      <c r="H12" s="466">
        <v>4580000</v>
      </c>
      <c r="I12" s="467">
        <f>G12*H12</f>
        <v>83905600</v>
      </c>
      <c r="J12" s="503"/>
    </row>
    <row r="13" spans="1:256" ht="12.75" x14ac:dyDescent="0.2">
      <c r="A13" s="471" t="s">
        <v>784</v>
      </c>
      <c r="B13" s="586"/>
      <c r="C13" s="586"/>
      <c r="D13" s="586"/>
      <c r="E13" s="586"/>
      <c r="F13" s="542"/>
      <c r="G13" s="591"/>
      <c r="H13" s="591"/>
      <c r="I13" s="542"/>
      <c r="J13" s="503"/>
    </row>
    <row r="14" spans="1:256" ht="12.75" x14ac:dyDescent="0.2">
      <c r="A14" s="583" t="s">
        <v>785</v>
      </c>
      <c r="B14" s="586"/>
      <c r="C14" s="595"/>
      <c r="D14" s="586" t="s">
        <v>287</v>
      </c>
      <c r="E14" s="586">
        <v>8328800</v>
      </c>
      <c r="F14" s="542"/>
      <c r="G14" s="591"/>
      <c r="H14" s="466" t="s">
        <v>287</v>
      </c>
      <c r="I14" s="467">
        <v>8329050</v>
      </c>
      <c r="J14" s="503"/>
    </row>
    <row r="15" spans="1:256" ht="12.75" x14ac:dyDescent="0.2">
      <c r="A15" s="583" t="s">
        <v>786</v>
      </c>
      <c r="B15" s="468"/>
      <c r="C15" s="469"/>
      <c r="D15" s="468"/>
      <c r="E15" s="468"/>
      <c r="F15" s="467"/>
      <c r="G15" s="466"/>
      <c r="H15" s="466"/>
      <c r="I15" s="467">
        <v>-8329050</v>
      </c>
      <c r="J15" s="503"/>
    </row>
    <row r="16" spans="1:256" ht="24" x14ac:dyDescent="0.2">
      <c r="A16" s="583" t="s">
        <v>787</v>
      </c>
      <c r="B16" s="468"/>
      <c r="C16" s="469"/>
      <c r="D16" s="468"/>
      <c r="E16" s="468"/>
      <c r="F16" s="467"/>
      <c r="G16" s="466"/>
      <c r="H16" s="466"/>
      <c r="I16" s="467">
        <f>I14+I15</f>
        <v>0</v>
      </c>
      <c r="J16" s="503"/>
    </row>
    <row r="17" spans="1:10" ht="12.75" x14ac:dyDescent="0.2">
      <c r="A17" s="471" t="s">
        <v>788</v>
      </c>
      <c r="B17" s="586"/>
      <c r="C17" s="586"/>
      <c r="D17" s="639" t="s">
        <v>288</v>
      </c>
      <c r="E17" s="586">
        <v>18272000</v>
      </c>
      <c r="F17" s="542"/>
      <c r="G17" s="591"/>
      <c r="H17" s="466" t="s">
        <v>289</v>
      </c>
      <c r="I17" s="467">
        <v>18304000</v>
      </c>
      <c r="J17" s="503"/>
    </row>
    <row r="18" spans="1:10" ht="12.75" x14ac:dyDescent="0.2">
      <c r="A18" s="471" t="s">
        <v>786</v>
      </c>
      <c r="B18" s="468"/>
      <c r="C18" s="468"/>
      <c r="D18" s="585"/>
      <c r="E18" s="468"/>
      <c r="F18" s="467"/>
      <c r="G18" s="466"/>
      <c r="H18" s="466"/>
      <c r="I18" s="467">
        <v>-18304000</v>
      </c>
      <c r="J18" s="503"/>
    </row>
    <row r="19" spans="1:10" ht="12.75" x14ac:dyDescent="0.2">
      <c r="A19" s="471" t="s">
        <v>789</v>
      </c>
      <c r="B19" s="468"/>
      <c r="C19" s="468"/>
      <c r="D19" s="585"/>
      <c r="E19" s="468"/>
      <c r="F19" s="467"/>
      <c r="G19" s="466"/>
      <c r="H19" s="466"/>
      <c r="I19" s="467">
        <f>I17+I18</f>
        <v>0</v>
      </c>
      <c r="J19" s="503"/>
    </row>
    <row r="20" spans="1:10" ht="12.75" x14ac:dyDescent="0.2">
      <c r="A20" s="471" t="s">
        <v>790</v>
      </c>
      <c r="B20" s="586"/>
      <c r="C20" s="586" t="s">
        <v>791</v>
      </c>
      <c r="D20" s="587" t="s">
        <v>663</v>
      </c>
      <c r="E20" s="586">
        <v>1355022</v>
      </c>
      <c r="F20" s="542"/>
      <c r="G20" s="586"/>
      <c r="H20" s="588" t="s">
        <v>663</v>
      </c>
      <c r="I20" s="467">
        <v>1355022</v>
      </c>
      <c r="J20" s="503"/>
    </row>
    <row r="21" spans="1:10" ht="12.75" x14ac:dyDescent="0.2">
      <c r="A21" s="471" t="s">
        <v>792</v>
      </c>
      <c r="B21" s="468"/>
      <c r="C21" s="468"/>
      <c r="D21" s="588"/>
      <c r="E21" s="468"/>
      <c r="F21" s="467"/>
      <c r="G21" s="468"/>
      <c r="H21" s="588"/>
      <c r="I21" s="467">
        <v>-1355022</v>
      </c>
      <c r="J21" s="503"/>
    </row>
    <row r="22" spans="1:10" ht="12.75" x14ac:dyDescent="0.2">
      <c r="A22" s="471" t="s">
        <v>793</v>
      </c>
      <c r="B22" s="468"/>
      <c r="C22" s="468"/>
      <c r="D22" s="588"/>
      <c r="E22" s="468"/>
      <c r="F22" s="467"/>
      <c r="G22" s="468"/>
      <c r="H22" s="588"/>
      <c r="I22" s="467">
        <f>I20+I21</f>
        <v>0</v>
      </c>
      <c r="J22" s="503"/>
    </row>
    <row r="23" spans="1:10" ht="12.75" x14ac:dyDescent="0.2">
      <c r="A23" s="471" t="s">
        <v>794</v>
      </c>
      <c r="B23" s="586"/>
      <c r="C23" s="595"/>
      <c r="D23" s="639" t="s">
        <v>664</v>
      </c>
      <c r="E23" s="586">
        <v>6369620</v>
      </c>
      <c r="F23" s="542"/>
      <c r="G23" s="591"/>
      <c r="H23" s="585" t="s">
        <v>664</v>
      </c>
      <c r="I23" s="467">
        <v>6369620</v>
      </c>
      <c r="J23" s="503"/>
    </row>
    <row r="24" spans="1:10" ht="12.75" x14ac:dyDescent="0.2">
      <c r="A24" s="471" t="s">
        <v>792</v>
      </c>
      <c r="B24" s="468"/>
      <c r="C24" s="469"/>
      <c r="D24" s="585"/>
      <c r="E24" s="468"/>
      <c r="F24" s="467"/>
      <c r="G24" s="466"/>
      <c r="H24" s="585"/>
      <c r="I24" s="467">
        <v>-6369620</v>
      </c>
      <c r="J24" s="503"/>
    </row>
    <row r="25" spans="1:10" ht="12.75" x14ac:dyDescent="0.2">
      <c r="A25" s="471" t="s">
        <v>795</v>
      </c>
      <c r="B25" s="468"/>
      <c r="C25" s="469"/>
      <c r="D25" s="585"/>
      <c r="E25" s="468"/>
      <c r="F25" s="467"/>
      <c r="G25" s="466"/>
      <c r="H25" s="585"/>
      <c r="I25" s="467">
        <f>I23+I24</f>
        <v>0</v>
      </c>
      <c r="J25" s="503"/>
    </row>
    <row r="26" spans="1:10" ht="12.75" x14ac:dyDescent="0.2">
      <c r="A26" s="471" t="s">
        <v>796</v>
      </c>
      <c r="B26" s="586">
        <v>4865</v>
      </c>
      <c r="C26" s="586"/>
      <c r="D26" s="586">
        <v>2700</v>
      </c>
      <c r="E26" s="586">
        <f>B26*D26</f>
        <v>13135500</v>
      </c>
      <c r="F26" s="467">
        <v>4705</v>
      </c>
      <c r="G26" s="591"/>
      <c r="H26" s="468">
        <v>2700</v>
      </c>
      <c r="I26" s="467">
        <f>F26*H26</f>
        <v>12703500</v>
      </c>
      <c r="J26" s="503"/>
    </row>
    <row r="27" spans="1:10" ht="12.75" x14ac:dyDescent="0.2">
      <c r="A27" s="471" t="s">
        <v>797</v>
      </c>
      <c r="B27" s="468"/>
      <c r="C27" s="468"/>
      <c r="D27" s="468"/>
      <c r="E27" s="468">
        <v>-13135500</v>
      </c>
      <c r="F27" s="467"/>
      <c r="G27" s="466"/>
      <c r="H27" s="466"/>
      <c r="I27" s="467">
        <v>-12703500</v>
      </c>
      <c r="J27" s="503"/>
    </row>
    <row r="28" spans="1:10" ht="12.75" x14ac:dyDescent="0.2">
      <c r="A28" s="471" t="s">
        <v>798</v>
      </c>
      <c r="B28" s="468"/>
      <c r="C28" s="468"/>
      <c r="D28" s="468"/>
      <c r="E28" s="468">
        <f>E26+E27</f>
        <v>0</v>
      </c>
      <c r="F28" s="467"/>
      <c r="G28" s="466"/>
      <c r="H28" s="466"/>
      <c r="I28" s="467">
        <f>I26+I27</f>
        <v>0</v>
      </c>
      <c r="J28" s="503"/>
    </row>
    <row r="29" spans="1:10" ht="12.75" x14ac:dyDescent="0.2">
      <c r="A29" s="471" t="s">
        <v>799</v>
      </c>
      <c r="B29" s="586">
        <v>10</v>
      </c>
      <c r="C29" s="586"/>
      <c r="D29" s="586" t="s">
        <v>290</v>
      </c>
      <c r="E29" s="589">
        <v>25500</v>
      </c>
      <c r="F29" s="778">
        <v>21</v>
      </c>
      <c r="G29" s="591"/>
      <c r="H29" s="468" t="s">
        <v>290</v>
      </c>
      <c r="I29" s="778">
        <v>53550</v>
      </c>
      <c r="J29" s="503"/>
    </row>
    <row r="30" spans="1:10" ht="12.75" x14ac:dyDescent="0.2">
      <c r="A30" s="471" t="s">
        <v>800</v>
      </c>
      <c r="B30" s="468"/>
      <c r="C30" s="468"/>
      <c r="D30" s="468"/>
      <c r="E30" s="468">
        <v>-25500</v>
      </c>
      <c r="F30" s="467"/>
      <c r="G30" s="466"/>
      <c r="H30" s="466"/>
      <c r="I30" s="778">
        <v>-53550</v>
      </c>
      <c r="J30" s="503"/>
    </row>
    <row r="31" spans="1:10" ht="12.75" x14ac:dyDescent="0.2">
      <c r="A31" s="471" t="s">
        <v>801</v>
      </c>
      <c r="B31" s="586"/>
      <c r="C31" s="586"/>
      <c r="D31" s="586"/>
      <c r="E31" s="589">
        <v>0</v>
      </c>
      <c r="F31" s="542"/>
      <c r="G31" s="591"/>
      <c r="H31" s="591"/>
      <c r="I31" s="778">
        <f>I29+I30</f>
        <v>0</v>
      </c>
      <c r="J31" s="503"/>
    </row>
    <row r="32" spans="1:10" ht="12.75" x14ac:dyDescent="0.2">
      <c r="A32" s="638" t="s">
        <v>902</v>
      </c>
      <c r="B32" s="586"/>
      <c r="C32" s="586">
        <v>487729000</v>
      </c>
      <c r="D32" s="595">
        <v>1.55</v>
      </c>
      <c r="E32" s="586">
        <f>C32*D32</f>
        <v>755979950</v>
      </c>
      <c r="F32" s="542"/>
      <c r="G32" s="467">
        <v>540752027</v>
      </c>
      <c r="H32" s="469">
        <v>1</v>
      </c>
      <c r="I32" s="467">
        <f>G32*H32</f>
        <v>540752027</v>
      </c>
      <c r="J32" s="503"/>
    </row>
    <row r="33" spans="1:18" ht="12.75" x14ac:dyDescent="0.2">
      <c r="A33" s="471" t="s">
        <v>797</v>
      </c>
      <c r="B33" s="468"/>
      <c r="C33" s="468"/>
      <c r="D33" s="472"/>
      <c r="E33" s="468">
        <v>-98054262</v>
      </c>
      <c r="F33" s="467"/>
      <c r="G33" s="466"/>
      <c r="H33" s="466"/>
      <c r="I33" s="778">
        <v>-76318159</v>
      </c>
      <c r="J33" s="503"/>
    </row>
    <row r="34" spans="1:18" ht="12.75" x14ac:dyDescent="0.2">
      <c r="A34" s="471" t="s">
        <v>803</v>
      </c>
      <c r="B34" s="586"/>
      <c r="C34" s="586"/>
      <c r="D34" s="600"/>
      <c r="E34" s="586">
        <f>E32+E33</f>
        <v>657925688</v>
      </c>
      <c r="F34" s="542"/>
      <c r="G34" s="591"/>
      <c r="H34" s="591"/>
      <c r="I34" s="778">
        <f>I32+I33</f>
        <v>464433868</v>
      </c>
      <c r="J34" s="503"/>
    </row>
    <row r="35" spans="1:18" ht="12.75" x14ac:dyDescent="0.2">
      <c r="A35" s="590" t="s">
        <v>951</v>
      </c>
      <c r="B35" s="586"/>
      <c r="C35" s="586"/>
      <c r="D35" s="586"/>
      <c r="E35" s="586">
        <v>0</v>
      </c>
      <c r="F35" s="542"/>
      <c r="G35" s="591"/>
      <c r="H35" s="591"/>
      <c r="I35" s="467">
        <v>0</v>
      </c>
      <c r="J35" s="503"/>
      <c r="K35" s="779">
        <f>I12+I16+I19+I25+I28+I31+I34+I35</f>
        <v>548339468</v>
      </c>
      <c r="L35" s="6" t="s">
        <v>874</v>
      </c>
    </row>
    <row r="36" spans="1:18" ht="24" x14ac:dyDescent="0.2">
      <c r="A36" s="583" t="s">
        <v>952</v>
      </c>
      <c r="B36" s="586"/>
      <c r="C36" s="586"/>
      <c r="D36" s="586"/>
      <c r="E36" s="586"/>
      <c r="F36" s="542"/>
      <c r="G36" s="591"/>
      <c r="H36" s="591"/>
      <c r="I36" s="467">
        <v>0</v>
      </c>
      <c r="J36" s="503"/>
      <c r="K36" s="592"/>
    </row>
    <row r="37" spans="1:18" ht="12.75" x14ac:dyDescent="0.2">
      <c r="A37" s="590"/>
      <c r="B37" s="586"/>
      <c r="C37" s="586"/>
      <c r="D37" s="586"/>
      <c r="E37" s="586"/>
      <c r="F37" s="542"/>
      <c r="G37" s="591"/>
      <c r="H37" s="591"/>
      <c r="I37" s="542"/>
      <c r="J37" s="503"/>
      <c r="K37" s="592"/>
    </row>
    <row r="38" spans="1:18" ht="12.75" x14ac:dyDescent="0.2">
      <c r="A38" s="593" t="s">
        <v>83</v>
      </c>
      <c r="B38" s="586"/>
      <c r="C38" s="586"/>
      <c r="D38" s="586"/>
      <c r="E38" s="586"/>
      <c r="F38" s="542"/>
      <c r="G38" s="591"/>
      <c r="H38" s="591"/>
      <c r="I38" s="542"/>
      <c r="J38" s="503"/>
    </row>
    <row r="39" spans="1:18" ht="24" x14ac:dyDescent="0.2">
      <c r="A39" s="583" t="s">
        <v>805</v>
      </c>
      <c r="B39" s="586"/>
      <c r="C39" s="586"/>
      <c r="D39" s="586"/>
      <c r="E39" s="586"/>
      <c r="F39" s="542"/>
      <c r="G39" s="591"/>
      <c r="H39" s="591"/>
      <c r="I39" s="542"/>
      <c r="J39" s="503"/>
    </row>
    <row r="40" spans="1:18" ht="12.75" x14ac:dyDescent="0.2">
      <c r="A40" s="583" t="s">
        <v>806</v>
      </c>
      <c r="B40" s="586"/>
      <c r="C40" s="595">
        <v>13.1</v>
      </c>
      <c r="D40" s="586">
        <v>4152000</v>
      </c>
      <c r="E40" s="586">
        <f>C40*D40*8/12</f>
        <v>36260800</v>
      </c>
      <c r="F40" s="780" t="s">
        <v>980</v>
      </c>
      <c r="G40" s="781">
        <v>12.5</v>
      </c>
      <c r="H40" s="773">
        <v>4419000</v>
      </c>
      <c r="I40" s="778">
        <f>G40*8/12*4419000</f>
        <v>36825000</v>
      </c>
      <c r="J40" s="503"/>
    </row>
    <row r="41" spans="1:18" ht="12.75" x14ac:dyDescent="0.2">
      <c r="A41" s="583" t="s">
        <v>807</v>
      </c>
      <c r="B41" s="586"/>
      <c r="C41" s="595">
        <v>13.1</v>
      </c>
      <c r="D41" s="596">
        <v>4152000</v>
      </c>
      <c r="E41" s="586">
        <f>C41*D41*4/12</f>
        <v>18130400</v>
      </c>
      <c r="F41" s="780" t="s">
        <v>980</v>
      </c>
      <c r="G41" s="782">
        <v>12.5</v>
      </c>
      <c r="H41" s="773">
        <v>4419000</v>
      </c>
      <c r="I41" s="778">
        <f>G41*4/12*H41</f>
        <v>18412500</v>
      </c>
      <c r="J41" s="503"/>
    </row>
    <row r="42" spans="1:18" ht="24" x14ac:dyDescent="0.2">
      <c r="A42" s="583" t="s">
        <v>808</v>
      </c>
      <c r="B42" s="586"/>
      <c r="C42" s="586">
        <v>10</v>
      </c>
      <c r="D42" s="586">
        <v>1800000</v>
      </c>
      <c r="E42" s="589">
        <f>C42*D42*8/12</f>
        <v>12000000</v>
      </c>
      <c r="F42" s="637"/>
      <c r="G42" s="594">
        <v>9</v>
      </c>
      <c r="H42" s="773">
        <v>2205000</v>
      </c>
      <c r="I42" s="467">
        <f>G42*H42*8/12</f>
        <v>13230000</v>
      </c>
      <c r="J42" s="503"/>
    </row>
    <row r="43" spans="1:18" ht="24" x14ac:dyDescent="0.2">
      <c r="A43" s="583" t="s">
        <v>903</v>
      </c>
      <c r="B43" s="586"/>
      <c r="C43" s="586"/>
      <c r="D43" s="586"/>
      <c r="E43" s="589"/>
      <c r="F43" s="542"/>
      <c r="G43" s="594">
        <v>0</v>
      </c>
      <c r="H43" s="773">
        <v>4419000</v>
      </c>
      <c r="I43" s="467">
        <f>G43*H43*8/12</f>
        <v>0</v>
      </c>
      <c r="J43" s="503"/>
    </row>
    <row r="44" spans="1:18" ht="24" x14ac:dyDescent="0.2">
      <c r="A44" s="583" t="s">
        <v>810</v>
      </c>
      <c r="B44" s="586"/>
      <c r="C44" s="586">
        <v>10</v>
      </c>
      <c r="D44" s="586">
        <v>1800000</v>
      </c>
      <c r="E44" s="586">
        <f>C44*D44*4/12</f>
        <v>6000000</v>
      </c>
      <c r="F44" s="542"/>
      <c r="G44" s="594">
        <v>9</v>
      </c>
      <c r="H44" s="773">
        <v>2205000</v>
      </c>
      <c r="I44" s="467">
        <f>G44*H44*4/12</f>
        <v>6615000</v>
      </c>
      <c r="J44" s="504"/>
    </row>
    <row r="45" spans="1:18" ht="39" x14ac:dyDescent="0.2">
      <c r="A45" s="583" t="s">
        <v>904</v>
      </c>
      <c r="B45" s="586"/>
      <c r="C45" s="586"/>
      <c r="D45" s="586"/>
      <c r="E45" s="586"/>
      <c r="F45" s="542"/>
      <c r="G45" s="594">
        <v>0</v>
      </c>
      <c r="H45" s="773">
        <v>4419000</v>
      </c>
      <c r="I45" s="467">
        <f>G45*H45*4/12</f>
        <v>0</v>
      </c>
      <c r="J45" s="504"/>
      <c r="K45" s="709" t="s">
        <v>875</v>
      </c>
      <c r="L45" s="592">
        <f>I12+I14+I17+I20+I23+I26+I29+I32</f>
        <v>671772369</v>
      </c>
      <c r="N45" s="710" t="s">
        <v>981</v>
      </c>
      <c r="O45" s="592">
        <v>123432901</v>
      </c>
      <c r="P45" s="592">
        <f>I15+I18+I21+I24+I27+I30</f>
        <v>-47114742</v>
      </c>
      <c r="Q45" s="592">
        <f>O45+P45</f>
        <v>76318159</v>
      </c>
      <c r="R45" s="710" t="s">
        <v>876</v>
      </c>
    </row>
    <row r="46" spans="1:18" ht="12.75" x14ac:dyDescent="0.2">
      <c r="A46" s="471" t="s">
        <v>813</v>
      </c>
      <c r="B46" s="586"/>
      <c r="C46" s="586"/>
      <c r="D46" s="586"/>
      <c r="E46" s="586"/>
      <c r="F46" s="542"/>
      <c r="G46" s="591"/>
      <c r="H46" s="591"/>
      <c r="I46" s="542"/>
      <c r="J46" s="503"/>
    </row>
    <row r="47" spans="1:18" ht="24" x14ac:dyDescent="0.2">
      <c r="A47" s="583" t="s">
        <v>905</v>
      </c>
      <c r="B47" s="586"/>
      <c r="C47" s="586">
        <v>142</v>
      </c>
      <c r="D47" s="586">
        <v>70000</v>
      </c>
      <c r="E47" s="586">
        <f>C47*D47*8/12</f>
        <v>6626666.666666667</v>
      </c>
      <c r="F47" s="667"/>
      <c r="G47" s="778">
        <v>138</v>
      </c>
      <c r="H47" s="468">
        <v>81700</v>
      </c>
      <c r="I47" s="778">
        <f>G47*H47*8/12</f>
        <v>7516400</v>
      </c>
      <c r="J47" s="503"/>
    </row>
    <row r="48" spans="1:18" ht="24" x14ac:dyDescent="0.2">
      <c r="A48" s="583" t="s">
        <v>906</v>
      </c>
      <c r="B48" s="586"/>
      <c r="C48" s="586"/>
      <c r="D48" s="586"/>
      <c r="E48" s="586"/>
      <c r="F48" s="667"/>
      <c r="G48" s="467">
        <v>0</v>
      </c>
      <c r="H48" s="468">
        <v>80000</v>
      </c>
      <c r="I48" s="467">
        <v>0</v>
      </c>
      <c r="J48" s="503"/>
    </row>
    <row r="49" spans="1:12" ht="24" x14ac:dyDescent="0.2">
      <c r="A49" s="583" t="s">
        <v>861</v>
      </c>
      <c r="B49" s="586"/>
      <c r="C49" s="586">
        <v>142</v>
      </c>
      <c r="D49" s="586">
        <v>70000</v>
      </c>
      <c r="E49" s="586">
        <f>C49*D49*4/12</f>
        <v>3313333.3333333335</v>
      </c>
      <c r="F49" s="637"/>
      <c r="G49" s="467">
        <v>138</v>
      </c>
      <c r="H49" s="468">
        <v>81700</v>
      </c>
      <c r="I49" s="778">
        <f>G49*H49*4/12</f>
        <v>3758200</v>
      </c>
      <c r="J49" s="503"/>
    </row>
    <row r="50" spans="1:12" ht="24" x14ac:dyDescent="0.2">
      <c r="A50" s="583" t="s">
        <v>907</v>
      </c>
      <c r="B50" s="586"/>
      <c r="C50" s="586"/>
      <c r="D50" s="586"/>
      <c r="E50" s="586"/>
      <c r="F50" s="637"/>
      <c r="G50" s="467">
        <v>0</v>
      </c>
      <c r="H50" s="468">
        <v>80000</v>
      </c>
      <c r="I50" s="467">
        <v>0</v>
      </c>
      <c r="J50" s="503"/>
    </row>
    <row r="51" spans="1:12" ht="12.75" x14ac:dyDescent="0.2">
      <c r="A51" s="471" t="s">
        <v>862</v>
      </c>
      <c r="B51" s="586"/>
      <c r="C51" s="586"/>
      <c r="D51" s="586"/>
      <c r="E51" s="586"/>
      <c r="F51" s="542"/>
      <c r="G51" s="591"/>
      <c r="H51" s="591"/>
      <c r="I51" s="542"/>
      <c r="J51" s="503"/>
    </row>
    <row r="52" spans="1:12" ht="48" x14ac:dyDescent="0.2">
      <c r="A52" s="583" t="s">
        <v>953</v>
      </c>
      <c r="B52" s="586"/>
      <c r="C52" s="586">
        <v>5</v>
      </c>
      <c r="D52" s="641" t="s">
        <v>291</v>
      </c>
      <c r="E52" s="586">
        <v>1760000</v>
      </c>
      <c r="F52" s="542"/>
      <c r="G52" s="783">
        <v>4</v>
      </c>
      <c r="H52" s="467">
        <v>401000</v>
      </c>
      <c r="I52" s="778">
        <f>G52*H52</f>
        <v>1604000</v>
      </c>
      <c r="J52" s="503"/>
    </row>
    <row r="53" spans="1:12" ht="48" x14ac:dyDescent="0.2">
      <c r="A53" s="583" t="s">
        <v>954</v>
      </c>
      <c r="B53" s="586"/>
      <c r="C53" s="586"/>
      <c r="D53" s="586"/>
      <c r="E53" s="586"/>
      <c r="F53" s="542"/>
      <c r="G53" s="466">
        <v>0</v>
      </c>
      <c r="H53" s="467">
        <v>367583</v>
      </c>
      <c r="I53" s="467">
        <f>G53*H53</f>
        <v>0</v>
      </c>
      <c r="J53" s="503"/>
      <c r="K53" s="779">
        <f>SUM(I40:I53)</f>
        <v>87961100</v>
      </c>
      <c r="L53" s="6" t="s">
        <v>877</v>
      </c>
    </row>
    <row r="54" spans="1:12" ht="12.75" x14ac:dyDescent="0.2">
      <c r="A54" s="583"/>
      <c r="B54" s="586"/>
      <c r="C54" s="586"/>
      <c r="D54" s="586"/>
      <c r="E54" s="586"/>
      <c r="F54" s="542"/>
      <c r="G54" s="591"/>
      <c r="H54" s="591"/>
      <c r="I54" s="542"/>
      <c r="J54" s="503"/>
      <c r="K54" s="592"/>
    </row>
    <row r="55" spans="1:12" ht="12.75" x14ac:dyDescent="0.2">
      <c r="A55" s="593" t="s">
        <v>84</v>
      </c>
      <c r="B55" s="586"/>
      <c r="C55" s="586"/>
      <c r="D55" s="586"/>
      <c r="E55" s="586"/>
      <c r="F55" s="542"/>
      <c r="G55" s="591"/>
      <c r="H55" s="591"/>
      <c r="I55" s="542"/>
      <c r="J55" s="503"/>
    </row>
    <row r="56" spans="1:12" ht="12.75" x14ac:dyDescent="0.2">
      <c r="A56" s="590" t="s">
        <v>955</v>
      </c>
      <c r="B56" s="586"/>
      <c r="C56" s="586"/>
      <c r="D56" s="586"/>
      <c r="E56" s="586">
        <v>0</v>
      </c>
      <c r="F56" s="542"/>
      <c r="G56" s="591"/>
      <c r="H56" s="591"/>
      <c r="I56" s="467">
        <v>0</v>
      </c>
      <c r="J56" s="505"/>
    </row>
    <row r="57" spans="1:12" ht="24" x14ac:dyDescent="0.2">
      <c r="A57" s="583" t="s">
        <v>823</v>
      </c>
      <c r="B57" s="586"/>
      <c r="C57" s="586"/>
      <c r="D57" s="586"/>
      <c r="E57" s="589">
        <v>0</v>
      </c>
      <c r="F57" s="542"/>
      <c r="G57" s="591"/>
      <c r="H57" s="591"/>
      <c r="I57" s="467">
        <v>0</v>
      </c>
      <c r="J57" s="503"/>
    </row>
    <row r="58" spans="1:12" ht="12.75" x14ac:dyDescent="0.2">
      <c r="A58" s="471" t="s">
        <v>824</v>
      </c>
      <c r="B58" s="586"/>
      <c r="C58" s="586"/>
      <c r="D58" s="586"/>
      <c r="E58" s="586"/>
      <c r="F58" s="542"/>
      <c r="G58" s="591"/>
      <c r="H58" s="591"/>
      <c r="I58" s="542"/>
      <c r="J58" s="503"/>
    </row>
    <row r="59" spans="1:12" ht="12.75" x14ac:dyDescent="0.2">
      <c r="A59" s="471" t="s">
        <v>825</v>
      </c>
      <c r="B59" s="586"/>
      <c r="C59" s="586"/>
      <c r="D59" s="586"/>
      <c r="E59" s="586"/>
      <c r="F59" s="542"/>
      <c r="G59" s="591"/>
      <c r="H59" s="591"/>
      <c r="I59" s="542"/>
      <c r="J59" s="503"/>
    </row>
    <row r="60" spans="1:12" ht="12.75" x14ac:dyDescent="0.2">
      <c r="A60" s="471" t="s">
        <v>826</v>
      </c>
      <c r="B60" s="586"/>
      <c r="C60" s="586"/>
      <c r="D60" s="586"/>
      <c r="E60" s="586"/>
      <c r="F60" s="542"/>
      <c r="G60" s="591"/>
      <c r="H60" s="591"/>
      <c r="I60" s="542"/>
      <c r="J60" s="503"/>
    </row>
    <row r="61" spans="1:12" ht="36" x14ac:dyDescent="0.2">
      <c r="A61" s="597" t="s">
        <v>956</v>
      </c>
      <c r="B61" s="590"/>
      <c r="C61" s="599"/>
      <c r="D61" s="586"/>
      <c r="E61" s="586">
        <f>C61*D61/2</f>
        <v>0</v>
      </c>
      <c r="F61" s="468">
        <v>7822</v>
      </c>
      <c r="G61" s="600"/>
      <c r="H61" s="591"/>
      <c r="I61" s="542"/>
      <c r="J61" s="505"/>
    </row>
    <row r="62" spans="1:12" ht="24" x14ac:dyDescent="0.2">
      <c r="A62" s="583" t="s">
        <v>863</v>
      </c>
      <c r="B62" s="586"/>
      <c r="C62" s="590"/>
      <c r="D62" s="586"/>
      <c r="E62" s="586"/>
      <c r="F62" s="542"/>
      <c r="G62" s="473">
        <v>0</v>
      </c>
      <c r="H62" s="591"/>
      <c r="I62" s="542"/>
      <c r="J62" s="505"/>
    </row>
    <row r="63" spans="1:12" ht="12.75" x14ac:dyDescent="0.2">
      <c r="A63" s="471" t="s">
        <v>864</v>
      </c>
      <c r="B63" s="586"/>
      <c r="C63" s="590"/>
      <c r="D63" s="586"/>
      <c r="E63" s="586"/>
      <c r="F63" s="542"/>
      <c r="G63" s="472">
        <v>1</v>
      </c>
      <c r="H63" s="591"/>
      <c r="I63" s="542"/>
      <c r="J63" s="503"/>
    </row>
    <row r="64" spans="1:12" ht="12.75" x14ac:dyDescent="0.2">
      <c r="A64" s="471" t="s">
        <v>830</v>
      </c>
      <c r="B64" s="586"/>
      <c r="C64" s="601">
        <v>0.97299999999999998</v>
      </c>
      <c r="D64" s="586">
        <v>3000000</v>
      </c>
      <c r="E64" s="586"/>
      <c r="F64" s="542"/>
      <c r="G64" s="472">
        <v>2</v>
      </c>
      <c r="H64" s="468">
        <v>3000000</v>
      </c>
      <c r="I64" s="467">
        <f>(2*1+0)*3000000</f>
        <v>6000000</v>
      </c>
      <c r="J64" s="503"/>
    </row>
    <row r="65" spans="1:12" ht="12.75" x14ac:dyDescent="0.2">
      <c r="A65" s="471" t="s">
        <v>831</v>
      </c>
      <c r="B65" s="602"/>
      <c r="C65" s="586">
        <v>80</v>
      </c>
      <c r="D65" s="586">
        <v>55360</v>
      </c>
      <c r="E65" s="586">
        <f>C65*D65</f>
        <v>4428800</v>
      </c>
      <c r="F65" s="637"/>
      <c r="G65" s="468">
        <v>80</v>
      </c>
      <c r="H65" s="468">
        <v>55360</v>
      </c>
      <c r="I65" s="468">
        <f>G65*H65</f>
        <v>4428800</v>
      </c>
      <c r="J65" s="503"/>
    </row>
    <row r="66" spans="1:12" ht="12.75" x14ac:dyDescent="0.2">
      <c r="A66" s="471" t="s">
        <v>832</v>
      </c>
      <c r="B66" s="602"/>
      <c r="C66" s="586">
        <v>55</v>
      </c>
      <c r="D66" s="586">
        <v>145000</v>
      </c>
      <c r="E66" s="586">
        <f>C66*D66</f>
        <v>7975000</v>
      </c>
      <c r="F66" s="542"/>
      <c r="G66" s="586"/>
      <c r="H66" s="586"/>
      <c r="I66" s="586"/>
      <c r="J66" s="503"/>
    </row>
    <row r="67" spans="1:12" ht="12.75" x14ac:dyDescent="0.2">
      <c r="A67" s="471" t="s">
        <v>865</v>
      </c>
      <c r="B67" s="602"/>
      <c r="C67" s="586"/>
      <c r="D67" s="586"/>
      <c r="E67" s="586"/>
      <c r="F67" s="637"/>
      <c r="G67" s="784">
        <v>5</v>
      </c>
      <c r="H67" s="468">
        <v>25000</v>
      </c>
      <c r="I67" s="784">
        <f>G67*H67</f>
        <v>125000</v>
      </c>
      <c r="J67" s="503"/>
    </row>
    <row r="68" spans="1:12" ht="12.75" x14ac:dyDescent="0.2">
      <c r="A68" s="471" t="s">
        <v>866</v>
      </c>
      <c r="B68" s="602"/>
      <c r="C68" s="586"/>
      <c r="D68" s="586"/>
      <c r="E68" s="586"/>
      <c r="F68" s="637"/>
      <c r="G68" s="784">
        <v>49</v>
      </c>
      <c r="H68" s="468">
        <v>210000</v>
      </c>
      <c r="I68" s="784">
        <f>G68*H68</f>
        <v>10290000</v>
      </c>
      <c r="J68" s="503"/>
    </row>
    <row r="69" spans="1:12" ht="12.75" x14ac:dyDescent="0.2">
      <c r="A69" s="583" t="s">
        <v>867</v>
      </c>
      <c r="B69" s="642"/>
      <c r="C69" s="468">
        <v>23</v>
      </c>
      <c r="D69" s="468">
        <v>109000</v>
      </c>
      <c r="E69" s="468">
        <f>C69*D69</f>
        <v>2507000</v>
      </c>
      <c r="F69" s="467"/>
      <c r="G69" s="784">
        <v>25</v>
      </c>
      <c r="H69" s="468">
        <v>109000</v>
      </c>
      <c r="I69" s="784">
        <f>G69*H69</f>
        <v>2725000</v>
      </c>
      <c r="J69" s="503"/>
    </row>
    <row r="70" spans="1:12" ht="12.75" x14ac:dyDescent="0.2">
      <c r="A70" s="583" t="s">
        <v>834</v>
      </c>
      <c r="B70" s="642"/>
      <c r="C70" s="468"/>
      <c r="D70" s="468"/>
      <c r="E70" s="468"/>
      <c r="F70" s="467"/>
      <c r="G70" s="466"/>
      <c r="H70" s="466"/>
      <c r="I70" s="467"/>
      <c r="J70" s="503"/>
    </row>
    <row r="71" spans="1:12" ht="24" x14ac:dyDescent="0.2">
      <c r="A71" s="583" t="s">
        <v>957</v>
      </c>
      <c r="B71" s="602"/>
      <c r="C71" s="586"/>
      <c r="D71" s="586"/>
      <c r="E71" s="586"/>
      <c r="F71" s="542"/>
      <c r="G71" s="591"/>
      <c r="H71" s="591"/>
      <c r="I71" s="542"/>
      <c r="J71" s="503"/>
    </row>
    <row r="72" spans="1:12" ht="24" x14ac:dyDescent="0.2">
      <c r="A72" s="597" t="s">
        <v>878</v>
      </c>
      <c r="B72" s="602"/>
      <c r="C72" s="586">
        <v>15</v>
      </c>
      <c r="D72" s="586">
        <v>2606040</v>
      </c>
      <c r="E72" s="586">
        <f>C72*D72</f>
        <v>39090600</v>
      </c>
      <c r="F72" s="637"/>
      <c r="G72" s="468">
        <v>15</v>
      </c>
      <c r="H72" s="468">
        <v>2606040</v>
      </c>
      <c r="I72" s="468">
        <f>G72*H72</f>
        <v>39090600</v>
      </c>
      <c r="J72" s="503"/>
    </row>
    <row r="73" spans="1:12" ht="36" x14ac:dyDescent="0.2">
      <c r="A73" s="471" t="s">
        <v>839</v>
      </c>
      <c r="B73" s="602"/>
      <c r="C73" s="586"/>
      <c r="D73" s="586"/>
      <c r="E73" s="589">
        <v>37834000</v>
      </c>
      <c r="F73" s="637" t="s">
        <v>958</v>
      </c>
      <c r="G73" s="591"/>
      <c r="H73" s="591"/>
      <c r="I73" s="542">
        <v>30040000</v>
      </c>
      <c r="J73" s="507"/>
    </row>
    <row r="74" spans="1:12" ht="12.75" x14ac:dyDescent="0.2">
      <c r="A74" s="471" t="s">
        <v>959</v>
      </c>
      <c r="B74" s="602"/>
      <c r="C74" s="586"/>
      <c r="D74" s="586"/>
      <c r="E74" s="586"/>
      <c r="F74" s="542"/>
      <c r="G74" s="591"/>
      <c r="H74" s="591"/>
      <c r="I74" s="542"/>
      <c r="J74" s="503"/>
    </row>
    <row r="75" spans="1:12" ht="12.75" x14ac:dyDescent="0.2">
      <c r="A75" s="471" t="s">
        <v>960</v>
      </c>
      <c r="B75" s="586"/>
      <c r="C75" s="595">
        <v>12.33</v>
      </c>
      <c r="D75" s="586">
        <v>1632000</v>
      </c>
      <c r="E75" s="586">
        <f>C75*D75</f>
        <v>20122560</v>
      </c>
      <c r="F75" s="785" t="s">
        <v>982</v>
      </c>
      <c r="G75" s="469">
        <v>14.4</v>
      </c>
      <c r="H75" s="774">
        <v>1900000</v>
      </c>
      <c r="I75" s="468">
        <f>G75*H75</f>
        <v>27360000</v>
      </c>
      <c r="J75" s="508"/>
    </row>
    <row r="76" spans="1:12" ht="36" x14ac:dyDescent="0.2">
      <c r="A76" s="471" t="s">
        <v>961</v>
      </c>
      <c r="B76" s="586"/>
      <c r="C76" s="586"/>
      <c r="D76" s="586"/>
      <c r="E76" s="589">
        <v>7038795</v>
      </c>
      <c r="F76" s="637" t="s">
        <v>958</v>
      </c>
      <c r="G76" s="591"/>
      <c r="H76" s="591"/>
      <c r="I76" s="542">
        <v>13278900</v>
      </c>
      <c r="J76" s="509"/>
    </row>
    <row r="77" spans="1:12" ht="24" x14ac:dyDescent="0.2">
      <c r="A77" s="583" t="s">
        <v>962</v>
      </c>
      <c r="B77" s="586"/>
      <c r="C77" s="586"/>
      <c r="D77" s="586"/>
      <c r="E77" s="589"/>
      <c r="F77" s="637"/>
      <c r="G77" s="778">
        <v>0</v>
      </c>
      <c r="H77" s="467">
        <v>285</v>
      </c>
      <c r="I77" s="778">
        <f>G77*H77</f>
        <v>0</v>
      </c>
      <c r="J77" s="503"/>
    </row>
    <row r="78" spans="1:12" ht="12.75" x14ac:dyDescent="0.2">
      <c r="A78" s="583" t="s">
        <v>963</v>
      </c>
      <c r="B78" s="586"/>
      <c r="C78" s="586"/>
      <c r="D78" s="586"/>
      <c r="E78" s="605"/>
      <c r="F78" s="637"/>
      <c r="G78" s="640"/>
      <c r="H78" s="467"/>
      <c r="I78" s="467"/>
      <c r="J78" s="503"/>
      <c r="K78" s="592">
        <f>SUM(I56:I82)</f>
        <v>147563700</v>
      </c>
      <c r="L78" s="6" t="s">
        <v>879</v>
      </c>
    </row>
    <row r="79" spans="1:12" ht="12.75" x14ac:dyDescent="0.2">
      <c r="A79" s="583" t="s">
        <v>964</v>
      </c>
      <c r="B79" s="586"/>
      <c r="C79" s="586"/>
      <c r="D79" s="586"/>
      <c r="E79" s="605"/>
      <c r="F79" s="637"/>
      <c r="G79" s="640"/>
      <c r="H79" s="467"/>
      <c r="I79" s="467"/>
      <c r="J79" s="503"/>
      <c r="K79" s="592"/>
    </row>
    <row r="80" spans="1:12" ht="36" x14ac:dyDescent="0.2">
      <c r="A80" s="583" t="s">
        <v>965</v>
      </c>
      <c r="B80" s="586"/>
      <c r="C80" s="586"/>
      <c r="D80" s="586"/>
      <c r="E80" s="605"/>
      <c r="F80" s="667" t="s">
        <v>966</v>
      </c>
      <c r="G80" s="640">
        <v>1.8</v>
      </c>
      <c r="H80" s="467">
        <v>2993000</v>
      </c>
      <c r="I80" s="467">
        <f>G80*H80</f>
        <v>5387400</v>
      </c>
      <c r="J80" s="503"/>
      <c r="K80" s="592"/>
    </row>
    <row r="81" spans="1:14" ht="36" x14ac:dyDescent="0.2">
      <c r="A81" s="583" t="s">
        <v>967</v>
      </c>
      <c r="B81" s="586"/>
      <c r="C81" s="586"/>
      <c r="D81" s="586"/>
      <c r="E81" s="605"/>
      <c r="F81" s="667" t="s">
        <v>968</v>
      </c>
      <c r="G81" s="640">
        <v>2</v>
      </c>
      <c r="H81" s="467">
        <v>4419000</v>
      </c>
      <c r="I81" s="467">
        <f>G81*H81</f>
        <v>8838000</v>
      </c>
      <c r="J81" s="503"/>
      <c r="K81" s="592"/>
    </row>
    <row r="82" spans="1:14" ht="24" x14ac:dyDescent="0.2">
      <c r="A82" s="583" t="s">
        <v>969</v>
      </c>
      <c r="B82" s="586"/>
      <c r="C82" s="586"/>
      <c r="D82" s="586"/>
      <c r="E82" s="605"/>
      <c r="F82" s="637"/>
      <c r="G82" s="640"/>
      <c r="H82" s="467">
        <v>0</v>
      </c>
      <c r="I82" s="467">
        <v>0</v>
      </c>
      <c r="J82" s="503"/>
      <c r="K82" s="592"/>
    </row>
    <row r="83" spans="1:14" ht="12.75" x14ac:dyDescent="0.2">
      <c r="A83" s="583"/>
      <c r="B83" s="586"/>
      <c r="C83" s="586"/>
      <c r="D83" s="586"/>
      <c r="E83" s="605"/>
      <c r="F83" s="637"/>
      <c r="G83" s="640"/>
      <c r="H83" s="467"/>
      <c r="I83" s="467"/>
      <c r="J83" s="503"/>
      <c r="K83" s="592"/>
    </row>
    <row r="84" spans="1:14" ht="12.75" x14ac:dyDescent="0.2">
      <c r="A84" s="471" t="s">
        <v>845</v>
      </c>
      <c r="B84" s="586"/>
      <c r="C84" s="586"/>
      <c r="D84" s="586"/>
      <c r="E84" s="605"/>
      <c r="F84" s="542"/>
      <c r="G84" s="591"/>
      <c r="H84" s="591"/>
      <c r="I84" s="542"/>
      <c r="J84" s="503"/>
    </row>
    <row r="85" spans="1:14" ht="12.75" x14ac:dyDescent="0.2">
      <c r="A85" s="471" t="s">
        <v>846</v>
      </c>
      <c r="B85" s="586"/>
      <c r="C85" s="586"/>
      <c r="D85" s="586"/>
      <c r="E85" s="605"/>
      <c r="F85" s="542"/>
      <c r="G85" s="591"/>
      <c r="H85" s="591"/>
      <c r="I85" s="542"/>
      <c r="J85" s="503"/>
    </row>
    <row r="86" spans="1:14" ht="12.75" x14ac:dyDescent="0.2">
      <c r="A86" s="471" t="s">
        <v>847</v>
      </c>
      <c r="B86" s="586"/>
      <c r="C86" s="586">
        <v>4865</v>
      </c>
      <c r="D86" s="586">
        <v>1140</v>
      </c>
      <c r="E86" s="606"/>
      <c r="F86" s="542"/>
      <c r="G86" s="468">
        <v>4705</v>
      </c>
      <c r="H86" s="774">
        <v>1210</v>
      </c>
      <c r="I86" s="231">
        <f>G86*H86</f>
        <v>5693050</v>
      </c>
      <c r="J86" s="503"/>
    </row>
    <row r="87" spans="1:14" ht="48" x14ac:dyDescent="0.2">
      <c r="A87" s="583" t="s">
        <v>848</v>
      </c>
      <c r="B87" s="586"/>
      <c r="C87" s="586"/>
      <c r="D87" s="586"/>
      <c r="E87" s="606"/>
      <c r="F87" s="667" t="s">
        <v>970</v>
      </c>
      <c r="G87" s="586"/>
      <c r="H87" s="586"/>
      <c r="I87" s="231">
        <v>0</v>
      </c>
      <c r="J87" s="503"/>
    </row>
    <row r="88" spans="1:14" ht="48" x14ac:dyDescent="0.2">
      <c r="A88" s="583" t="s">
        <v>971</v>
      </c>
      <c r="B88" s="586"/>
      <c r="C88" s="586"/>
      <c r="D88" s="586"/>
      <c r="E88" s="606"/>
      <c r="F88" s="667" t="s">
        <v>972</v>
      </c>
      <c r="G88" s="586"/>
      <c r="H88" s="586"/>
      <c r="I88" s="231">
        <v>0</v>
      </c>
      <c r="J88" s="503"/>
    </row>
    <row r="89" spans="1:14" ht="12.75" x14ac:dyDescent="0.2">
      <c r="A89" s="597" t="s">
        <v>973</v>
      </c>
      <c r="B89" s="602"/>
      <c r="C89" s="586"/>
      <c r="D89" s="600"/>
      <c r="E89" s="586"/>
      <c r="F89" s="542"/>
      <c r="G89" s="591"/>
      <c r="H89" s="591"/>
      <c r="I89" s="542"/>
      <c r="J89" s="503"/>
      <c r="K89" s="592">
        <f>SUM(I86+I87)</f>
        <v>5693050</v>
      </c>
      <c r="L89" s="6" t="s">
        <v>880</v>
      </c>
    </row>
    <row r="90" spans="1:14" ht="24" x14ac:dyDescent="0.2">
      <c r="A90" s="607" t="s">
        <v>974</v>
      </c>
      <c r="B90" s="643"/>
      <c r="C90" s="644"/>
      <c r="D90" s="468"/>
      <c r="E90" s="468"/>
      <c r="F90" s="645"/>
      <c r="G90" s="466"/>
      <c r="H90" s="466"/>
      <c r="I90" s="542"/>
      <c r="J90" s="503"/>
      <c r="K90" s="592"/>
      <c r="L90" s="592">
        <f>I15+I18+I21+I24+I27+I30+I33</f>
        <v>-123432901</v>
      </c>
      <c r="M90" s="646" t="s">
        <v>881</v>
      </c>
      <c r="N90" s="230"/>
    </row>
    <row r="91" spans="1:14" ht="12.75" x14ac:dyDescent="0.2">
      <c r="A91" s="621" t="s">
        <v>975</v>
      </c>
      <c r="B91" s="647"/>
      <c r="C91" s="648"/>
      <c r="D91" s="649"/>
      <c r="E91" s="649"/>
      <c r="F91" s="650"/>
      <c r="G91" s="651"/>
      <c r="H91" s="651"/>
      <c r="I91" s="652">
        <v>0</v>
      </c>
      <c r="J91" s="503"/>
      <c r="K91" s="592"/>
      <c r="L91" s="592"/>
      <c r="M91" s="646"/>
      <c r="N91" s="230"/>
    </row>
    <row r="92" spans="1:14" ht="12.75" x14ac:dyDescent="0.2">
      <c r="A92" s="621"/>
      <c r="B92" s="647"/>
      <c r="C92" s="648"/>
      <c r="D92" s="649"/>
      <c r="E92" s="649"/>
      <c r="F92" s="647"/>
      <c r="G92" s="651"/>
      <c r="H92" s="651"/>
      <c r="I92" s="613"/>
      <c r="J92" s="503"/>
      <c r="K92" s="592"/>
      <c r="L92" s="592"/>
      <c r="N92" s="230"/>
    </row>
    <row r="93" spans="1:14" ht="12.75" x14ac:dyDescent="0.2">
      <c r="A93" s="621" t="s">
        <v>868</v>
      </c>
      <c r="B93" s="647"/>
      <c r="C93" s="648"/>
      <c r="D93" s="649"/>
      <c r="E93" s="649"/>
      <c r="F93" s="647"/>
      <c r="G93" s="651"/>
      <c r="H93" s="651"/>
      <c r="I93" s="613"/>
      <c r="J93" s="503"/>
      <c r="K93" s="592"/>
      <c r="L93" s="592"/>
      <c r="N93" s="230"/>
    </row>
    <row r="94" spans="1:14" ht="12.75" x14ac:dyDescent="0.2">
      <c r="A94" s="621" t="s">
        <v>869</v>
      </c>
      <c r="B94" s="647"/>
      <c r="C94" s="648"/>
      <c r="D94" s="649"/>
      <c r="E94" s="649"/>
      <c r="F94" s="647"/>
      <c r="G94" s="651"/>
      <c r="H94" s="651"/>
      <c r="I94" s="652">
        <v>0</v>
      </c>
      <c r="J94" s="503"/>
      <c r="K94" s="592"/>
      <c r="L94" s="592"/>
      <c r="N94" s="230"/>
    </row>
    <row r="95" spans="1:14" ht="12.75" x14ac:dyDescent="0.2">
      <c r="A95" s="622" t="s">
        <v>870</v>
      </c>
      <c r="B95" s="647"/>
      <c r="C95" s="648"/>
      <c r="D95" s="649"/>
      <c r="E95" s="649"/>
      <c r="F95" s="647"/>
      <c r="G95" s="651"/>
      <c r="H95" s="651"/>
      <c r="I95" s="652">
        <v>0</v>
      </c>
      <c r="J95" s="503"/>
      <c r="K95" s="592">
        <f>I94+I95</f>
        <v>0</v>
      </c>
      <c r="L95" s="592" t="s">
        <v>882</v>
      </c>
      <c r="N95" s="230"/>
    </row>
    <row r="96" spans="1:14" ht="13.5" thickBot="1" x14ac:dyDescent="0.25">
      <c r="A96" s="609"/>
      <c r="B96" s="610"/>
      <c r="C96" s="611"/>
      <c r="D96" s="612"/>
      <c r="E96" s="611"/>
      <c r="F96" s="613"/>
      <c r="G96" s="614"/>
      <c r="H96" s="614"/>
      <c r="I96" s="613"/>
      <c r="J96" s="503"/>
    </row>
    <row r="97" spans="1:256" ht="12.75" thickBot="1" x14ac:dyDescent="0.25">
      <c r="A97" s="615" t="s">
        <v>850</v>
      </c>
      <c r="B97" s="616"/>
      <c r="C97" s="616"/>
      <c r="D97" s="617"/>
      <c r="E97" s="618" t="e">
        <f>E12+E14+E17+E20+E23+E28+E31+E34+E40+E41+#REF!+E42+E44+E47+E49+E52+E56+E57+E61+E62+E65+E66+E69+#REF!+E72+E73+E75+E76</f>
        <v>#REF!</v>
      </c>
      <c r="F97" s="1490">
        <f>I12+I16+I19+I22+I25+I28+I31+I34+I35+I36+I40+I41+I42+I43+I44+I45+I47+I48+I49+I50+I52+I53+I56+I57+I64+I65+I67+I68+I69+I72+I73+I75+I76+I77+I80+I81+I82+I86+I87+I88+I94+I95+I91</f>
        <v>789557318</v>
      </c>
      <c r="G97" s="1490"/>
      <c r="H97" s="1490"/>
      <c r="I97" s="1491"/>
      <c r="J97" s="7"/>
      <c r="K97" s="619">
        <f>K78+K53+K35+K89</f>
        <v>789557318</v>
      </c>
      <c r="L97" s="653" t="s">
        <v>883</v>
      </c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  <c r="IP97" s="7"/>
      <c r="IQ97" s="7"/>
      <c r="IR97" s="7"/>
      <c r="IS97" s="7"/>
      <c r="IT97" s="7"/>
      <c r="IU97" s="7"/>
      <c r="IV97" s="7"/>
    </row>
    <row r="99" spans="1:256" ht="15.75" x14ac:dyDescent="0.2">
      <c r="A99" s="654"/>
      <c r="B99" s="655"/>
      <c r="C99" s="655"/>
      <c r="D99" s="655"/>
      <c r="E99" s="656"/>
      <c r="F99" s="657"/>
      <c r="G99" s="657"/>
      <c r="H99" s="657"/>
      <c r="I99" s="657"/>
    </row>
    <row r="100" spans="1:256" ht="12.75" x14ac:dyDescent="0.2">
      <c r="A100" s="775" t="s">
        <v>976</v>
      </c>
    </row>
  </sheetData>
  <mergeCells count="8">
    <mergeCell ref="A1:I1"/>
    <mergeCell ref="F97:I97"/>
    <mergeCell ref="F2:I2"/>
    <mergeCell ref="A4:I4"/>
    <mergeCell ref="A5:I5"/>
    <mergeCell ref="A8:A9"/>
    <mergeCell ref="B8:E8"/>
    <mergeCell ref="F8:I8"/>
  </mergeCells>
  <pageMargins left="0.70866141732283472" right="0.70866141732283472" top="0.74803149606299213" bottom="0.74803149606299213" header="0.31496062992125984" footer="0.31496062992125984"/>
  <pageSetup paperSize="8" scale="58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M42"/>
  <sheetViews>
    <sheetView workbookViewId="0">
      <pane ySplit="7" topLeftCell="A8" activePane="bottomLeft" state="frozen"/>
      <selection activeCell="B65" sqref="B65"/>
      <selection pane="bottomLeft" activeCell="P24" sqref="P24"/>
    </sheetView>
  </sheetViews>
  <sheetFormatPr defaultColWidth="9.140625" defaultRowHeight="14.45" customHeight="1" x14ac:dyDescent="0.2"/>
  <cols>
    <col min="1" max="1" width="9.140625" style="10"/>
    <col min="2" max="2" width="5.140625" style="269" customWidth="1"/>
    <col min="3" max="3" width="50.42578125" style="14" customWidth="1"/>
    <col min="4" max="4" width="11.85546875" style="114" customWidth="1"/>
    <col min="5" max="5" width="12.7109375" style="114" customWidth="1"/>
    <col min="6" max="6" width="13.5703125" style="114" customWidth="1"/>
    <col min="7" max="9" width="0" style="115" hidden="1" customWidth="1"/>
    <col min="10" max="16384" width="9.140625" style="10"/>
  </cols>
  <sheetData>
    <row r="1" spans="1:13" ht="14.45" customHeight="1" x14ac:dyDescent="0.2">
      <c r="C1" s="1482" t="s">
        <v>1369</v>
      </c>
      <c r="D1" s="1482"/>
      <c r="E1" s="1482"/>
      <c r="F1" s="1482"/>
      <c r="G1" s="1482"/>
      <c r="H1" s="1482"/>
      <c r="I1" s="1482"/>
    </row>
    <row r="2" spans="1:13" ht="14.45" customHeight="1" x14ac:dyDescent="0.2">
      <c r="C2" s="1482"/>
      <c r="D2" s="1482"/>
      <c r="E2" s="1482"/>
      <c r="F2" s="1482"/>
      <c r="G2" s="1482"/>
      <c r="H2" s="1482"/>
      <c r="I2" s="1482"/>
    </row>
    <row r="3" spans="1:13" ht="14.45" customHeight="1" x14ac:dyDescent="0.2">
      <c r="B3" s="1486" t="s">
        <v>54</v>
      </c>
      <c r="C3" s="1478"/>
      <c r="D3" s="1478"/>
      <c r="E3" s="1478"/>
      <c r="F3" s="1478"/>
      <c r="G3" s="1478"/>
      <c r="H3" s="1478"/>
      <c r="I3" s="1478"/>
    </row>
    <row r="4" spans="1:13" s="11" customFormat="1" ht="14.45" customHeight="1" x14ac:dyDescent="0.2">
      <c r="B4" s="1496" t="s">
        <v>1187</v>
      </c>
      <c r="C4" s="1478"/>
      <c r="D4" s="1478"/>
      <c r="E4" s="1478"/>
      <c r="F4" s="1478"/>
      <c r="G4" s="1478"/>
      <c r="H4" s="1478"/>
      <c r="I4" s="1478"/>
    </row>
    <row r="5" spans="1:13" s="11" customFormat="1" ht="14.45" customHeight="1" x14ac:dyDescent="0.15">
      <c r="B5" s="140"/>
    </row>
    <row r="6" spans="1:13" ht="14.45" customHeight="1" thickBot="1" x14ac:dyDescent="0.25">
      <c r="B6" s="1503" t="s">
        <v>425</v>
      </c>
      <c r="C6" s="1478"/>
      <c r="D6" s="1478"/>
      <c r="E6" s="1478"/>
      <c r="F6" s="1478"/>
      <c r="G6" s="1478"/>
      <c r="H6" s="1478"/>
      <c r="I6" s="1478"/>
    </row>
    <row r="7" spans="1:13" s="12" customFormat="1" ht="36.75" customHeight="1" x14ac:dyDescent="0.2">
      <c r="B7" s="1497" t="s">
        <v>56</v>
      </c>
      <c r="C7" s="1499" t="s">
        <v>85</v>
      </c>
      <c r="D7" s="1501" t="s">
        <v>1188</v>
      </c>
      <c r="E7" s="1501"/>
      <c r="F7" s="1502"/>
      <c r="G7" s="131"/>
    </row>
    <row r="8" spans="1:13" s="12" customFormat="1" ht="40.9" customHeight="1" thickBot="1" x14ac:dyDescent="0.25">
      <c r="B8" s="1498"/>
      <c r="C8" s="1500"/>
      <c r="D8" s="977" t="s">
        <v>62</v>
      </c>
      <c r="E8" s="977" t="s">
        <v>63</v>
      </c>
      <c r="F8" s="978" t="s">
        <v>64</v>
      </c>
      <c r="G8" s="131"/>
      <c r="J8" s="459"/>
    </row>
    <row r="9" spans="1:13" s="12" customFormat="1" ht="10.5" customHeight="1" x14ac:dyDescent="0.2">
      <c r="A9" s="975"/>
      <c r="B9" s="989"/>
      <c r="C9" s="158"/>
      <c r="D9" s="159"/>
      <c r="E9" s="159"/>
      <c r="F9" s="377"/>
      <c r="G9" s="131"/>
      <c r="J9" s="459"/>
    </row>
    <row r="10" spans="1:13" s="12" customFormat="1" ht="14.45" customHeight="1" x14ac:dyDescent="0.2">
      <c r="A10" s="975"/>
      <c r="B10" s="990" t="s">
        <v>470</v>
      </c>
      <c r="C10" s="160" t="s">
        <v>86</v>
      </c>
      <c r="D10" s="159"/>
      <c r="E10" s="159"/>
      <c r="F10" s="377"/>
      <c r="G10" s="131"/>
      <c r="J10" s="459"/>
    </row>
    <row r="11" spans="1:13" s="12" customFormat="1" ht="14.45" customHeight="1" x14ac:dyDescent="0.2">
      <c r="A11" s="975"/>
      <c r="B11" s="990" t="s">
        <v>478</v>
      </c>
      <c r="C11" s="161" t="s">
        <v>1029</v>
      </c>
      <c r="D11" s="159"/>
      <c r="E11" s="159"/>
      <c r="F11" s="377"/>
      <c r="G11" s="131"/>
      <c r="J11" s="459"/>
    </row>
    <row r="12" spans="1:13" s="12" customFormat="1" ht="14.45" customHeight="1" x14ac:dyDescent="0.2">
      <c r="A12" s="975"/>
      <c r="B12" s="990" t="s">
        <v>479</v>
      </c>
      <c r="C12" s="162" t="s">
        <v>1189</v>
      </c>
      <c r="D12" s="115">
        <v>2027</v>
      </c>
      <c r="E12" s="115"/>
      <c r="F12" s="378">
        <f>SUM(D12:E12)</f>
        <v>2027</v>
      </c>
      <c r="G12" s="131"/>
      <c r="J12" s="459"/>
    </row>
    <row r="13" spans="1:13" s="12" customFormat="1" ht="14.45" customHeight="1" x14ac:dyDescent="0.2">
      <c r="A13" s="975"/>
      <c r="B13" s="990" t="s">
        <v>480</v>
      </c>
      <c r="C13" s="162" t="s">
        <v>276</v>
      </c>
      <c r="D13" s="115"/>
      <c r="E13" s="115">
        <v>0</v>
      </c>
      <c r="F13" s="378">
        <f>SUM(D13:E13)</f>
        <v>0</v>
      </c>
      <c r="G13" s="131"/>
      <c r="J13" s="459"/>
    </row>
    <row r="14" spans="1:13" s="12" customFormat="1" ht="14.45" customHeight="1" x14ac:dyDescent="0.2">
      <c r="A14" s="975"/>
      <c r="B14" s="990" t="s">
        <v>481</v>
      </c>
      <c r="C14" s="14"/>
      <c r="D14" s="115"/>
      <c r="E14" s="115"/>
      <c r="F14" s="378"/>
      <c r="G14" s="131"/>
      <c r="J14" s="459"/>
    </row>
    <row r="15" spans="1:13" s="12" customFormat="1" ht="14.45" customHeight="1" thickBot="1" x14ac:dyDescent="0.25">
      <c r="A15" s="975"/>
      <c r="B15" s="990" t="s">
        <v>482</v>
      </c>
      <c r="C15" s="14"/>
      <c r="D15" s="115">
        <v>0</v>
      </c>
      <c r="E15" s="115"/>
      <c r="F15" s="378">
        <f t="shared" ref="F15" si="0">SUM(D15:E15)</f>
        <v>0</v>
      </c>
      <c r="G15" s="131"/>
      <c r="J15" s="459"/>
      <c r="M15" s="10"/>
    </row>
    <row r="16" spans="1:13" s="12" customFormat="1" ht="14.45" customHeight="1" thickBot="1" x14ac:dyDescent="0.25">
      <c r="B16" s="991" t="s">
        <v>483</v>
      </c>
      <c r="C16" s="386" t="s">
        <v>1032</v>
      </c>
      <c r="D16" s="247">
        <f>SUM(D12:D15)</f>
        <v>2027</v>
      </c>
      <c r="E16" s="247">
        <f>SUM(E12:E15)</f>
        <v>0</v>
      </c>
      <c r="F16" s="765">
        <f>SUM(F12:F15)</f>
        <v>2027</v>
      </c>
      <c r="G16" s="131"/>
      <c r="J16" s="459"/>
    </row>
    <row r="17" spans="1:10" s="12" customFormat="1" ht="14.45" customHeight="1" x14ac:dyDescent="0.2">
      <c r="A17" s="975"/>
      <c r="B17" s="990" t="s">
        <v>484</v>
      </c>
      <c r="C17" s="163"/>
      <c r="D17" s="139"/>
      <c r="E17" s="139"/>
      <c r="F17" s="381"/>
      <c r="G17" s="131"/>
      <c r="J17" s="459"/>
    </row>
    <row r="18" spans="1:10" s="12" customFormat="1" ht="14.45" customHeight="1" x14ac:dyDescent="0.2">
      <c r="A18" s="975"/>
      <c r="B18" s="990" t="s">
        <v>485</v>
      </c>
      <c r="C18" s="458" t="s">
        <v>277</v>
      </c>
      <c r="D18" s="139"/>
      <c r="E18" s="139"/>
      <c r="F18" s="381"/>
      <c r="G18" s="131"/>
      <c r="J18" s="459"/>
    </row>
    <row r="19" spans="1:10" s="12" customFormat="1" ht="14.45" customHeight="1" thickBot="1" x14ac:dyDescent="0.25">
      <c r="A19" s="975"/>
      <c r="B19" s="990" t="s">
        <v>520</v>
      </c>
      <c r="C19" s="14" t="s">
        <v>1225</v>
      </c>
      <c r="D19" s="139"/>
      <c r="E19" s="232">
        <v>1537438</v>
      </c>
      <c r="F19" s="401">
        <f>D19+E19</f>
        <v>1537438</v>
      </c>
      <c r="G19" s="131"/>
      <c r="J19" s="459"/>
    </row>
    <row r="20" spans="1:10" s="12" customFormat="1" ht="14.45" customHeight="1" thickBot="1" x14ac:dyDescent="0.25">
      <c r="B20" s="991" t="s">
        <v>521</v>
      </c>
      <c r="C20" s="386" t="s">
        <v>278</v>
      </c>
      <c r="D20" s="247">
        <f>D19</f>
        <v>0</v>
      </c>
      <c r="E20" s="247">
        <f t="shared" ref="E20:F20" si="1">E19</f>
        <v>1537438</v>
      </c>
      <c r="F20" s="247">
        <f t="shared" si="1"/>
        <v>1537438</v>
      </c>
      <c r="G20" s="247" t="e">
        <f>#REF!+G19</f>
        <v>#REF!</v>
      </c>
      <c r="H20" s="247" t="e">
        <f>#REF!+H19</f>
        <v>#REF!</v>
      </c>
      <c r="I20" s="247" t="e">
        <f>#REF!+I19</f>
        <v>#REF!</v>
      </c>
      <c r="J20" s="459"/>
    </row>
    <row r="21" spans="1:10" s="12" customFormat="1" ht="14.45" customHeight="1" x14ac:dyDescent="0.2">
      <c r="A21" s="975"/>
      <c r="B21" s="990" t="s">
        <v>522</v>
      </c>
      <c r="C21" s="163"/>
      <c r="D21" s="139"/>
      <c r="E21" s="139"/>
      <c r="F21" s="139"/>
      <c r="G21" s="131"/>
      <c r="J21" s="459"/>
    </row>
    <row r="22" spans="1:10" s="12" customFormat="1" ht="14.45" customHeight="1" thickBot="1" x14ac:dyDescent="0.25">
      <c r="A22" s="975"/>
      <c r="B22" s="990" t="s">
        <v>523</v>
      </c>
      <c r="C22" s="165" t="s">
        <v>1030</v>
      </c>
      <c r="D22" s="139"/>
      <c r="E22" s="139"/>
      <c r="F22" s="139"/>
      <c r="G22" s="131"/>
      <c r="J22" s="459"/>
    </row>
    <row r="23" spans="1:10" s="12" customFormat="1" ht="14.45" customHeight="1" thickBot="1" x14ac:dyDescent="0.25">
      <c r="B23" s="991" t="s">
        <v>524</v>
      </c>
      <c r="C23" s="386" t="s">
        <v>1031</v>
      </c>
      <c r="D23" s="247">
        <f>SUM(D22:D22)</f>
        <v>0</v>
      </c>
      <c r="E23" s="247">
        <f t="shared" ref="E23:F23" si="2">SUM(E22:E22)</f>
        <v>0</v>
      </c>
      <c r="F23" s="765">
        <f t="shared" si="2"/>
        <v>0</v>
      </c>
      <c r="G23" s="131"/>
      <c r="J23" s="459"/>
    </row>
    <row r="24" spans="1:10" s="12" customFormat="1" ht="12" customHeight="1" x14ac:dyDescent="0.2">
      <c r="A24" s="975"/>
      <c r="B24" s="990" t="s">
        <v>525</v>
      </c>
      <c r="C24" s="164"/>
      <c r="D24" s="159"/>
      <c r="E24" s="159"/>
      <c r="F24" s="377"/>
      <c r="G24" s="131"/>
      <c r="J24" s="459"/>
    </row>
    <row r="25" spans="1:10" s="11" customFormat="1" ht="14.45" customHeight="1" x14ac:dyDescent="0.2">
      <c r="A25" s="404"/>
      <c r="B25" s="990" t="s">
        <v>526</v>
      </c>
      <c r="C25" s="463" t="s">
        <v>925</v>
      </c>
      <c r="D25" s="139"/>
      <c r="E25" s="139"/>
      <c r="F25" s="381"/>
      <c r="G25" s="140"/>
      <c r="J25" s="431"/>
    </row>
    <row r="26" spans="1:10" s="11" customFormat="1" ht="26.25" customHeight="1" x14ac:dyDescent="0.2">
      <c r="A26" s="404"/>
      <c r="B26" s="990" t="s">
        <v>528</v>
      </c>
      <c r="C26" s="795" t="s">
        <v>1218</v>
      </c>
      <c r="D26" s="115">
        <v>560281</v>
      </c>
      <c r="E26" s="115"/>
      <c r="F26" s="378">
        <f>D26+E26</f>
        <v>560281</v>
      </c>
      <c r="G26" s="140"/>
      <c r="J26" s="431"/>
    </row>
    <row r="27" spans="1:10" s="11" customFormat="1" ht="26.25" customHeight="1" x14ac:dyDescent="0.2">
      <c r="A27" s="404"/>
      <c r="B27" s="990"/>
      <c r="C27" s="844" t="s">
        <v>984</v>
      </c>
      <c r="D27" s="232">
        <v>51044</v>
      </c>
      <c r="E27" s="232"/>
      <c r="F27" s="401">
        <f>D27+E27</f>
        <v>51044</v>
      </c>
      <c r="G27" s="140"/>
      <c r="J27" s="431"/>
    </row>
    <row r="28" spans="1:10" s="11" customFormat="1" ht="26.25" customHeight="1" x14ac:dyDescent="0.2">
      <c r="A28" s="404"/>
      <c r="B28" s="990"/>
      <c r="C28" s="844" t="s">
        <v>948</v>
      </c>
      <c r="D28" s="232">
        <v>75141</v>
      </c>
      <c r="E28" s="232"/>
      <c r="F28" s="401">
        <f>D28+E28</f>
        <v>75141</v>
      </c>
      <c r="G28" s="140"/>
      <c r="J28" s="431"/>
    </row>
    <row r="29" spans="1:10" s="11" customFormat="1" ht="26.25" customHeight="1" thickBot="1" x14ac:dyDescent="0.25">
      <c r="A29" s="404"/>
      <c r="B29" s="990" t="s">
        <v>529</v>
      </c>
      <c r="C29" s="1285" t="s">
        <v>1186</v>
      </c>
      <c r="D29" s="232">
        <v>0</v>
      </c>
      <c r="E29" s="232"/>
      <c r="F29" s="401">
        <v>0</v>
      </c>
      <c r="G29" s="140"/>
      <c r="J29" s="431"/>
    </row>
    <row r="30" spans="1:10" ht="14.45" customHeight="1" thickBot="1" x14ac:dyDescent="0.25">
      <c r="B30" s="991" t="s">
        <v>530</v>
      </c>
      <c r="C30" s="1286" t="s">
        <v>1027</v>
      </c>
      <c r="D30" s="771">
        <f>SUM(D26:D29)</f>
        <v>686466</v>
      </c>
      <c r="E30" s="771">
        <f t="shared" ref="E30:F30" si="3">SUM(E26:E29)</f>
        <v>0</v>
      </c>
      <c r="F30" s="772">
        <f t="shared" si="3"/>
        <v>686466</v>
      </c>
      <c r="G30" s="114"/>
      <c r="H30" s="10"/>
      <c r="I30" s="10"/>
      <c r="J30" s="147"/>
    </row>
    <row r="31" spans="1:10" ht="14.45" customHeight="1" x14ac:dyDescent="0.2">
      <c r="A31" s="976"/>
      <c r="B31" s="990" t="s">
        <v>531</v>
      </c>
      <c r="C31" s="163"/>
      <c r="D31" s="139"/>
      <c r="E31" s="139"/>
      <c r="F31" s="381"/>
      <c r="G31" s="114"/>
      <c r="H31" s="10"/>
      <c r="I31" s="10"/>
      <c r="J31" s="147"/>
    </row>
    <row r="32" spans="1:10" ht="14.45" customHeight="1" x14ac:dyDescent="0.2">
      <c r="A32" s="976"/>
      <c r="B32" s="990" t="s">
        <v>532</v>
      </c>
      <c r="C32" s="165" t="s">
        <v>164</v>
      </c>
      <c r="D32" s="139"/>
      <c r="E32" s="115"/>
      <c r="F32" s="378"/>
      <c r="G32" s="114"/>
      <c r="H32" s="10"/>
      <c r="I32" s="10"/>
      <c r="J32" s="147"/>
    </row>
    <row r="33" spans="1:10" ht="28.5" customHeight="1" x14ac:dyDescent="0.2">
      <c r="A33" s="976"/>
      <c r="B33" s="990" t="s">
        <v>533</v>
      </c>
      <c r="D33" s="973"/>
      <c r="E33" s="972"/>
      <c r="F33" s="974"/>
      <c r="G33" s="114"/>
      <c r="H33" s="10"/>
      <c r="I33" s="10"/>
      <c r="J33" s="147"/>
    </row>
    <row r="34" spans="1:10" ht="17.25" customHeight="1" thickBot="1" x14ac:dyDescent="0.25">
      <c r="A34" s="976"/>
      <c r="B34" s="990" t="s">
        <v>534</v>
      </c>
      <c r="C34" s="14" t="s">
        <v>1134</v>
      </c>
      <c r="D34" s="1059">
        <v>0</v>
      </c>
      <c r="E34" s="1059"/>
      <c r="F34" s="1060">
        <f>D34+E34</f>
        <v>0</v>
      </c>
      <c r="G34" s="114"/>
      <c r="H34" s="10"/>
      <c r="I34" s="10"/>
      <c r="J34" s="147"/>
    </row>
    <row r="35" spans="1:10" ht="14.45" customHeight="1" thickBot="1" x14ac:dyDescent="0.25">
      <c r="B35" s="991" t="s">
        <v>535</v>
      </c>
      <c r="C35" s="386" t="s">
        <v>1028</v>
      </c>
      <c r="D35" s="247">
        <f>SUM(D33:D34)</f>
        <v>0</v>
      </c>
      <c r="E35" s="247">
        <f>SUM(E33:E34)</f>
        <v>0</v>
      </c>
      <c r="F35" s="765">
        <f>SUM(F33:F34)</f>
        <v>0</v>
      </c>
      <c r="G35" s="114"/>
      <c r="H35" s="10"/>
      <c r="I35" s="10"/>
      <c r="J35" s="147"/>
    </row>
    <row r="36" spans="1:10" ht="14.45" customHeight="1" x14ac:dyDescent="0.2">
      <c r="A36" s="976"/>
      <c r="B36" s="990" t="s">
        <v>552</v>
      </c>
      <c r="C36" s="163"/>
      <c r="D36" s="139"/>
      <c r="E36" s="139"/>
      <c r="F36" s="139"/>
      <c r="G36" s="114"/>
      <c r="H36" s="10"/>
      <c r="I36" s="10"/>
      <c r="J36" s="147"/>
    </row>
    <row r="37" spans="1:10" s="12" customFormat="1" ht="14.45" customHeight="1" x14ac:dyDescent="0.2">
      <c r="A37" s="975"/>
      <c r="B37" s="990" t="s">
        <v>553</v>
      </c>
      <c r="C37" s="165" t="s">
        <v>97</v>
      </c>
      <c r="D37" s="131"/>
      <c r="E37" s="1056"/>
      <c r="F37" s="1057"/>
      <c r="G37" s="131"/>
      <c r="J37" s="459"/>
    </row>
    <row r="38" spans="1:10" s="12" customFormat="1" ht="14.45" customHeight="1" thickBot="1" x14ac:dyDescent="0.25">
      <c r="A38" s="975"/>
      <c r="B38" s="990" t="s">
        <v>554</v>
      </c>
      <c r="C38" s="14" t="s">
        <v>98</v>
      </c>
      <c r="D38" s="131"/>
      <c r="E38" s="232">
        <v>3006</v>
      </c>
      <c r="F38" s="401">
        <f>SUM(E38)</f>
        <v>3006</v>
      </c>
      <c r="G38" s="131"/>
      <c r="J38" s="459"/>
    </row>
    <row r="39" spans="1:10" s="12" customFormat="1" ht="14.45" customHeight="1" thickBot="1" x14ac:dyDescent="0.25">
      <c r="A39" s="975"/>
      <c r="B39" s="992" t="s">
        <v>555</v>
      </c>
      <c r="C39" s="386" t="s">
        <v>99</v>
      </c>
      <c r="D39" s="771">
        <f>SUM(D38:D38)</f>
        <v>0</v>
      </c>
      <c r="E39" s="771">
        <f>SUM(E38:E38)</f>
        <v>3006</v>
      </c>
      <c r="F39" s="772">
        <f>SUM(F38:F38)</f>
        <v>3006</v>
      </c>
      <c r="G39" s="159"/>
      <c r="J39" s="459"/>
    </row>
    <row r="40" spans="1:10" s="12" customFormat="1" ht="15.75" customHeight="1" thickBot="1" x14ac:dyDescent="0.25">
      <c r="B40" s="993" t="s">
        <v>556</v>
      </c>
      <c r="C40" s="163"/>
      <c r="D40" s="1056"/>
      <c r="E40" s="1056"/>
      <c r="F40" s="1057"/>
      <c r="G40" s="131"/>
      <c r="J40" s="459"/>
    </row>
    <row r="41" spans="1:10" s="12" customFormat="1" ht="14.45" customHeight="1" thickBot="1" x14ac:dyDescent="0.25">
      <c r="B41" s="994" t="s">
        <v>557</v>
      </c>
      <c r="C41" s="386" t="s">
        <v>100</v>
      </c>
      <c r="D41" s="771">
        <f t="shared" ref="D41:I41" si="4">D16+D30+D35+D39+D23+D20</f>
        <v>688493</v>
      </c>
      <c r="E41" s="771">
        <f t="shared" si="4"/>
        <v>1540444</v>
      </c>
      <c r="F41" s="772">
        <f t="shared" si="4"/>
        <v>2228937</v>
      </c>
      <c r="G41" s="247" t="e">
        <f t="shared" si="4"/>
        <v>#REF!</v>
      </c>
      <c r="H41" s="247" t="e">
        <f t="shared" si="4"/>
        <v>#REF!</v>
      </c>
      <c r="I41" s="247" t="e">
        <f t="shared" si="4"/>
        <v>#REF!</v>
      </c>
      <c r="J41" s="459"/>
    </row>
    <row r="42" spans="1:10" ht="14.45" customHeight="1" x14ac:dyDescent="0.2">
      <c r="D42" s="1058"/>
      <c r="E42" s="1058"/>
      <c r="F42" s="1058"/>
    </row>
  </sheetData>
  <sheetProtection selectLockedCells="1" selectUnlockedCells="1"/>
  <mergeCells count="7">
    <mergeCell ref="C1:I2"/>
    <mergeCell ref="B3:I3"/>
    <mergeCell ref="B4:I4"/>
    <mergeCell ref="B7:B8"/>
    <mergeCell ref="C7:C8"/>
    <mergeCell ref="D7:F7"/>
    <mergeCell ref="B6:I6"/>
  </mergeCells>
  <phoneticPr fontId="33" type="noConversion"/>
  <pageMargins left="0.19685039370078741" right="0.19685039370078741" top="0.39370078740157483" bottom="0.39370078740157483" header="0.51181102362204722" footer="0.51181102362204722"/>
  <pageSetup paperSize="9" scale="91"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74"/>
  <sheetViews>
    <sheetView topLeftCell="B1" workbookViewId="0">
      <selection activeCell="K21" sqref="K21"/>
    </sheetView>
  </sheetViews>
  <sheetFormatPr defaultColWidth="9.140625" defaultRowHeight="12" x14ac:dyDescent="0.2"/>
  <cols>
    <col min="1" max="1" width="3.7109375" style="107" hidden="1" customWidth="1"/>
    <col min="2" max="2" width="3.7109375" style="107" customWidth="1"/>
    <col min="3" max="3" width="5.7109375" style="109" customWidth="1"/>
    <col min="4" max="4" width="53" style="105" customWidth="1"/>
    <col min="5" max="5" width="9" style="104" customWidth="1"/>
    <col min="6" max="6" width="9.140625" style="104"/>
    <col min="7" max="7" width="9.7109375" style="104" customWidth="1"/>
    <col min="8" max="16384" width="9.140625" style="13"/>
  </cols>
  <sheetData>
    <row r="1" spans="1:17" x14ac:dyDescent="0.2">
      <c r="C1" s="1504" t="s">
        <v>1370</v>
      </c>
      <c r="D1" s="1504"/>
      <c r="E1" s="1504"/>
      <c r="F1" s="1504"/>
      <c r="G1" s="1504"/>
    </row>
    <row r="2" spans="1:17" x14ac:dyDescent="0.2">
      <c r="C2" s="236"/>
      <c r="D2" s="236"/>
      <c r="E2" s="236"/>
      <c r="F2" s="236"/>
      <c r="G2" s="236"/>
    </row>
    <row r="3" spans="1:17" ht="13.5" customHeight="1" x14ac:dyDescent="0.2">
      <c r="C3" s="1510" t="s">
        <v>1039</v>
      </c>
      <c r="D3" s="1510"/>
      <c r="E3" s="1510"/>
      <c r="F3" s="1510"/>
      <c r="G3" s="1510"/>
    </row>
    <row r="4" spans="1:17" x14ac:dyDescent="0.2">
      <c r="C4" s="1511" t="s">
        <v>1326</v>
      </c>
      <c r="D4" s="1511"/>
      <c r="E4" s="1511"/>
      <c r="F4" s="1512"/>
      <c r="G4" s="1512"/>
    </row>
    <row r="5" spans="1:17" x14ac:dyDescent="0.2">
      <c r="C5" s="103"/>
      <c r="D5" s="103"/>
      <c r="E5" s="103"/>
      <c r="F5" s="237"/>
      <c r="G5" s="237"/>
    </row>
    <row r="6" spans="1:17" ht="12.75" x14ac:dyDescent="0.2">
      <c r="C6" s="103"/>
      <c r="D6" s="1505" t="s">
        <v>295</v>
      </c>
      <c r="E6" s="1506"/>
      <c r="F6" s="1506"/>
      <c r="G6" s="1506"/>
    </row>
    <row r="7" spans="1:17" ht="27" customHeight="1" x14ac:dyDescent="0.2">
      <c r="C7" s="1507" t="s">
        <v>76</v>
      </c>
      <c r="D7" s="1508" t="s">
        <v>85</v>
      </c>
      <c r="E7" s="1509" t="s">
        <v>1140</v>
      </c>
      <c r="F7" s="1509"/>
      <c r="G7" s="1509"/>
      <c r="I7" s="1091"/>
    </row>
    <row r="8" spans="1:17" s="8" customFormat="1" ht="42.75" customHeight="1" x14ac:dyDescent="0.2">
      <c r="A8" s="108"/>
      <c r="B8" s="108"/>
      <c r="C8" s="1507"/>
      <c r="D8" s="1508"/>
      <c r="E8" s="736" t="s">
        <v>62</v>
      </c>
      <c r="F8" s="736" t="s">
        <v>63</v>
      </c>
      <c r="G8" s="736" t="s">
        <v>64</v>
      </c>
    </row>
    <row r="9" spans="1:17" ht="14.25" customHeight="1" x14ac:dyDescent="0.2">
      <c r="C9" s="984" t="s">
        <v>470</v>
      </c>
      <c r="D9" s="737" t="s">
        <v>86</v>
      </c>
      <c r="E9" s="738"/>
      <c r="F9" s="106"/>
      <c r="G9" s="739"/>
      <c r="H9" s="511"/>
    </row>
    <row r="10" spans="1:17" ht="28.9" customHeight="1" x14ac:dyDescent="0.2">
      <c r="B10" s="979"/>
      <c r="C10" s="985" t="s">
        <v>478</v>
      </c>
      <c r="D10" s="769" t="s">
        <v>445</v>
      </c>
      <c r="E10" s="746"/>
      <c r="F10" s="770"/>
      <c r="G10" s="746"/>
      <c r="H10" s="511"/>
    </row>
    <row r="11" spans="1:17" x14ac:dyDescent="0.2">
      <c r="B11" s="979"/>
      <c r="C11" s="986" t="s">
        <v>479</v>
      </c>
      <c r="D11" s="740" t="s">
        <v>426</v>
      </c>
      <c r="E11" s="539"/>
      <c r="F11" s="106"/>
      <c r="G11" s="539"/>
      <c r="H11" s="511"/>
    </row>
    <row r="12" spans="1:17" x14ac:dyDescent="0.2">
      <c r="B12" s="979"/>
      <c r="C12" s="986" t="s">
        <v>480</v>
      </c>
      <c r="D12" s="740" t="s">
        <v>1073</v>
      </c>
      <c r="E12" s="1022"/>
      <c r="F12" s="106">
        <v>20000</v>
      </c>
      <c r="G12" s="539">
        <f t="shared" ref="G12:G19" si="0">SUM(E12:F12)</f>
        <v>20000</v>
      </c>
      <c r="H12" s="511"/>
      <c r="N12" s="882"/>
    </row>
    <row r="13" spans="1:17" x14ac:dyDescent="0.2">
      <c r="B13" s="979"/>
      <c r="C13" s="986" t="s">
        <v>481</v>
      </c>
      <c r="D13" s="740" t="s">
        <v>1074</v>
      </c>
      <c r="E13" s="1022"/>
      <c r="F13" s="106">
        <v>25000</v>
      </c>
      <c r="G13" s="539">
        <f t="shared" si="0"/>
        <v>25000</v>
      </c>
      <c r="H13" s="511"/>
    </row>
    <row r="14" spans="1:17" ht="13.5" customHeight="1" x14ac:dyDescent="0.2">
      <c r="B14" s="979"/>
      <c r="C14" s="986" t="s">
        <v>482</v>
      </c>
      <c r="D14" s="740" t="s">
        <v>1318</v>
      </c>
      <c r="E14" s="1022"/>
      <c r="F14" s="106">
        <v>0</v>
      </c>
      <c r="G14" s="539">
        <v>0</v>
      </c>
      <c r="H14" s="511"/>
    </row>
    <row r="15" spans="1:17" x14ac:dyDescent="0.2">
      <c r="B15" s="979"/>
      <c r="C15" s="986" t="s">
        <v>483</v>
      </c>
      <c r="D15" s="740" t="s">
        <v>427</v>
      </c>
      <c r="E15" s="539">
        <v>4500</v>
      </c>
      <c r="F15" s="106"/>
      <c r="G15" s="539">
        <f t="shared" si="0"/>
        <v>4500</v>
      </c>
      <c r="H15" s="511"/>
      <c r="L15" s="882"/>
      <c r="Q15" s="882"/>
    </row>
    <row r="16" spans="1:17" x14ac:dyDescent="0.2">
      <c r="B16" s="979"/>
      <c r="C16" s="986" t="s">
        <v>484</v>
      </c>
      <c r="D16" s="741" t="s">
        <v>428</v>
      </c>
      <c r="E16" s="1022"/>
      <c r="F16" s="106">
        <v>2900</v>
      </c>
      <c r="G16" s="539">
        <f t="shared" si="0"/>
        <v>2900</v>
      </c>
      <c r="H16" s="511"/>
    </row>
    <row r="17" spans="1:9" ht="13.5" customHeight="1" x14ac:dyDescent="0.2">
      <c r="B17" s="979"/>
      <c r="C17" s="986" t="s">
        <v>485</v>
      </c>
      <c r="D17" s="741" t="s">
        <v>458</v>
      </c>
      <c r="E17" s="539">
        <v>1350</v>
      </c>
      <c r="F17" s="539"/>
      <c r="G17" s="539">
        <f t="shared" si="0"/>
        <v>1350</v>
      </c>
      <c r="H17" s="511"/>
    </row>
    <row r="18" spans="1:9" ht="13.5" customHeight="1" x14ac:dyDescent="0.2">
      <c r="B18" s="979"/>
      <c r="C18" s="986" t="s">
        <v>519</v>
      </c>
      <c r="D18" s="786" t="s">
        <v>300</v>
      </c>
      <c r="E18" s="1024"/>
      <c r="F18" s="1072">
        <v>50</v>
      </c>
      <c r="G18" s="1073">
        <f t="shared" si="0"/>
        <v>50</v>
      </c>
      <c r="H18" s="511"/>
    </row>
    <row r="19" spans="1:9" ht="13.5" customHeight="1" thickBot="1" x14ac:dyDescent="0.25">
      <c r="B19" s="979"/>
      <c r="C19" s="986" t="s">
        <v>520</v>
      </c>
      <c r="D19" s="786" t="s">
        <v>985</v>
      </c>
      <c r="E19" s="1024"/>
      <c r="F19" s="1072">
        <v>1385</v>
      </c>
      <c r="G19" s="1073">
        <f t="shared" si="0"/>
        <v>1385</v>
      </c>
      <c r="H19" s="511"/>
    </row>
    <row r="20" spans="1:9" ht="15" customHeight="1" thickBot="1" x14ac:dyDescent="0.25">
      <c r="B20" s="981"/>
      <c r="C20" s="987" t="s">
        <v>521</v>
      </c>
      <c r="D20" s="883" t="s">
        <v>446</v>
      </c>
      <c r="E20" s="1130">
        <f>SUM(E12:E19)</f>
        <v>5850</v>
      </c>
      <c r="F20" s="1130">
        <f>SUM(F12:F19)</f>
        <v>49335</v>
      </c>
      <c r="G20" s="1130">
        <f>SUM(G12:G19)</f>
        <v>55185</v>
      </c>
      <c r="H20" s="882"/>
    </row>
    <row r="21" spans="1:9" ht="15" customHeight="1" x14ac:dyDescent="0.2">
      <c r="B21" s="979"/>
      <c r="C21" s="986"/>
      <c r="D21" s="744"/>
      <c r="E21" s="938"/>
      <c r="F21" s="939"/>
      <c r="G21" s="983"/>
      <c r="H21" s="882"/>
    </row>
    <row r="22" spans="1:9" x14ac:dyDescent="0.2">
      <c r="B22" s="979"/>
      <c r="C22" s="986" t="s">
        <v>522</v>
      </c>
      <c r="D22" s="744" t="s">
        <v>447</v>
      </c>
      <c r="E22" s="539"/>
      <c r="F22" s="742"/>
      <c r="G22" s="539"/>
      <c r="H22" s="882"/>
    </row>
    <row r="23" spans="1:9" s="8" customFormat="1" ht="15.6" customHeight="1" x14ac:dyDescent="0.2">
      <c r="A23" s="108"/>
      <c r="B23" s="980"/>
      <c r="C23" s="986" t="s">
        <v>523</v>
      </c>
      <c r="D23" s="745" t="s">
        <v>459</v>
      </c>
      <c r="E23" s="539">
        <v>132900</v>
      </c>
      <c r="F23" s="742"/>
      <c r="G23" s="539">
        <f>E23</f>
        <v>132900</v>
      </c>
      <c r="H23" s="510"/>
      <c r="I23" s="1084"/>
    </row>
    <row r="24" spans="1:9" s="8" customFormat="1" ht="12" customHeight="1" x14ac:dyDescent="0.2">
      <c r="A24" s="108"/>
      <c r="B24" s="980"/>
      <c r="C24" s="986" t="s">
        <v>524</v>
      </c>
      <c r="D24" s="745" t="s">
        <v>304</v>
      </c>
      <c r="E24" s="539">
        <v>17740</v>
      </c>
      <c r="F24" s="742"/>
      <c r="G24" s="539">
        <f t="shared" ref="G24:G29" si="1">SUM(E24:F24)</f>
        <v>17740</v>
      </c>
      <c r="H24" s="510"/>
      <c r="I24" s="1084"/>
    </row>
    <row r="25" spans="1:9" s="8" customFormat="1" ht="12" customHeight="1" x14ac:dyDescent="0.2">
      <c r="A25" s="108"/>
      <c r="B25" s="980"/>
      <c r="C25" s="986" t="s">
        <v>525</v>
      </c>
      <c r="D25" s="745" t="s">
        <v>928</v>
      </c>
      <c r="E25" s="539">
        <v>0</v>
      </c>
      <c r="F25" s="742"/>
      <c r="G25" s="539">
        <f t="shared" si="1"/>
        <v>0</v>
      </c>
      <c r="H25" s="510"/>
      <c r="I25" s="1084"/>
    </row>
    <row r="26" spans="1:9" s="8" customFormat="1" x14ac:dyDescent="0.2">
      <c r="A26" s="108"/>
      <c r="B26" s="980"/>
      <c r="C26" s="986" t="s">
        <v>526</v>
      </c>
      <c r="D26" s="743" t="s">
        <v>996</v>
      </c>
      <c r="E26" s="539"/>
      <c r="F26" s="742">
        <v>19500</v>
      </c>
      <c r="G26" s="539">
        <f t="shared" si="1"/>
        <v>19500</v>
      </c>
      <c r="H26" s="510"/>
      <c r="I26" s="1084"/>
    </row>
    <row r="27" spans="1:9" s="8" customFormat="1" x14ac:dyDescent="0.2">
      <c r="A27" s="108"/>
      <c r="B27" s="980"/>
      <c r="C27" s="986" t="s">
        <v>528</v>
      </c>
      <c r="D27" s="743" t="s">
        <v>302</v>
      </c>
      <c r="E27" s="539"/>
      <c r="F27" s="742">
        <v>65000</v>
      </c>
      <c r="G27" s="539">
        <f t="shared" si="1"/>
        <v>65000</v>
      </c>
      <c r="H27" s="510"/>
      <c r="I27" s="1084"/>
    </row>
    <row r="28" spans="1:9" s="8" customFormat="1" x14ac:dyDescent="0.2">
      <c r="A28" s="108"/>
      <c r="B28" s="980"/>
      <c r="C28" s="986" t="s">
        <v>529</v>
      </c>
      <c r="D28" s="743" t="s">
        <v>992</v>
      </c>
      <c r="E28" s="539"/>
      <c r="F28" s="742">
        <v>5000</v>
      </c>
      <c r="G28" s="539">
        <f t="shared" si="1"/>
        <v>5000</v>
      </c>
      <c r="H28" s="510"/>
      <c r="I28" s="1084"/>
    </row>
    <row r="29" spans="1:9" s="8" customFormat="1" x14ac:dyDescent="0.2">
      <c r="A29" s="108"/>
      <c r="B29" s="980"/>
      <c r="C29" s="986" t="s">
        <v>530</v>
      </c>
      <c r="D29" s="743" t="s">
        <v>1080</v>
      </c>
      <c r="E29" s="539"/>
      <c r="F29" s="742">
        <v>50000</v>
      </c>
      <c r="G29" s="539">
        <f t="shared" si="1"/>
        <v>50000</v>
      </c>
      <c r="H29" s="510"/>
      <c r="I29" s="1084"/>
    </row>
    <row r="30" spans="1:9" s="8" customFormat="1" x14ac:dyDescent="0.2">
      <c r="A30" s="108"/>
      <c r="B30" s="980"/>
      <c r="C30" s="986" t="s">
        <v>531</v>
      </c>
      <c r="D30" s="680" t="s">
        <v>1230</v>
      </c>
      <c r="E30" s="746"/>
      <c r="F30" s="1131">
        <v>4000</v>
      </c>
      <c r="G30" s="746">
        <f>E30+F30</f>
        <v>4000</v>
      </c>
      <c r="H30" s="510"/>
      <c r="I30" s="1084"/>
    </row>
    <row r="31" spans="1:9" s="8" customFormat="1" x14ac:dyDescent="0.2">
      <c r="A31" s="108"/>
      <c r="B31" s="980"/>
      <c r="C31" s="986" t="s">
        <v>532</v>
      </c>
      <c r="D31" s="680" t="s">
        <v>1340</v>
      </c>
      <c r="E31" s="746"/>
      <c r="F31" s="1131">
        <v>1200</v>
      </c>
      <c r="G31" s="746">
        <f>E31+F31</f>
        <v>1200</v>
      </c>
      <c r="H31" s="510"/>
      <c r="I31" s="1084"/>
    </row>
    <row r="32" spans="1:9" s="8" customFormat="1" x14ac:dyDescent="0.2">
      <c r="A32" s="108"/>
      <c r="B32" s="980"/>
      <c r="C32" s="986" t="s">
        <v>533</v>
      </c>
      <c r="D32" s="680" t="s">
        <v>303</v>
      </c>
      <c r="E32" s="746"/>
      <c r="F32" s="1131">
        <v>3500</v>
      </c>
      <c r="G32" s="746">
        <f>E32+F32</f>
        <v>3500</v>
      </c>
      <c r="H32" s="510"/>
      <c r="I32" s="1084"/>
    </row>
    <row r="33" spans="1:9" s="8" customFormat="1" x14ac:dyDescent="0.2">
      <c r="A33" s="108"/>
      <c r="B33" s="980"/>
      <c r="C33" s="986" t="s">
        <v>534</v>
      </c>
      <c r="D33" s="680" t="s">
        <v>305</v>
      </c>
      <c r="E33" s="746"/>
      <c r="F33" s="1131">
        <v>320</v>
      </c>
      <c r="G33" s="746">
        <f>E33+F33</f>
        <v>320</v>
      </c>
      <c r="H33" s="510"/>
      <c r="I33" s="1084"/>
    </row>
    <row r="34" spans="1:9" s="8" customFormat="1" x14ac:dyDescent="0.2">
      <c r="A34" s="108"/>
      <c r="B34" s="980"/>
      <c r="C34" s="986" t="s">
        <v>535</v>
      </c>
      <c r="D34" s="743" t="s">
        <v>306</v>
      </c>
      <c r="E34" s="746"/>
      <c r="F34" s="1131">
        <v>1000</v>
      </c>
      <c r="G34" s="746">
        <f>F34</f>
        <v>1000</v>
      </c>
      <c r="H34" s="510"/>
      <c r="I34" s="1084"/>
    </row>
    <row r="35" spans="1:9" s="8" customFormat="1" x14ac:dyDescent="0.2">
      <c r="A35" s="108"/>
      <c r="B35" s="980"/>
      <c r="C35" s="986" t="s">
        <v>552</v>
      </c>
      <c r="D35" s="743" t="s">
        <v>1107</v>
      </c>
      <c r="E35" s="746"/>
      <c r="F35" s="1131">
        <v>1700</v>
      </c>
      <c r="G35" s="746">
        <f>SUM(E35:F35)</f>
        <v>1700</v>
      </c>
      <c r="H35" s="855"/>
      <c r="I35" s="1084"/>
    </row>
    <row r="36" spans="1:9" s="8" customFormat="1" x14ac:dyDescent="0.2">
      <c r="A36" s="108"/>
      <c r="B36" s="980"/>
      <c r="C36" s="986" t="s">
        <v>553</v>
      </c>
      <c r="D36" s="743" t="s">
        <v>165</v>
      </c>
      <c r="E36" s="746"/>
      <c r="F36" s="1131">
        <v>300</v>
      </c>
      <c r="G36" s="746">
        <f t="shared" ref="G36:G50" si="2">E36+F36</f>
        <v>300</v>
      </c>
      <c r="H36" s="510"/>
      <c r="I36" s="1084"/>
    </row>
    <row r="37" spans="1:9" s="8" customFormat="1" x14ac:dyDescent="0.2">
      <c r="A37" s="108"/>
      <c r="B37" s="980"/>
      <c r="C37" s="986" t="s">
        <v>554</v>
      </c>
      <c r="D37" s="743" t="s">
        <v>166</v>
      </c>
      <c r="E37" s="746"/>
      <c r="F37" s="1131">
        <v>2000</v>
      </c>
      <c r="G37" s="746">
        <f t="shared" si="2"/>
        <v>2000</v>
      </c>
      <c r="H37" s="510"/>
      <c r="I37" s="1084"/>
    </row>
    <row r="38" spans="1:9" s="8" customFormat="1" x14ac:dyDescent="0.2">
      <c r="A38" s="108"/>
      <c r="B38" s="980"/>
      <c r="C38" s="986" t="s">
        <v>555</v>
      </c>
      <c r="D38" s="743" t="s">
        <v>279</v>
      </c>
      <c r="E38" s="746"/>
      <c r="F38" s="1131">
        <v>1000</v>
      </c>
      <c r="G38" s="746">
        <f t="shared" si="2"/>
        <v>1000</v>
      </c>
      <c r="H38" s="510"/>
      <c r="I38" s="1084"/>
    </row>
    <row r="39" spans="1:9" s="8" customFormat="1" x14ac:dyDescent="0.2">
      <c r="A39" s="108"/>
      <c r="B39" s="980"/>
      <c r="C39" s="986" t="s">
        <v>556</v>
      </c>
      <c r="D39" s="743" t="s">
        <v>280</v>
      </c>
      <c r="E39" s="746"/>
      <c r="F39" s="1131">
        <v>5000</v>
      </c>
      <c r="G39" s="746">
        <f t="shared" si="2"/>
        <v>5000</v>
      </c>
      <c r="H39" s="510"/>
      <c r="I39" s="1084"/>
    </row>
    <row r="40" spans="1:9" s="8" customFormat="1" x14ac:dyDescent="0.2">
      <c r="A40" s="108"/>
      <c r="B40" s="980"/>
      <c r="C40" s="986" t="s">
        <v>557</v>
      </c>
      <c r="D40" s="743" t="s">
        <v>900</v>
      </c>
      <c r="E40" s="746"/>
      <c r="F40" s="1132">
        <v>300</v>
      </c>
      <c r="G40" s="746">
        <v>300</v>
      </c>
      <c r="H40" s="510"/>
      <c r="I40" s="1084"/>
    </row>
    <row r="41" spans="1:9" s="8" customFormat="1" x14ac:dyDescent="0.2">
      <c r="A41" s="108"/>
      <c r="B41" s="980"/>
      <c r="C41" s="986" t="s">
        <v>558</v>
      </c>
      <c r="D41" s="743" t="s">
        <v>901</v>
      </c>
      <c r="E41" s="746"/>
      <c r="F41" s="1131">
        <v>150</v>
      </c>
      <c r="G41" s="746">
        <f t="shared" si="2"/>
        <v>150</v>
      </c>
      <c r="H41" s="510"/>
      <c r="I41" s="1084"/>
    </row>
    <row r="42" spans="1:9" s="8" customFormat="1" x14ac:dyDescent="0.2">
      <c r="A42" s="108"/>
      <c r="B42" s="980"/>
      <c r="C42" s="986" t="s">
        <v>559</v>
      </c>
      <c r="D42" s="743" t="s">
        <v>926</v>
      </c>
      <c r="E42" s="746"/>
      <c r="F42" s="1131">
        <v>50</v>
      </c>
      <c r="G42" s="746">
        <f t="shared" si="2"/>
        <v>50</v>
      </c>
      <c r="H42" s="510"/>
      <c r="I42" s="1084"/>
    </row>
    <row r="43" spans="1:9" s="8" customFormat="1" ht="12.75" customHeight="1" x14ac:dyDescent="0.2">
      <c r="A43" s="108"/>
      <c r="B43" s="980"/>
      <c r="C43" s="986" t="s">
        <v>560</v>
      </c>
      <c r="D43" s="743" t="s">
        <v>995</v>
      </c>
      <c r="E43" s="746"/>
      <c r="F43" s="1131">
        <v>900</v>
      </c>
      <c r="G43" s="746">
        <f t="shared" si="2"/>
        <v>900</v>
      </c>
      <c r="H43" s="510"/>
      <c r="I43" s="1084"/>
    </row>
    <row r="44" spans="1:9" s="8" customFormat="1" x14ac:dyDescent="0.2">
      <c r="A44" s="108"/>
      <c r="B44" s="980"/>
      <c r="C44" s="986" t="s">
        <v>612</v>
      </c>
      <c r="D44" s="787" t="s">
        <v>927</v>
      </c>
      <c r="E44" s="788"/>
      <c r="F44" s="1077">
        <v>75</v>
      </c>
      <c r="G44" s="788">
        <f t="shared" si="2"/>
        <v>75</v>
      </c>
      <c r="H44" s="510"/>
      <c r="I44" s="1084"/>
    </row>
    <row r="45" spans="1:9" s="8" customFormat="1" x14ac:dyDescent="0.2">
      <c r="A45" s="108"/>
      <c r="B45" s="980"/>
      <c r="C45" s="986" t="s">
        <v>613</v>
      </c>
      <c r="D45" s="787" t="s">
        <v>993</v>
      </c>
      <c r="E45" s="788"/>
      <c r="F45" s="1077">
        <v>50</v>
      </c>
      <c r="G45" s="788">
        <f t="shared" si="2"/>
        <v>50</v>
      </c>
      <c r="H45" s="510"/>
      <c r="I45" s="1084"/>
    </row>
    <row r="46" spans="1:9" s="8" customFormat="1" ht="24" x14ac:dyDescent="0.2">
      <c r="A46" s="108"/>
      <c r="B46" s="980"/>
      <c r="C46" s="1343" t="s">
        <v>614</v>
      </c>
      <c r="D46" s="902" t="s">
        <v>994</v>
      </c>
      <c r="E46" s="788"/>
      <c r="F46" s="1077">
        <v>150</v>
      </c>
      <c r="G46" s="788">
        <f t="shared" si="2"/>
        <v>150</v>
      </c>
      <c r="H46" s="510"/>
      <c r="I46" s="1084"/>
    </row>
    <row r="47" spans="1:9" s="8" customFormat="1" x14ac:dyDescent="0.2">
      <c r="A47" s="108"/>
      <c r="B47" s="980"/>
      <c r="C47" s="986" t="s">
        <v>615</v>
      </c>
      <c r="D47" s="787" t="s">
        <v>1000</v>
      </c>
      <c r="E47" s="788"/>
      <c r="F47" s="1077">
        <v>200</v>
      </c>
      <c r="G47" s="788">
        <f t="shared" si="2"/>
        <v>200</v>
      </c>
      <c r="H47" s="510"/>
      <c r="I47" s="1084"/>
    </row>
    <row r="48" spans="1:9" s="8" customFormat="1" ht="18.75" customHeight="1" x14ac:dyDescent="0.2">
      <c r="A48" s="108"/>
      <c r="B48" s="980"/>
      <c r="C48" s="986" t="s">
        <v>112</v>
      </c>
      <c r="D48" s="902" t="s">
        <v>1203</v>
      </c>
      <c r="E48" s="788"/>
      <c r="F48" s="1077">
        <v>5000</v>
      </c>
      <c r="G48" s="788">
        <f t="shared" si="2"/>
        <v>5000</v>
      </c>
      <c r="H48" s="510"/>
      <c r="I48" s="1090"/>
    </row>
    <row r="49" spans="1:12" s="8" customFormat="1" ht="15" customHeight="1" x14ac:dyDescent="0.2">
      <c r="A49" s="108"/>
      <c r="B49" s="980"/>
      <c r="C49" s="986" t="s">
        <v>640</v>
      </c>
      <c r="D49" s="787" t="s">
        <v>1222</v>
      </c>
      <c r="E49" s="788"/>
      <c r="F49" s="1077">
        <v>1000</v>
      </c>
      <c r="G49" s="788">
        <f t="shared" si="2"/>
        <v>1000</v>
      </c>
      <c r="H49" s="510"/>
      <c r="I49" s="1084"/>
    </row>
    <row r="50" spans="1:12" s="8" customFormat="1" ht="15" customHeight="1" x14ac:dyDescent="0.2">
      <c r="A50" s="108"/>
      <c r="B50" s="980"/>
      <c r="C50" s="986" t="s">
        <v>641</v>
      </c>
      <c r="D50" s="787" t="s">
        <v>1111</v>
      </c>
      <c r="E50" s="788"/>
      <c r="F50" s="1077">
        <v>200</v>
      </c>
      <c r="G50" s="788">
        <f t="shared" si="2"/>
        <v>200</v>
      </c>
      <c r="H50" s="510"/>
      <c r="I50" s="1084"/>
    </row>
    <row r="51" spans="1:12" s="8" customFormat="1" ht="12.75" thickBot="1" x14ac:dyDescent="0.25">
      <c r="A51" s="108"/>
      <c r="B51" s="980"/>
      <c r="C51" s="986" t="s">
        <v>115</v>
      </c>
      <c r="D51" s="743" t="s">
        <v>983</v>
      </c>
      <c r="E51" s="746">
        <v>0</v>
      </c>
      <c r="F51" s="1131">
        <v>780</v>
      </c>
      <c r="G51" s="746">
        <f>SUM(E51:F51)</f>
        <v>780</v>
      </c>
      <c r="H51" s="510"/>
      <c r="I51" s="1084"/>
    </row>
    <row r="52" spans="1:12" s="8" customFormat="1" ht="12.75" thickBot="1" x14ac:dyDescent="0.25">
      <c r="A52" s="108"/>
      <c r="B52" s="982"/>
      <c r="C52" s="987" t="s">
        <v>116</v>
      </c>
      <c r="D52" s="883" t="s">
        <v>448</v>
      </c>
      <c r="E52" s="1130">
        <f>SUM(E22:E51)</f>
        <v>150640</v>
      </c>
      <c r="F52" s="1136">
        <f>SUM(F26:F51)</f>
        <v>168375</v>
      </c>
      <c r="G52" s="1137">
        <f>SUM(G22:G51)</f>
        <v>319015</v>
      </c>
      <c r="H52" s="703"/>
    </row>
    <row r="53" spans="1:12" ht="12.75" thickBot="1" x14ac:dyDescent="0.25">
      <c r="B53" s="979"/>
      <c r="C53" s="986"/>
      <c r="D53" s="740"/>
      <c r="E53" s="1022"/>
      <c r="F53" s="1023"/>
      <c r="G53" s="1022"/>
      <c r="H53" s="511"/>
    </row>
    <row r="54" spans="1:12" ht="12.75" thickBot="1" x14ac:dyDescent="0.25">
      <c r="B54" s="981"/>
      <c r="C54" s="987" t="s">
        <v>117</v>
      </c>
      <c r="D54" s="988" t="s">
        <v>1033</v>
      </c>
      <c r="E54" s="1138">
        <f>E20+E52</f>
        <v>156490</v>
      </c>
      <c r="F54" s="1138">
        <f>F20+F52</f>
        <v>217710</v>
      </c>
      <c r="G54" s="1139">
        <f>G20+G52</f>
        <v>374200</v>
      </c>
    </row>
    <row r="55" spans="1:12" x14ac:dyDescent="0.2">
      <c r="B55" s="979"/>
      <c r="C55" s="986"/>
      <c r="D55" s="963"/>
      <c r="E55" s="1025"/>
      <c r="F55" s="1025"/>
      <c r="G55" s="1023"/>
      <c r="H55" s="511"/>
    </row>
    <row r="56" spans="1:12" x14ac:dyDescent="0.2">
      <c r="B56" s="979"/>
      <c r="C56" s="986" t="s">
        <v>120</v>
      </c>
      <c r="D56" s="961" t="s">
        <v>320</v>
      </c>
      <c r="E56" s="1022"/>
      <c r="F56" s="1022"/>
      <c r="G56" s="1022"/>
    </row>
    <row r="57" spans="1:12" x14ac:dyDescent="0.2">
      <c r="B57" s="979"/>
      <c r="C57" s="986" t="s">
        <v>123</v>
      </c>
      <c r="D57" s="962" t="s">
        <v>445</v>
      </c>
      <c r="E57" s="1022"/>
      <c r="F57" s="1022"/>
      <c r="G57" s="1022"/>
    </row>
    <row r="58" spans="1:12" ht="12.75" thickBot="1" x14ac:dyDescent="0.25">
      <c r="B58" s="979"/>
      <c r="C58" s="986"/>
      <c r="D58" s="963"/>
      <c r="E58" s="1022"/>
      <c r="F58" s="1022"/>
      <c r="G58" s="1022"/>
    </row>
    <row r="59" spans="1:12" ht="12.75" thickBot="1" x14ac:dyDescent="0.25">
      <c r="B59" s="981"/>
      <c r="C59" s="987" t="s">
        <v>124</v>
      </c>
      <c r="D59" s="964" t="s">
        <v>1036</v>
      </c>
      <c r="E59" s="1130">
        <f>SUM(E58)</f>
        <v>0</v>
      </c>
      <c r="F59" s="1130">
        <f t="shared" ref="F59:G59" si="3">SUM(F58)</f>
        <v>0</v>
      </c>
      <c r="G59" s="1136">
        <f t="shared" si="3"/>
        <v>0</v>
      </c>
      <c r="H59" s="968"/>
    </row>
    <row r="60" spans="1:12" x14ac:dyDescent="0.2">
      <c r="B60" s="979"/>
      <c r="C60" s="986"/>
      <c r="D60" s="965"/>
      <c r="E60" s="938"/>
      <c r="F60" s="938"/>
      <c r="G60" s="938"/>
    </row>
    <row r="61" spans="1:12" x14ac:dyDescent="0.2">
      <c r="B61" s="979"/>
      <c r="C61" s="986" t="s">
        <v>125</v>
      </c>
      <c r="D61" s="962" t="s">
        <v>447</v>
      </c>
      <c r="E61" s="938"/>
      <c r="F61" s="938"/>
      <c r="G61" s="938"/>
      <c r="L61" s="882"/>
    </row>
    <row r="62" spans="1:12" ht="12.75" thickBot="1" x14ac:dyDescent="0.25">
      <c r="B62" s="979"/>
      <c r="C62" s="986"/>
      <c r="D62" s="967"/>
      <c r="E62" s="539"/>
      <c r="F62" s="539"/>
      <c r="G62" s="539"/>
    </row>
    <row r="63" spans="1:12" ht="12.75" thickBot="1" x14ac:dyDescent="0.25">
      <c r="B63" s="981"/>
      <c r="C63" s="1140" t="s">
        <v>126</v>
      </c>
      <c r="D63" s="988" t="s">
        <v>1112</v>
      </c>
      <c r="E63" s="1130">
        <f>SUM(E62)</f>
        <v>0</v>
      </c>
      <c r="F63" s="1130"/>
      <c r="G63" s="1136">
        <f>SUM(G62)</f>
        <v>0</v>
      </c>
    </row>
    <row r="64" spans="1:12" ht="12.75" thickBot="1" x14ac:dyDescent="0.25">
      <c r="B64" s="979"/>
      <c r="C64" s="1133"/>
      <c r="D64" s="962"/>
      <c r="E64" s="938"/>
      <c r="F64" s="938"/>
      <c r="G64" s="938"/>
    </row>
    <row r="65" spans="2:9" ht="12.75" thickBot="1" x14ac:dyDescent="0.25">
      <c r="B65" s="981"/>
      <c r="C65" s="987" t="s">
        <v>129</v>
      </c>
      <c r="D65" s="966" t="s">
        <v>1034</v>
      </c>
      <c r="E65" s="1130">
        <f>E59+E63</f>
        <v>0</v>
      </c>
      <c r="F65" s="1130">
        <f t="shared" ref="F65:G65" si="4">F59+F63</f>
        <v>0</v>
      </c>
      <c r="G65" s="1136">
        <f t="shared" si="4"/>
        <v>0</v>
      </c>
    </row>
    <row r="66" spans="2:9" x14ac:dyDescent="0.2">
      <c r="B66" s="979"/>
      <c r="C66" s="986"/>
      <c r="D66" s="884"/>
      <c r="E66" s="1026"/>
      <c r="F66" s="1026"/>
      <c r="G66" s="1027"/>
      <c r="H66" s="511"/>
    </row>
    <row r="67" spans="2:9" ht="24" x14ac:dyDescent="0.2">
      <c r="B67" s="979"/>
      <c r="C67" s="1135" t="s">
        <v>132</v>
      </c>
      <c r="D67" s="962" t="s">
        <v>1037</v>
      </c>
      <c r="E67" s="1141">
        <f>E20+E59</f>
        <v>5850</v>
      </c>
      <c r="F67" s="1141">
        <f>F20+F59</f>
        <v>49335</v>
      </c>
      <c r="G67" s="1141">
        <f>G20+G59</f>
        <v>55185</v>
      </c>
    </row>
    <row r="68" spans="2:9" ht="24" x14ac:dyDescent="0.2">
      <c r="B68" s="979"/>
      <c r="C68" s="1135" t="s">
        <v>135</v>
      </c>
      <c r="D68" s="962" t="s">
        <v>1038</v>
      </c>
      <c r="E68" s="1141">
        <f>E52+E63</f>
        <v>150640</v>
      </c>
      <c r="F68" s="1141">
        <f t="shared" ref="F68:G68" si="5">F52+F63</f>
        <v>168375</v>
      </c>
      <c r="G68" s="1141">
        <f t="shared" si="5"/>
        <v>319015</v>
      </c>
    </row>
    <row r="69" spans="2:9" ht="12.75" thickBot="1" x14ac:dyDescent="0.25">
      <c r="B69" s="979"/>
      <c r="C69" s="986"/>
      <c r="D69" s="963"/>
      <c r="E69" s="1022"/>
      <c r="F69" s="1022"/>
      <c r="G69" s="1022"/>
    </row>
    <row r="70" spans="2:9" ht="24.75" thickBot="1" x14ac:dyDescent="0.25">
      <c r="B70" s="981"/>
      <c r="C70" s="1134" t="s">
        <v>136</v>
      </c>
      <c r="D70" s="966" t="s">
        <v>1035</v>
      </c>
      <c r="E70" s="1138">
        <f>E54+E65</f>
        <v>156490</v>
      </c>
      <c r="F70" s="1138">
        <f>F54+F65</f>
        <v>217710</v>
      </c>
      <c r="G70" s="1142">
        <f>G54+G65</f>
        <v>374200</v>
      </c>
    </row>
    <row r="71" spans="2:9" x14ac:dyDescent="0.2">
      <c r="I71" s="882"/>
    </row>
    <row r="74" spans="2:9" x14ac:dyDescent="0.2">
      <c r="H74" s="1076"/>
    </row>
  </sheetData>
  <sheetProtection selectLockedCells="1" selectUnlockedCells="1"/>
  <mergeCells count="7">
    <mergeCell ref="C1:G1"/>
    <mergeCell ref="D6:G6"/>
    <mergeCell ref="C7:C8"/>
    <mergeCell ref="D7:D8"/>
    <mergeCell ref="E7:G7"/>
    <mergeCell ref="C3:G3"/>
    <mergeCell ref="C4:G4"/>
  </mergeCells>
  <phoneticPr fontId="33" type="noConversion"/>
  <pageMargins left="0.55118110236220474" right="0.55118110236220474" top="0.98425196850393704" bottom="0.98425196850393704" header="0.51181102362204722" footer="0.51181102362204722"/>
  <pageSetup paperSize="9" scale="85" firstPageNumber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T121"/>
  <sheetViews>
    <sheetView workbookViewId="0">
      <pane xSplit="3" ySplit="9" topLeftCell="D10" activePane="bottomRight" state="frozen"/>
      <selection activeCell="B65" sqref="B65"/>
      <selection pane="topRight" activeCell="B65" sqref="B65"/>
      <selection pane="bottomLeft" activeCell="B65" sqref="B65"/>
      <selection pane="bottomRight" activeCell="O31" sqref="O31"/>
    </sheetView>
  </sheetViews>
  <sheetFormatPr defaultColWidth="9.140625" defaultRowHeight="14.1" customHeight="1" x14ac:dyDescent="0.2"/>
  <cols>
    <col min="1" max="1" width="1.28515625" style="49" customWidth="1"/>
    <col min="2" max="2" width="3.7109375" style="266" customWidth="1"/>
    <col min="3" max="3" width="41.42578125" style="275" customWidth="1"/>
    <col min="4" max="4" width="9.85546875" style="50" customWidth="1"/>
    <col min="5" max="5" width="8.7109375" style="50" customWidth="1"/>
    <col min="6" max="6" width="7.85546875" style="50" customWidth="1"/>
    <col min="7" max="7" width="8.42578125" style="63" customWidth="1"/>
    <col min="8" max="8" width="9.85546875" style="78" customWidth="1"/>
    <col min="9" max="9" width="7.28515625" style="78" customWidth="1"/>
    <col min="10" max="10" width="8.28515625" style="49" customWidth="1"/>
    <col min="11" max="11" width="7.5703125" style="49" customWidth="1"/>
    <col min="12" max="12" width="8.28515625" style="49" customWidth="1"/>
    <col min="13" max="16384" width="9.140625" style="49"/>
  </cols>
  <sheetData>
    <row r="1" spans="1:10" ht="12.75" customHeight="1" x14ac:dyDescent="0.2">
      <c r="B1" s="1513" t="s">
        <v>1371</v>
      </c>
      <c r="C1" s="1513"/>
      <c r="D1" s="1513"/>
      <c r="E1" s="1513"/>
      <c r="F1" s="1513"/>
      <c r="G1" s="1513"/>
      <c r="H1" s="1478"/>
      <c r="I1" s="1478"/>
    </row>
    <row r="2" spans="1:10" ht="14.1" customHeight="1" x14ac:dyDescent="0.2">
      <c r="B2" s="1514" t="s">
        <v>77</v>
      </c>
      <c r="C2" s="1514"/>
      <c r="D2" s="1514"/>
      <c r="E2" s="1514"/>
      <c r="F2" s="1514"/>
      <c r="G2" s="1514"/>
      <c r="H2" s="1478"/>
      <c r="I2" s="1478"/>
    </row>
    <row r="3" spans="1:10" ht="14.1" customHeight="1" x14ac:dyDescent="0.2">
      <c r="B3" s="276"/>
      <c r="C3" s="1525" t="s">
        <v>1191</v>
      </c>
      <c r="D3" s="1525"/>
      <c r="E3" s="1525"/>
      <c r="F3" s="1525"/>
      <c r="G3" s="1525"/>
      <c r="H3" s="1525"/>
      <c r="I3" s="1525"/>
    </row>
    <row r="4" spans="1:10" ht="14.25" customHeight="1" thickBot="1" x14ac:dyDescent="0.25">
      <c r="B4" s="1517" t="s">
        <v>295</v>
      </c>
      <c r="C4" s="1517"/>
      <c r="D4" s="1517"/>
      <c r="E4" s="1517"/>
      <c r="F4" s="1517"/>
      <c r="G4" s="1517"/>
      <c r="H4" s="1518"/>
      <c r="I4" s="1518"/>
    </row>
    <row r="5" spans="1:10" ht="24" customHeight="1" thickBot="1" x14ac:dyDescent="0.25">
      <c r="B5" s="1519" t="s">
        <v>460</v>
      </c>
      <c r="C5" s="273" t="s">
        <v>57</v>
      </c>
      <c r="D5" s="52" t="s">
        <v>58</v>
      </c>
      <c r="E5" s="52" t="s">
        <v>59</v>
      </c>
      <c r="F5" s="52" t="s">
        <v>60</v>
      </c>
      <c r="G5" s="53" t="s">
        <v>461</v>
      </c>
      <c r="H5" s="53" t="s">
        <v>462</v>
      </c>
      <c r="I5" s="460" t="s">
        <v>463</v>
      </c>
    </row>
    <row r="6" spans="1:10" ht="1.9" hidden="1" customHeight="1" thickBot="1" x14ac:dyDescent="0.25">
      <c r="B6" s="1519"/>
      <c r="C6" s="274"/>
      <c r="D6" s="100"/>
      <c r="E6" s="100"/>
      <c r="F6" s="100"/>
      <c r="G6" s="101"/>
    </row>
    <row r="7" spans="1:10" s="225" customFormat="1" ht="23.25" customHeight="1" thickBot="1" x14ac:dyDescent="0.25">
      <c r="B7" s="1519"/>
      <c r="C7" s="274"/>
      <c r="D7" s="100"/>
      <c r="E7" s="1526" t="s">
        <v>308</v>
      </c>
      <c r="F7" s="1527"/>
      <c r="G7" s="1528"/>
      <c r="H7" s="1515" t="s">
        <v>1140</v>
      </c>
      <c r="I7" s="1516"/>
    </row>
    <row r="8" spans="1:10" s="48" customFormat="1" ht="30.75" customHeight="1" thickBot="1" x14ac:dyDescent="0.25">
      <c r="B8" s="1519"/>
      <c r="C8" s="1520" t="s">
        <v>85</v>
      </c>
      <c r="D8" s="1520" t="s">
        <v>464</v>
      </c>
      <c r="E8" s="1529" t="s">
        <v>465</v>
      </c>
      <c r="F8" s="1529" t="s">
        <v>466</v>
      </c>
      <c r="G8" s="1522" t="s">
        <v>467</v>
      </c>
      <c r="H8" s="1521" t="s">
        <v>62</v>
      </c>
      <c r="I8" s="1523" t="s">
        <v>63</v>
      </c>
    </row>
    <row r="9" spans="1:10" s="48" customFormat="1" ht="41.25" customHeight="1" thickBot="1" x14ac:dyDescent="0.25">
      <c r="B9" s="1519"/>
      <c r="C9" s="1520"/>
      <c r="D9" s="1520"/>
      <c r="E9" s="1529"/>
      <c r="F9" s="1529"/>
      <c r="G9" s="1522"/>
      <c r="H9" s="1522"/>
      <c r="I9" s="1524"/>
    </row>
    <row r="10" spans="1:10" ht="14.1" customHeight="1" x14ac:dyDescent="0.2">
      <c r="A10" s="1011"/>
      <c r="B10" s="995"/>
      <c r="C10" s="54" t="s">
        <v>77</v>
      </c>
      <c r="D10" s="55"/>
      <c r="E10" s="55"/>
      <c r="F10" s="55"/>
      <c r="G10" s="56"/>
      <c r="I10" s="1395"/>
      <c r="J10" s="512"/>
    </row>
    <row r="11" spans="1:10" ht="14.1" customHeight="1" x14ac:dyDescent="0.2">
      <c r="A11" s="1011"/>
      <c r="B11" s="996"/>
      <c r="C11" s="54"/>
      <c r="D11" s="55"/>
      <c r="E11" s="55"/>
      <c r="F11" s="55"/>
      <c r="G11" s="56"/>
      <c r="I11" s="1396"/>
      <c r="J11" s="512"/>
    </row>
    <row r="12" spans="1:10" ht="14.1" customHeight="1" x14ac:dyDescent="0.2">
      <c r="A12" s="1011"/>
      <c r="B12" s="997" t="s">
        <v>468</v>
      </c>
      <c r="C12" s="54" t="s">
        <v>469</v>
      </c>
      <c r="D12" s="55"/>
      <c r="E12" s="55"/>
      <c r="F12" s="55"/>
      <c r="G12" s="56"/>
      <c r="I12" s="1396"/>
      <c r="J12" s="512"/>
    </row>
    <row r="13" spans="1:10" ht="18.75" customHeight="1" x14ac:dyDescent="0.2">
      <c r="A13" s="1011"/>
      <c r="B13" s="998" t="s">
        <v>470</v>
      </c>
      <c r="C13" s="74" t="s">
        <v>1075</v>
      </c>
      <c r="D13" s="408" t="s">
        <v>471</v>
      </c>
      <c r="E13" s="92">
        <v>1086</v>
      </c>
      <c r="F13" s="92">
        <v>292</v>
      </c>
      <c r="G13" s="72">
        <f t="shared" ref="G13" si="0">E13+F13</f>
        <v>1378</v>
      </c>
      <c r="H13" s="51">
        <f t="shared" ref="H13" si="1">G13</f>
        <v>1378</v>
      </c>
      <c r="I13" s="1396"/>
      <c r="J13" s="512"/>
    </row>
    <row r="14" spans="1:10" s="66" customFormat="1" ht="10.5" customHeight="1" thickBot="1" x14ac:dyDescent="0.25">
      <c r="A14" s="1012"/>
      <c r="B14" s="998"/>
      <c r="C14" s="57"/>
      <c r="D14" s="668"/>
      <c r="E14" s="92"/>
      <c r="F14" s="92"/>
      <c r="G14" s="72"/>
      <c r="H14" s="50"/>
      <c r="I14" s="954"/>
      <c r="J14" s="513"/>
    </row>
    <row r="15" spans="1:10" s="66" customFormat="1" ht="15" customHeight="1" thickBot="1" x14ac:dyDescent="0.25">
      <c r="A15" s="1012"/>
      <c r="B15" s="1010"/>
      <c r="C15" s="58" t="s">
        <v>472</v>
      </c>
      <c r="D15" s="59"/>
      <c r="E15" s="681">
        <f>SUM(E13:E13)</f>
        <v>1086</v>
      </c>
      <c r="F15" s="681">
        <f>SUM(F13:F13)</f>
        <v>292</v>
      </c>
      <c r="G15" s="681">
        <f>SUM(G13:G13)</f>
        <v>1378</v>
      </c>
      <c r="H15" s="681">
        <f>SUM(H13:H13)</f>
        <v>1378</v>
      </c>
      <c r="I15" s="1397">
        <f>SUM(I13:I13)</f>
        <v>0</v>
      </c>
      <c r="J15" s="515"/>
    </row>
    <row r="16" spans="1:10" ht="14.1" customHeight="1" x14ac:dyDescent="0.2">
      <c r="A16" s="1011"/>
      <c r="B16" s="999"/>
      <c r="C16" s="57"/>
      <c r="D16" s="55"/>
      <c r="E16" s="55"/>
      <c r="F16" s="55"/>
      <c r="G16" s="56"/>
      <c r="I16" s="1396"/>
      <c r="J16" s="512"/>
    </row>
    <row r="17" spans="1:13" ht="15" customHeight="1" x14ac:dyDescent="0.2">
      <c r="A17" s="1011"/>
      <c r="B17" s="999" t="s">
        <v>473</v>
      </c>
      <c r="C17" s="54" t="s">
        <v>474</v>
      </c>
      <c r="D17" s="55"/>
      <c r="E17" s="55"/>
      <c r="F17" s="55"/>
      <c r="G17" s="56"/>
      <c r="I17" s="1396"/>
      <c r="J17" s="512"/>
      <c r="L17" s="1407"/>
    </row>
    <row r="18" spans="1:13" ht="15" customHeight="1" x14ac:dyDescent="0.2">
      <c r="A18" s="1011"/>
      <c r="B18" s="996" t="s">
        <v>470</v>
      </c>
      <c r="C18" s="74" t="s">
        <v>1192</v>
      </c>
      <c r="D18" s="668" t="s">
        <v>908</v>
      </c>
      <c r="E18" s="55">
        <v>15000</v>
      </c>
      <c r="F18" s="55">
        <v>4050</v>
      </c>
      <c r="G18" s="56">
        <f>E18+F18</f>
        <v>19050</v>
      </c>
      <c r="I18" s="92">
        <f>G18</f>
        <v>19050</v>
      </c>
      <c r="J18" s="512"/>
      <c r="L18" s="1407"/>
      <c r="M18" s="1407"/>
    </row>
    <row r="19" spans="1:13" ht="15" customHeight="1" x14ac:dyDescent="0.2">
      <c r="A19" s="1011"/>
      <c r="B19" s="996" t="s">
        <v>478</v>
      </c>
      <c r="C19" s="74" t="s">
        <v>1113</v>
      </c>
      <c r="D19" s="408" t="s">
        <v>471</v>
      </c>
      <c r="E19" s="55">
        <v>4500</v>
      </c>
      <c r="F19" s="55">
        <v>1215</v>
      </c>
      <c r="G19" s="56">
        <f t="shared" ref="G19" si="2">E19+F19</f>
        <v>5715</v>
      </c>
      <c r="H19" s="969">
        <f>G19</f>
        <v>5715</v>
      </c>
      <c r="I19" s="970"/>
      <c r="J19" s="512"/>
      <c r="L19" s="1407"/>
      <c r="M19" s="1407"/>
    </row>
    <row r="20" spans="1:13" ht="13.5" customHeight="1" thickBot="1" x14ac:dyDescent="0.25">
      <c r="A20" s="1011"/>
      <c r="B20" s="996"/>
      <c r="C20" s="74"/>
      <c r="D20" s="55"/>
      <c r="E20" s="92"/>
      <c r="F20" s="92"/>
      <c r="G20" s="72"/>
      <c r="H20" s="51"/>
      <c r="I20" s="92"/>
      <c r="J20" s="670"/>
      <c r="L20" s="1407"/>
      <c r="M20" s="1407"/>
    </row>
    <row r="21" spans="1:13" ht="12" customHeight="1" thickBot="1" x14ac:dyDescent="0.25">
      <c r="A21" s="1011"/>
      <c r="B21" s="1000"/>
      <c r="C21" s="411" t="s">
        <v>475</v>
      </c>
      <c r="D21" s="111"/>
      <c r="E21" s="682">
        <f>SUM(E18:E19)</f>
        <v>19500</v>
      </c>
      <c r="F21" s="682">
        <f>SUM(F18:F19)</f>
        <v>5265</v>
      </c>
      <c r="G21" s="682">
        <f>SUM(G18:G19)</f>
        <v>24765</v>
      </c>
      <c r="H21" s="682">
        <f>SUM(H18:H19)</f>
        <v>5715</v>
      </c>
      <c r="I21" s="682">
        <f>SUM(I18:I19)</f>
        <v>19050</v>
      </c>
      <c r="J21" s="512"/>
      <c r="L21" s="1407"/>
      <c r="M21" s="1407"/>
    </row>
    <row r="22" spans="1:13" ht="12" customHeight="1" x14ac:dyDescent="0.2">
      <c r="A22" s="1011"/>
      <c r="B22" s="1001"/>
      <c r="C22" s="60"/>
      <c r="D22" s="55"/>
      <c r="E22" s="55"/>
      <c r="F22" s="55"/>
      <c r="G22" s="56"/>
      <c r="I22" s="528"/>
      <c r="J22" s="512"/>
      <c r="L22" s="1407"/>
      <c r="M22" s="1407"/>
    </row>
    <row r="23" spans="1:13" ht="15.75" customHeight="1" x14ac:dyDescent="0.2">
      <c r="A23" s="1011"/>
      <c r="B23" s="1002" t="s">
        <v>476</v>
      </c>
      <c r="C23" s="65" t="s">
        <v>477</v>
      </c>
      <c r="D23" s="62"/>
      <c r="E23" s="55"/>
      <c r="F23" s="55"/>
      <c r="G23" s="56"/>
      <c r="I23" s="528"/>
      <c r="J23" s="512"/>
      <c r="L23" s="1407"/>
      <c r="M23" s="1407"/>
    </row>
    <row r="24" spans="1:13" s="66" customFormat="1" ht="25.5" customHeight="1" x14ac:dyDescent="0.2">
      <c r="A24" s="1012"/>
      <c r="B24" s="1003" t="s">
        <v>1076</v>
      </c>
      <c r="C24" s="61" t="s">
        <v>1216</v>
      </c>
      <c r="D24" s="408" t="s">
        <v>301</v>
      </c>
      <c r="E24" s="668">
        <v>341459</v>
      </c>
      <c r="F24" s="668">
        <v>92194</v>
      </c>
      <c r="G24" s="669">
        <f>E24+F24</f>
        <v>433653</v>
      </c>
      <c r="H24" s="409">
        <f t="shared" ref="H24:H28" si="3">G24</f>
        <v>433653</v>
      </c>
      <c r="I24" s="92"/>
      <c r="J24" s="513"/>
      <c r="L24" s="1406"/>
      <c r="M24" s="1406"/>
    </row>
    <row r="25" spans="1:13" s="66" customFormat="1" ht="41.25" customHeight="1" x14ac:dyDescent="0.2">
      <c r="A25" s="1012"/>
      <c r="B25" s="1003" t="s">
        <v>1077</v>
      </c>
      <c r="C25" s="61" t="s">
        <v>1217</v>
      </c>
      <c r="D25" s="408" t="s">
        <v>301</v>
      </c>
      <c r="E25" s="668">
        <v>168002</v>
      </c>
      <c r="F25" s="668">
        <v>45361</v>
      </c>
      <c r="G25" s="669">
        <f>E25+F25</f>
        <v>213363</v>
      </c>
      <c r="H25" s="409">
        <f>G25</f>
        <v>213363</v>
      </c>
      <c r="I25" s="92"/>
      <c r="J25" s="513"/>
      <c r="L25" s="1406"/>
      <c r="M25" s="1406"/>
    </row>
    <row r="26" spans="1:13" s="66" customFormat="1" ht="24.75" customHeight="1" x14ac:dyDescent="0.2">
      <c r="A26" s="1012"/>
      <c r="B26" s="1003" t="s">
        <v>1208</v>
      </c>
      <c r="C26" s="61" t="s">
        <v>1215</v>
      </c>
      <c r="D26" s="668" t="s">
        <v>471</v>
      </c>
      <c r="E26" s="668">
        <v>9213</v>
      </c>
      <c r="F26" s="668">
        <v>2488</v>
      </c>
      <c r="G26" s="669">
        <f>E26+F26</f>
        <v>11701</v>
      </c>
      <c r="H26" s="409">
        <f>G26</f>
        <v>11701</v>
      </c>
      <c r="I26" s="92"/>
      <c r="J26" s="513"/>
      <c r="L26" s="1406"/>
      <c r="M26" s="1406"/>
    </row>
    <row r="27" spans="1:13" s="66" customFormat="1" ht="33.75" customHeight="1" x14ac:dyDescent="0.2">
      <c r="A27" s="1012"/>
      <c r="B27" s="1003" t="s">
        <v>1214</v>
      </c>
      <c r="C27" s="61" t="s">
        <v>1229</v>
      </c>
      <c r="D27" s="408" t="s">
        <v>301</v>
      </c>
      <c r="E27" s="668">
        <v>2395</v>
      </c>
      <c r="F27" s="668">
        <v>449</v>
      </c>
      <c r="G27" s="669">
        <f>E27+F27</f>
        <v>2844</v>
      </c>
      <c r="H27" s="409">
        <f>G27</f>
        <v>2844</v>
      </c>
      <c r="I27" s="92"/>
      <c r="J27" s="513"/>
      <c r="L27" s="1406"/>
      <c r="M27" s="1406"/>
    </row>
    <row r="28" spans="1:13" s="66" customFormat="1" ht="24.75" customHeight="1" x14ac:dyDescent="0.2">
      <c r="A28" s="1012"/>
      <c r="B28" s="1003" t="s">
        <v>478</v>
      </c>
      <c r="C28" s="61" t="s">
        <v>917</v>
      </c>
      <c r="D28" s="408" t="s">
        <v>471</v>
      </c>
      <c r="E28" s="668">
        <f>23622-15748</f>
        <v>7874</v>
      </c>
      <c r="F28" s="668">
        <f>6378-4252</f>
        <v>2126</v>
      </c>
      <c r="G28" s="669">
        <f t="shared" ref="G28:G34" si="4">E28+F28</f>
        <v>10000</v>
      </c>
      <c r="H28" s="409">
        <f t="shared" si="3"/>
        <v>10000</v>
      </c>
      <c r="I28" s="92"/>
      <c r="J28" s="513"/>
      <c r="L28" s="1406"/>
      <c r="M28" s="1406"/>
    </row>
    <row r="29" spans="1:13" s="66" customFormat="1" ht="27" customHeight="1" x14ac:dyDescent="0.2">
      <c r="A29" s="1012"/>
      <c r="B29" s="1003" t="s">
        <v>479</v>
      </c>
      <c r="C29" s="628" t="s">
        <v>1193</v>
      </c>
      <c r="D29" s="408" t="s">
        <v>471</v>
      </c>
      <c r="E29" s="668">
        <v>3000</v>
      </c>
      <c r="F29" s="668">
        <v>810</v>
      </c>
      <c r="G29" s="669">
        <f t="shared" si="4"/>
        <v>3810</v>
      </c>
      <c r="H29" s="409">
        <f>G29</f>
        <v>3810</v>
      </c>
      <c r="I29" s="668"/>
      <c r="J29" s="513"/>
      <c r="L29" s="1406"/>
      <c r="M29" s="1406"/>
    </row>
    <row r="30" spans="1:13" s="66" customFormat="1" ht="36.75" customHeight="1" x14ac:dyDescent="0.2">
      <c r="A30" s="1012"/>
      <c r="B30" s="1003" t="s">
        <v>480</v>
      </c>
      <c r="C30" s="801" t="s">
        <v>984</v>
      </c>
      <c r="D30" s="668" t="s">
        <v>471</v>
      </c>
      <c r="E30" s="668">
        <v>40136</v>
      </c>
      <c r="F30" s="668">
        <v>10908</v>
      </c>
      <c r="G30" s="669">
        <f t="shared" si="4"/>
        <v>51044</v>
      </c>
      <c r="H30" s="409">
        <f>G30</f>
        <v>51044</v>
      </c>
      <c r="I30" s="668"/>
      <c r="J30" s="789"/>
      <c r="K30" s="790"/>
      <c r="L30" s="790"/>
      <c r="M30" s="790"/>
    </row>
    <row r="31" spans="1:13" s="66" customFormat="1" ht="26.25" customHeight="1" x14ac:dyDescent="0.2">
      <c r="A31" s="1012"/>
      <c r="B31" s="1003" t="s">
        <v>481</v>
      </c>
      <c r="C31" s="628" t="s">
        <v>978</v>
      </c>
      <c r="D31" s="408" t="s">
        <v>471</v>
      </c>
      <c r="E31" s="668">
        <v>2000</v>
      </c>
      <c r="F31" s="668">
        <v>540</v>
      </c>
      <c r="G31" s="669">
        <f t="shared" ref="G31" si="5">E31+F31</f>
        <v>2540</v>
      </c>
      <c r="H31" s="409">
        <f t="shared" ref="H31" si="6">G31</f>
        <v>2540</v>
      </c>
      <c r="I31" s="668"/>
      <c r="J31" s="513"/>
      <c r="K31" s="1406"/>
      <c r="L31" s="1406"/>
      <c r="M31" s="1406"/>
    </row>
    <row r="32" spans="1:13" s="66" customFormat="1" ht="21.75" customHeight="1" x14ac:dyDescent="0.2">
      <c r="A32" s="1012"/>
      <c r="B32" s="1003" t="s">
        <v>482</v>
      </c>
      <c r="C32" s="628" t="s">
        <v>909</v>
      </c>
      <c r="D32" s="408" t="s">
        <v>471</v>
      </c>
      <c r="E32" s="668">
        <v>4867</v>
      </c>
      <c r="F32" s="668">
        <v>1315</v>
      </c>
      <c r="G32" s="669">
        <f t="shared" si="4"/>
        <v>6182</v>
      </c>
      <c r="H32" s="409">
        <f t="shared" ref="H32" si="7">G32</f>
        <v>6182</v>
      </c>
      <c r="I32" s="668"/>
      <c r="J32" s="670"/>
      <c r="L32" s="1406"/>
      <c r="M32" s="1406"/>
    </row>
    <row r="33" spans="1:13" s="66" customFormat="1" ht="27" customHeight="1" x14ac:dyDescent="0.2">
      <c r="A33" s="1012"/>
      <c r="B33" s="1003" t="s">
        <v>483</v>
      </c>
      <c r="C33" s="628" t="s">
        <v>1015</v>
      </c>
      <c r="D33" s="408" t="s">
        <v>471</v>
      </c>
      <c r="E33" s="668">
        <v>41400</v>
      </c>
      <c r="F33" s="668">
        <v>0</v>
      </c>
      <c r="G33" s="669">
        <f t="shared" si="4"/>
        <v>41400</v>
      </c>
      <c r="H33" s="409"/>
      <c r="I33" s="668">
        <f>G33</f>
        <v>41400</v>
      </c>
      <c r="J33" s="670"/>
      <c r="L33" s="1406"/>
      <c r="M33" s="1406"/>
    </row>
    <row r="34" spans="1:13" s="66" customFormat="1" ht="39.75" customHeight="1" x14ac:dyDescent="0.2">
      <c r="A34" s="1012"/>
      <c r="B34" s="1003" t="s">
        <v>484</v>
      </c>
      <c r="C34" s="628" t="s">
        <v>1194</v>
      </c>
      <c r="D34" s="668" t="s">
        <v>908</v>
      </c>
      <c r="E34" s="668">
        <v>36064</v>
      </c>
      <c r="F34" s="668">
        <v>9738</v>
      </c>
      <c r="G34" s="669">
        <f t="shared" si="4"/>
        <v>45802</v>
      </c>
      <c r="H34" s="409">
        <f>G34</f>
        <v>45802</v>
      </c>
      <c r="I34" s="668"/>
      <c r="J34" s="670"/>
      <c r="L34" s="1406"/>
      <c r="M34" s="1406"/>
    </row>
    <row r="35" spans="1:13" s="66" customFormat="1" ht="27.75" customHeight="1" x14ac:dyDescent="0.2">
      <c r="A35" s="1012"/>
      <c r="B35" s="1003" t="s">
        <v>485</v>
      </c>
      <c r="C35" s="795" t="s">
        <v>948</v>
      </c>
      <c r="D35" s="408" t="s">
        <v>471</v>
      </c>
      <c r="E35" s="668">
        <v>45694</v>
      </c>
      <c r="F35" s="668">
        <v>12337</v>
      </c>
      <c r="G35" s="669">
        <f t="shared" ref="G35:G42" si="8">SUM(E35:F35)</f>
        <v>58031</v>
      </c>
      <c r="H35" s="409">
        <f t="shared" ref="H35:H36" si="9">G35</f>
        <v>58031</v>
      </c>
      <c r="I35" s="668"/>
      <c r="J35" s="513"/>
      <c r="L35" s="1406"/>
      <c r="M35" s="1406"/>
    </row>
    <row r="36" spans="1:13" s="66" customFormat="1" ht="41.25" customHeight="1" x14ac:dyDescent="0.2">
      <c r="A36" s="1012"/>
      <c r="B36" s="1003" t="s">
        <v>519</v>
      </c>
      <c r="C36" s="844" t="s">
        <v>1219</v>
      </c>
      <c r="D36" s="408" t="s">
        <v>471</v>
      </c>
      <c r="E36" s="668">
        <v>508626</v>
      </c>
      <c r="F36" s="668">
        <v>137328</v>
      </c>
      <c r="G36" s="669">
        <f t="shared" si="8"/>
        <v>645954</v>
      </c>
      <c r="H36" s="409">
        <f t="shared" si="9"/>
        <v>645954</v>
      </c>
      <c r="I36" s="668"/>
      <c r="J36" s="513"/>
      <c r="L36" s="1406"/>
      <c r="M36" s="1406"/>
    </row>
    <row r="37" spans="1:13" s="66" customFormat="1" ht="21.75" customHeight="1" x14ac:dyDescent="0.2">
      <c r="A37" s="1012"/>
      <c r="B37" s="1003" t="s">
        <v>520</v>
      </c>
      <c r="C37" s="844" t="s">
        <v>1072</v>
      </c>
      <c r="D37" s="668" t="s">
        <v>471</v>
      </c>
      <c r="E37" s="668">
        <v>1181</v>
      </c>
      <c r="F37" s="668">
        <v>319</v>
      </c>
      <c r="G37" s="669">
        <f t="shared" si="8"/>
        <v>1500</v>
      </c>
      <c r="H37" s="409"/>
      <c r="I37" s="668">
        <f>G37</f>
        <v>1500</v>
      </c>
      <c r="J37" s="513"/>
      <c r="L37" s="1406"/>
      <c r="M37" s="1406"/>
    </row>
    <row r="38" spans="1:13" s="66" customFormat="1" ht="24.75" customHeight="1" x14ac:dyDescent="0.2">
      <c r="A38" s="1012"/>
      <c r="B38" s="1003" t="s">
        <v>521</v>
      </c>
      <c r="C38" s="844" t="s">
        <v>1195</v>
      </c>
      <c r="D38" s="668" t="s">
        <v>471</v>
      </c>
      <c r="E38" s="668">
        <v>17588</v>
      </c>
      <c r="F38" s="668">
        <v>0</v>
      </c>
      <c r="G38" s="669">
        <f t="shared" si="8"/>
        <v>17588</v>
      </c>
      <c r="H38" s="409">
        <f>G38</f>
        <v>17588</v>
      </c>
      <c r="I38" s="668"/>
      <c r="J38" s="513"/>
      <c r="L38" s="1406"/>
      <c r="M38" s="1406"/>
    </row>
    <row r="39" spans="1:13" s="66" customFormat="1" ht="24.75" customHeight="1" x14ac:dyDescent="0.2">
      <c r="A39" s="1012"/>
      <c r="B39" s="1003" t="s">
        <v>522</v>
      </c>
      <c r="C39" s="844" t="s">
        <v>1135</v>
      </c>
      <c r="D39" s="668" t="s">
        <v>471</v>
      </c>
      <c r="E39" s="668">
        <v>294</v>
      </c>
      <c r="F39" s="668"/>
      <c r="G39" s="669">
        <f t="shared" si="8"/>
        <v>294</v>
      </c>
      <c r="H39" s="409">
        <f>G39</f>
        <v>294</v>
      </c>
      <c r="I39" s="668"/>
      <c r="J39" s="513"/>
      <c r="L39" s="1406"/>
      <c r="M39" s="1406"/>
    </row>
    <row r="40" spans="1:13" s="66" customFormat="1" ht="24.75" customHeight="1" x14ac:dyDescent="0.2">
      <c r="A40" s="1012"/>
      <c r="B40" s="1003" t="s">
        <v>523</v>
      </c>
      <c r="C40" s="844" t="s">
        <v>1220</v>
      </c>
      <c r="D40" s="668" t="s">
        <v>471</v>
      </c>
      <c r="E40" s="668">
        <v>22217</v>
      </c>
      <c r="F40" s="668">
        <v>5998</v>
      </c>
      <c r="G40" s="669">
        <f t="shared" si="8"/>
        <v>28215</v>
      </c>
      <c r="H40" s="409">
        <f>G40</f>
        <v>28215</v>
      </c>
      <c r="I40" s="668"/>
      <c r="J40" s="513"/>
      <c r="L40" s="1406"/>
      <c r="M40" s="1406"/>
    </row>
    <row r="41" spans="1:13" s="66" customFormat="1" ht="33" customHeight="1" x14ac:dyDescent="0.2">
      <c r="A41" s="1012"/>
      <c r="B41" s="1003" t="s">
        <v>524</v>
      </c>
      <c r="C41" s="844" t="s">
        <v>1221</v>
      </c>
      <c r="D41" s="668" t="s">
        <v>471</v>
      </c>
      <c r="E41" s="668">
        <v>10377</v>
      </c>
      <c r="F41" s="668"/>
      <c r="G41" s="669">
        <f t="shared" si="8"/>
        <v>10377</v>
      </c>
      <c r="H41" s="409">
        <f>G41</f>
        <v>10377</v>
      </c>
      <c r="I41" s="958"/>
      <c r="J41" s="513"/>
      <c r="L41" s="1406"/>
    </row>
    <row r="42" spans="1:13" s="66" customFormat="1" ht="10.5" customHeight="1" thickBot="1" x14ac:dyDescent="0.25">
      <c r="A42" s="1012"/>
      <c r="B42" s="1003" t="s">
        <v>525</v>
      </c>
      <c r="C42" s="844" t="s">
        <v>1339</v>
      </c>
      <c r="D42" s="668" t="s">
        <v>301</v>
      </c>
      <c r="E42" s="668">
        <v>2537</v>
      </c>
      <c r="F42" s="668">
        <v>686</v>
      </c>
      <c r="G42" s="669">
        <f t="shared" si="8"/>
        <v>3223</v>
      </c>
      <c r="H42" s="409">
        <f>G42</f>
        <v>3223</v>
      </c>
      <c r="I42" s="958"/>
      <c r="J42" s="513"/>
      <c r="L42" s="1406"/>
    </row>
    <row r="43" spans="1:13" ht="13.9" customHeight="1" thickBot="1" x14ac:dyDescent="0.25">
      <c r="A43" s="1011"/>
      <c r="B43" s="1004"/>
      <c r="C43" s="58" t="s">
        <v>486</v>
      </c>
      <c r="D43" s="67"/>
      <c r="E43" s="681">
        <f>SUM(E24:E42)</f>
        <v>1264924</v>
      </c>
      <c r="F43" s="681">
        <f>SUM(F24:F42)</f>
        <v>322597</v>
      </c>
      <c r="G43" s="681">
        <f>SUM(G24:G42)</f>
        <v>1587521</v>
      </c>
      <c r="H43" s="681">
        <f>SUM(H24:H42)</f>
        <v>1544621</v>
      </c>
      <c r="I43" s="1397">
        <f t="shared" ref="I43" si="10">SUM(I24:I41)</f>
        <v>42900</v>
      </c>
      <c r="J43" s="512"/>
      <c r="L43" s="1407"/>
    </row>
    <row r="44" spans="1:13" s="66" customFormat="1" ht="13.9" customHeight="1" x14ac:dyDescent="0.2">
      <c r="A44" s="1012"/>
      <c r="B44" s="998"/>
      <c r="C44" s="57"/>
      <c r="D44" s="62"/>
      <c r="E44" s="55"/>
      <c r="F44" s="55"/>
      <c r="G44" s="56"/>
      <c r="H44" s="50"/>
      <c r="I44" s="1398"/>
      <c r="J44" s="513"/>
      <c r="L44" s="1406"/>
    </row>
    <row r="45" spans="1:13" s="66" customFormat="1" ht="13.9" customHeight="1" x14ac:dyDescent="0.2">
      <c r="A45" s="1012"/>
      <c r="B45" s="996"/>
      <c r="C45" s="57"/>
      <c r="D45" s="62"/>
      <c r="E45" s="55"/>
      <c r="F45" s="55"/>
      <c r="G45" s="56"/>
      <c r="H45" s="50"/>
      <c r="I45" s="954"/>
      <c r="J45" s="513"/>
      <c r="L45" s="1406"/>
    </row>
    <row r="46" spans="1:13" s="70" customFormat="1" ht="15.75" customHeight="1" x14ac:dyDescent="0.15">
      <c r="A46" s="1014"/>
      <c r="B46" s="999" t="s">
        <v>487</v>
      </c>
      <c r="C46" s="68" t="s">
        <v>488</v>
      </c>
      <c r="D46" s="69"/>
      <c r="E46" s="56"/>
      <c r="F46" s="56"/>
      <c r="G46" s="56"/>
      <c r="H46" s="79"/>
      <c r="I46" s="1399"/>
      <c r="J46" s="514"/>
      <c r="L46" s="1409"/>
    </row>
    <row r="47" spans="1:13" s="70" customFormat="1" ht="15.75" customHeight="1" x14ac:dyDescent="0.15">
      <c r="A47" s="1014"/>
      <c r="B47" s="1003" t="s">
        <v>470</v>
      </c>
      <c r="C47" s="57" t="s">
        <v>1196</v>
      </c>
      <c r="D47" s="407" t="s">
        <v>299</v>
      </c>
      <c r="E47" s="791">
        <v>6000</v>
      </c>
      <c r="F47" s="791">
        <v>1620</v>
      </c>
      <c r="G47" s="792">
        <f>E47+F47</f>
        <v>7620</v>
      </c>
      <c r="H47" s="793">
        <v>7620</v>
      </c>
      <c r="I47" s="1400"/>
      <c r="J47" s="514"/>
      <c r="L47" s="1409"/>
    </row>
    <row r="48" spans="1:13" s="70" customFormat="1" ht="15.75" customHeight="1" x14ac:dyDescent="0.2">
      <c r="A48" s="1014"/>
      <c r="B48" s="1003" t="s">
        <v>478</v>
      </c>
      <c r="C48" s="71" t="s">
        <v>167</v>
      </c>
      <c r="D48" s="407" t="s">
        <v>299</v>
      </c>
      <c r="E48" s="408">
        <v>1000</v>
      </c>
      <c r="F48" s="408">
        <v>270</v>
      </c>
      <c r="G48" s="410">
        <f>SUM(E48:F48)</f>
        <v>1270</v>
      </c>
      <c r="H48" s="794"/>
      <c r="I48" s="955">
        <v>1270</v>
      </c>
      <c r="J48" s="514"/>
      <c r="L48" s="1409"/>
    </row>
    <row r="49" spans="1:16" s="70" customFormat="1" ht="31.5" customHeight="1" x14ac:dyDescent="0.15">
      <c r="A49" s="1014"/>
      <c r="B49" s="1003" t="s">
        <v>479</v>
      </c>
      <c r="C49" s="628" t="s">
        <v>1016</v>
      </c>
      <c r="D49" s="407" t="s">
        <v>1197</v>
      </c>
      <c r="E49" s="408">
        <v>12598</v>
      </c>
      <c r="F49" s="408">
        <v>3402</v>
      </c>
      <c r="G49" s="410">
        <f t="shared" ref="G49" si="11">E49+F49</f>
        <v>16000</v>
      </c>
      <c r="H49" s="794"/>
      <c r="I49" s="955">
        <f>G49</f>
        <v>16000</v>
      </c>
      <c r="J49" s="514"/>
    </row>
    <row r="50" spans="1:16" s="70" customFormat="1" ht="9.75" customHeight="1" thickBot="1" x14ac:dyDescent="0.2">
      <c r="A50" s="1014"/>
      <c r="B50" s="1003"/>
      <c r="C50" s="628"/>
      <c r="D50" s="407"/>
      <c r="E50" s="408"/>
      <c r="F50" s="408"/>
      <c r="G50" s="410"/>
      <c r="H50" s="794"/>
      <c r="I50" s="955"/>
      <c r="J50" s="514"/>
    </row>
    <row r="51" spans="1:16" s="70" customFormat="1" ht="12" customHeight="1" thickBot="1" x14ac:dyDescent="0.2">
      <c r="A51" s="1014"/>
      <c r="B51" s="1013"/>
      <c r="C51" s="58" t="s">
        <v>490</v>
      </c>
      <c r="D51" s="67"/>
      <c r="E51" s="59">
        <f>SUM(E47:E49)</f>
        <v>19598</v>
      </c>
      <c r="F51" s="59">
        <f>SUM(F47:F49)</f>
        <v>5292</v>
      </c>
      <c r="G51" s="59">
        <f>SUM(G47:G49)</f>
        <v>24890</v>
      </c>
      <c r="H51" s="59">
        <f>SUM(H47:H49)</f>
        <v>7620</v>
      </c>
      <c r="I51" s="1401">
        <f>SUM(I47:I49)</f>
        <v>17270</v>
      </c>
      <c r="J51" s="942"/>
    </row>
    <row r="52" spans="1:16" s="70" customFormat="1" ht="12" customHeight="1" x14ac:dyDescent="0.15">
      <c r="A52" s="1014"/>
      <c r="B52" s="999"/>
      <c r="C52" s="68"/>
      <c r="D52" s="69"/>
      <c r="E52" s="56"/>
      <c r="F52" s="56"/>
      <c r="G52" s="56"/>
      <c r="H52" s="56"/>
      <c r="I52" s="1398"/>
      <c r="J52" s="514"/>
    </row>
    <row r="53" spans="1:16" s="70" customFormat="1" ht="12" customHeight="1" x14ac:dyDescent="0.15">
      <c r="A53" s="1014"/>
      <c r="B53" s="999"/>
      <c r="C53" s="68"/>
      <c r="D53" s="69"/>
      <c r="E53" s="56"/>
      <c r="F53" s="56"/>
      <c r="G53" s="56"/>
      <c r="H53" s="79"/>
      <c r="I53" s="1399"/>
      <c r="J53" s="514"/>
    </row>
    <row r="54" spans="1:16" s="48" customFormat="1" ht="15" customHeight="1" x14ac:dyDescent="0.2">
      <c r="A54" s="1009"/>
      <c r="B54" s="999" t="s">
        <v>491</v>
      </c>
      <c r="C54" s="54" t="s">
        <v>492</v>
      </c>
      <c r="D54" s="56"/>
      <c r="E54" s="56"/>
      <c r="F54" s="56"/>
      <c r="G54" s="56"/>
      <c r="H54" s="51"/>
      <c r="I54" s="1402"/>
      <c r="J54" s="515"/>
    </row>
    <row r="55" spans="1:16" s="48" customFormat="1" ht="15" customHeight="1" x14ac:dyDescent="0.2">
      <c r="A55" s="1009"/>
      <c r="B55" s="996" t="s">
        <v>470</v>
      </c>
      <c r="C55" s="74" t="s">
        <v>1202</v>
      </c>
      <c r="D55" s="407" t="s">
        <v>299</v>
      </c>
      <c r="E55" s="55">
        <v>6693</v>
      </c>
      <c r="F55" s="55">
        <v>1807</v>
      </c>
      <c r="G55" s="55">
        <f>E55+F55</f>
        <v>8500</v>
      </c>
      <c r="H55" s="51"/>
      <c r="I55" s="1402">
        <f>G55</f>
        <v>8500</v>
      </c>
      <c r="J55" s="515"/>
    </row>
    <row r="56" spans="1:16" s="48" customFormat="1" ht="15" customHeight="1" thickBot="1" x14ac:dyDescent="0.25">
      <c r="A56" s="1009"/>
      <c r="B56" s="999"/>
      <c r="C56" s="74"/>
      <c r="D56" s="62"/>
      <c r="E56" s="55"/>
      <c r="F56" s="55"/>
      <c r="G56" s="56"/>
      <c r="H56" s="51"/>
      <c r="I56" s="1402"/>
      <c r="J56" s="515"/>
    </row>
    <row r="57" spans="1:16" s="48" customFormat="1" ht="13.5" customHeight="1" thickBot="1" x14ac:dyDescent="0.25">
      <c r="A57" s="1009"/>
      <c r="B57" s="1013"/>
      <c r="C57" s="73" t="s">
        <v>493</v>
      </c>
      <c r="D57" s="59"/>
      <c r="E57" s="59">
        <f>E55</f>
        <v>6693</v>
      </c>
      <c r="F57" s="59">
        <f t="shared" ref="F57:I57" si="12">F55</f>
        <v>1807</v>
      </c>
      <c r="G57" s="59">
        <f t="shared" si="12"/>
        <v>8500</v>
      </c>
      <c r="H57" s="59">
        <f t="shared" si="12"/>
        <v>0</v>
      </c>
      <c r="I57" s="1401">
        <f t="shared" si="12"/>
        <v>8500</v>
      </c>
      <c r="J57" s="515"/>
    </row>
    <row r="58" spans="1:16" s="48" customFormat="1" ht="13.5" customHeight="1" x14ac:dyDescent="0.2">
      <c r="A58" s="1009"/>
      <c r="B58" s="999"/>
      <c r="C58" s="54"/>
      <c r="D58" s="56"/>
      <c r="E58" s="56"/>
      <c r="F58" s="56"/>
      <c r="G58" s="56"/>
      <c r="H58" s="56"/>
      <c r="I58" s="1398"/>
      <c r="J58" s="515"/>
    </row>
    <row r="59" spans="1:16" s="48" customFormat="1" ht="13.5" customHeight="1" x14ac:dyDescent="0.2">
      <c r="A59" s="1009"/>
      <c r="B59" s="999" t="s">
        <v>88</v>
      </c>
      <c r="C59" s="54" t="s">
        <v>168</v>
      </c>
      <c r="D59" s="56"/>
      <c r="E59" s="527"/>
      <c r="F59" s="527"/>
      <c r="G59" s="55"/>
      <c r="H59" s="92"/>
      <c r="I59" s="954"/>
      <c r="J59" s="527"/>
    </row>
    <row r="60" spans="1:16" s="48" customFormat="1" ht="33.75" customHeight="1" x14ac:dyDescent="0.2">
      <c r="A60" s="1009"/>
      <c r="B60" s="996" t="s">
        <v>489</v>
      </c>
      <c r="C60" s="74" t="s">
        <v>1299</v>
      </c>
      <c r="D60" s="408" t="s">
        <v>299</v>
      </c>
      <c r="E60" s="408">
        <v>6000</v>
      </c>
      <c r="F60" s="408">
        <v>1620</v>
      </c>
      <c r="G60" s="410">
        <f>SUM(E60:F60)</f>
        <v>7620</v>
      </c>
      <c r="H60" s="668">
        <v>2921</v>
      </c>
      <c r="I60" s="955">
        <f>G60-H60</f>
        <v>4699</v>
      </c>
      <c r="J60" s="527"/>
    </row>
    <row r="61" spans="1:16" s="48" customFormat="1" ht="25.5" customHeight="1" x14ac:dyDescent="0.2">
      <c r="A61" s="1009"/>
      <c r="B61" s="996" t="s">
        <v>653</v>
      </c>
      <c r="C61" s="951" t="s">
        <v>1199</v>
      </c>
      <c r="D61" s="407" t="s">
        <v>299</v>
      </c>
      <c r="E61" s="408"/>
      <c r="F61" s="408"/>
      <c r="G61" s="410"/>
      <c r="H61" s="668"/>
      <c r="I61" s="955"/>
      <c r="J61" s="527"/>
    </row>
    <row r="62" spans="1:16" s="48" customFormat="1" ht="7.5" customHeight="1" thickBot="1" x14ac:dyDescent="0.25">
      <c r="A62" s="1009"/>
      <c r="B62" s="1005"/>
      <c r="C62" s="413"/>
      <c r="D62" s="952"/>
      <c r="E62" s="760"/>
      <c r="F62" s="760"/>
      <c r="G62" s="761"/>
      <c r="H62" s="953"/>
      <c r="I62" s="956"/>
      <c r="J62" s="950"/>
      <c r="L62" s="527"/>
      <c r="M62" s="527"/>
    </row>
    <row r="63" spans="1:16" s="48" customFormat="1" ht="12.75" customHeight="1" thickBot="1" x14ac:dyDescent="0.25">
      <c r="A63" s="1009"/>
      <c r="B63" s="1005"/>
      <c r="C63" s="412" t="s">
        <v>169</v>
      </c>
      <c r="D63" s="415"/>
      <c r="E63" s="415">
        <f>SUM(E60:E62)</f>
        <v>6000</v>
      </c>
      <c r="F63" s="415">
        <f>SUM(F60:F62)</f>
        <v>1620</v>
      </c>
      <c r="G63" s="415">
        <f>SUM(G60:G62)</f>
        <v>7620</v>
      </c>
      <c r="H63" s="415">
        <f>SUM(H60:H62)</f>
        <v>2921</v>
      </c>
      <c r="I63" s="415">
        <f>SUM(I60:I62)</f>
        <v>4699</v>
      </c>
      <c r="J63" s="943"/>
      <c r="L63" s="1408"/>
      <c r="M63" s="1408"/>
      <c r="O63" s="941"/>
      <c r="P63" s="941"/>
    </row>
    <row r="64" spans="1:16" s="48" customFormat="1" ht="12.75" customHeight="1" x14ac:dyDescent="0.2">
      <c r="A64" s="1009"/>
      <c r="B64" s="996"/>
      <c r="C64" s="54"/>
      <c r="D64" s="56"/>
      <c r="E64" s="56"/>
      <c r="F64" s="56"/>
      <c r="G64" s="56"/>
      <c r="H64" s="51"/>
      <c r="I64" s="92"/>
      <c r="J64" s="943"/>
      <c r="L64" s="527"/>
      <c r="M64" s="527"/>
      <c r="O64" s="941"/>
    </row>
    <row r="65" spans="1:14" s="48" customFormat="1" ht="24" customHeight="1" x14ac:dyDescent="0.2">
      <c r="A65" s="1009"/>
      <c r="B65" s="999" t="s">
        <v>89</v>
      </c>
      <c r="C65" s="54" t="s">
        <v>72</v>
      </c>
      <c r="D65" s="56"/>
      <c r="E65" s="56"/>
      <c r="F65" s="56"/>
      <c r="G65" s="56"/>
      <c r="H65" s="51"/>
      <c r="I65" s="92"/>
      <c r="J65" s="515"/>
      <c r="L65" s="527"/>
      <c r="M65" s="527"/>
    </row>
    <row r="66" spans="1:14" s="48" customFormat="1" ht="24" customHeight="1" x14ac:dyDescent="0.2">
      <c r="A66" s="1009"/>
      <c r="B66" s="999"/>
      <c r="C66" s="54"/>
      <c r="D66" s="56"/>
      <c r="E66" s="56"/>
      <c r="F66" s="56"/>
      <c r="G66" s="56"/>
      <c r="H66" s="51"/>
      <c r="I66" s="92"/>
      <c r="J66" s="515"/>
      <c r="L66" s="527"/>
      <c r="M66" s="527"/>
    </row>
    <row r="67" spans="1:14" s="48" customFormat="1" ht="8.25" customHeight="1" thickBot="1" x14ac:dyDescent="0.25">
      <c r="A67" s="1009"/>
      <c r="B67" s="996"/>
      <c r="C67" s="74"/>
      <c r="D67" s="407"/>
      <c r="E67" s="408"/>
      <c r="F67" s="408"/>
      <c r="G67" s="410"/>
      <c r="H67" s="409"/>
      <c r="I67" s="668"/>
      <c r="J67" s="515"/>
      <c r="L67" s="527"/>
      <c r="M67" s="527"/>
    </row>
    <row r="68" spans="1:14" s="48" customFormat="1" ht="22.5" customHeight="1" thickBot="1" x14ac:dyDescent="0.25">
      <c r="A68" s="1009"/>
      <c r="B68" s="1006"/>
      <c r="C68" s="414" t="s">
        <v>494</v>
      </c>
      <c r="D68" s="417"/>
      <c r="E68" s="59">
        <f>E66</f>
        <v>0</v>
      </c>
      <c r="F68" s="59">
        <f t="shared" ref="F68:I68" si="13">F66</f>
        <v>0</v>
      </c>
      <c r="G68" s="59">
        <f t="shared" si="13"/>
        <v>0</v>
      </c>
      <c r="H68" s="59">
        <f t="shared" si="13"/>
        <v>0</v>
      </c>
      <c r="I68" s="59">
        <f t="shared" si="13"/>
        <v>0</v>
      </c>
      <c r="J68" s="515"/>
      <c r="L68" s="527"/>
      <c r="M68" s="527"/>
    </row>
    <row r="69" spans="1:14" s="48" customFormat="1" ht="12.75" customHeight="1" x14ac:dyDescent="0.2">
      <c r="A69" s="1009"/>
      <c r="B69" s="996"/>
      <c r="C69" s="75"/>
      <c r="D69" s="55"/>
      <c r="E69" s="56"/>
      <c r="F69" s="56"/>
      <c r="G69" s="56"/>
      <c r="H69" s="51"/>
      <c r="I69" s="92"/>
      <c r="J69" s="515"/>
      <c r="L69" s="527"/>
      <c r="M69" s="527"/>
    </row>
    <row r="70" spans="1:14" s="48" customFormat="1" ht="12" customHeight="1" x14ac:dyDescent="0.2">
      <c r="A70" s="1009"/>
      <c r="B70" s="996"/>
      <c r="C70" s="74"/>
      <c r="D70" s="55"/>
      <c r="E70" s="55"/>
      <c r="F70" s="55"/>
      <c r="G70" s="56"/>
      <c r="H70" s="51"/>
      <c r="I70" s="92"/>
      <c r="J70" s="515"/>
      <c r="L70" s="527"/>
      <c r="M70" s="527"/>
    </row>
    <row r="71" spans="1:14" s="48" customFormat="1" ht="12.75" customHeight="1" x14ac:dyDescent="0.2">
      <c r="A71" s="1009"/>
      <c r="B71" s="999" t="s">
        <v>90</v>
      </c>
      <c r="C71" s="54" t="s">
        <v>294</v>
      </c>
      <c r="D71" s="55"/>
      <c r="E71" s="55"/>
      <c r="F71" s="55"/>
      <c r="G71" s="56"/>
      <c r="H71" s="51"/>
      <c r="I71" s="92"/>
      <c r="J71" s="515"/>
      <c r="L71" s="527"/>
      <c r="M71" s="527"/>
    </row>
    <row r="72" spans="1:14" s="76" customFormat="1" ht="13.5" customHeight="1" x14ac:dyDescent="0.2">
      <c r="A72" s="1015"/>
      <c r="B72" s="996" t="s">
        <v>470</v>
      </c>
      <c r="C72" s="74" t="s">
        <v>73</v>
      </c>
      <c r="D72" s="55"/>
      <c r="E72" s="936">
        <v>11794</v>
      </c>
      <c r="F72" s="936"/>
      <c r="G72" s="937">
        <f>SUM(E72:F72)</f>
        <v>11794</v>
      </c>
      <c r="H72" s="1075">
        <f>G72</f>
        <v>11794</v>
      </c>
      <c r="I72" s="627"/>
      <c r="J72" s="1061"/>
      <c r="L72" s="856"/>
      <c r="M72" s="856"/>
    </row>
    <row r="73" spans="1:14" s="76" customFormat="1" ht="13.5" customHeight="1" x14ac:dyDescent="0.2">
      <c r="A73" s="1015"/>
      <c r="B73" s="996" t="s">
        <v>478</v>
      </c>
      <c r="C73" s="74" t="s">
        <v>1136</v>
      </c>
      <c r="D73" s="55"/>
      <c r="E73" s="936">
        <v>3000</v>
      </c>
      <c r="F73" s="936"/>
      <c r="G73" s="937">
        <f>E73+F73</f>
        <v>3000</v>
      </c>
      <c r="H73" s="1075">
        <f>G73</f>
        <v>3000</v>
      </c>
      <c r="I73" s="627"/>
      <c r="J73" s="1061"/>
      <c r="L73" s="856"/>
      <c r="M73" s="856"/>
    </row>
    <row r="74" spans="1:14" s="76" customFormat="1" ht="24.75" customHeight="1" x14ac:dyDescent="0.2">
      <c r="A74" s="1015"/>
      <c r="B74" s="996" t="s">
        <v>479</v>
      </c>
      <c r="C74" s="680" t="s">
        <v>1190</v>
      </c>
      <c r="D74" s="668"/>
      <c r="E74" s="668">
        <v>16000</v>
      </c>
      <c r="F74" s="668"/>
      <c r="G74" s="937">
        <f>E74+F74</f>
        <v>16000</v>
      </c>
      <c r="H74" s="409"/>
      <c r="I74" s="668">
        <f>G74</f>
        <v>16000</v>
      </c>
      <c r="J74" s="516"/>
      <c r="L74" s="856"/>
      <c r="M74" s="856"/>
    </row>
    <row r="75" spans="1:14" s="76" customFormat="1" ht="12" customHeight="1" thickBot="1" x14ac:dyDescent="0.25">
      <c r="A75" s="1015"/>
      <c r="B75" s="996" t="s">
        <v>480</v>
      </c>
      <c r="C75" s="680" t="s">
        <v>1338</v>
      </c>
      <c r="D75" s="668"/>
      <c r="E75" s="668">
        <v>10935</v>
      </c>
      <c r="F75" s="668"/>
      <c r="G75" s="669">
        <v>13887</v>
      </c>
      <c r="H75" s="409">
        <v>13887</v>
      </c>
      <c r="I75" s="668"/>
      <c r="J75" s="516"/>
      <c r="L75" s="856"/>
      <c r="M75" s="856"/>
    </row>
    <row r="76" spans="1:14" s="48" customFormat="1" ht="13.5" customHeight="1" thickBot="1" x14ac:dyDescent="0.25">
      <c r="A76" s="1009"/>
      <c r="B76" s="1006"/>
      <c r="C76" s="73" t="s">
        <v>495</v>
      </c>
      <c r="D76" s="59"/>
      <c r="E76" s="59">
        <f>SUM(E72:E75)</f>
        <v>41729</v>
      </c>
      <c r="F76" s="59">
        <f>SUM(F72:F75)</f>
        <v>0</v>
      </c>
      <c r="G76" s="59">
        <f>SUM(G72:G75)</f>
        <v>44681</v>
      </c>
      <c r="H76" s="59">
        <f>SUM(H72:H75)</f>
        <v>28681</v>
      </c>
      <c r="I76" s="59">
        <f>SUM(I72:I75)</f>
        <v>16000</v>
      </c>
      <c r="J76" s="515"/>
      <c r="L76" s="527"/>
      <c r="M76" s="527"/>
    </row>
    <row r="77" spans="1:14" s="48" customFormat="1" ht="12.75" customHeight="1" x14ac:dyDescent="0.2">
      <c r="A77" s="1009"/>
      <c r="B77" s="996"/>
      <c r="C77" s="54"/>
      <c r="D77" s="55"/>
      <c r="E77" s="55"/>
      <c r="F77" s="55"/>
      <c r="G77" s="56"/>
      <c r="H77" s="51"/>
      <c r="I77" s="92"/>
      <c r="J77" s="515"/>
      <c r="L77" s="527"/>
      <c r="M77" s="527"/>
    </row>
    <row r="78" spans="1:14" ht="12.75" customHeight="1" x14ac:dyDescent="0.2">
      <c r="A78" s="1011"/>
      <c r="B78" s="999" t="s">
        <v>497</v>
      </c>
      <c r="C78" s="54" t="s">
        <v>986</v>
      </c>
      <c r="D78" s="55"/>
      <c r="E78" s="55"/>
      <c r="F78" s="55"/>
      <c r="G78" s="56"/>
      <c r="I78" s="528"/>
      <c r="J78" s="512"/>
      <c r="L78" s="1407"/>
      <c r="M78" s="1407"/>
    </row>
    <row r="79" spans="1:14" s="76" customFormat="1" ht="15" customHeight="1" x14ac:dyDescent="0.2">
      <c r="A79" s="1015"/>
      <c r="B79" s="996" t="s">
        <v>470</v>
      </c>
      <c r="C79" s="74" t="s">
        <v>1059</v>
      </c>
      <c r="D79" s="408"/>
      <c r="E79" s="408">
        <v>5000</v>
      </c>
      <c r="F79" s="408"/>
      <c r="G79" s="410">
        <f>E79</f>
        <v>5000</v>
      </c>
      <c r="H79" s="903"/>
      <c r="I79" s="408">
        <f>G79</f>
        <v>5000</v>
      </c>
      <c r="J79" s="516"/>
      <c r="L79" s="856"/>
      <c r="M79" s="856"/>
      <c r="N79" s="856"/>
    </row>
    <row r="80" spans="1:14" s="76" customFormat="1" ht="12" customHeight="1" thickBot="1" x14ac:dyDescent="0.25">
      <c r="A80" s="1015"/>
      <c r="B80" s="996"/>
      <c r="C80" s="74"/>
      <c r="D80" s="55"/>
      <c r="E80" s="55"/>
      <c r="F80" s="55"/>
      <c r="G80" s="56"/>
      <c r="H80" s="110"/>
      <c r="I80" s="55"/>
      <c r="J80" s="516"/>
      <c r="L80" s="856"/>
      <c r="M80" s="856"/>
    </row>
    <row r="81" spans="1:20" s="48" customFormat="1" ht="21.75" customHeight="1" thickBot="1" x14ac:dyDescent="0.25">
      <c r="A81" s="1009"/>
      <c r="B81" s="1006"/>
      <c r="C81" s="73" t="s">
        <v>496</v>
      </c>
      <c r="D81" s="433"/>
      <c r="E81" s="433">
        <f>SUM(E79:E79)</f>
        <v>5000</v>
      </c>
      <c r="F81" s="433">
        <f>SUM(F79:F79)</f>
        <v>0</v>
      </c>
      <c r="G81" s="433">
        <f>SUM(G79:G79)</f>
        <v>5000</v>
      </c>
      <c r="H81" s="433">
        <f>SUM(H79:H79)</f>
        <v>0</v>
      </c>
      <c r="I81" s="433">
        <f>SUM(I79:I79)</f>
        <v>5000</v>
      </c>
      <c r="J81" s="515"/>
      <c r="L81" s="527"/>
      <c r="M81" s="527"/>
    </row>
    <row r="82" spans="1:20" s="48" customFormat="1" ht="13.5" customHeight="1" x14ac:dyDescent="0.2">
      <c r="A82" s="1009"/>
      <c r="B82" s="996"/>
      <c r="C82" s="54"/>
      <c r="D82" s="56"/>
      <c r="E82" s="56"/>
      <c r="F82" s="56"/>
      <c r="G82" s="56"/>
      <c r="H82" s="56"/>
      <c r="I82" s="56"/>
      <c r="J82" s="515"/>
      <c r="L82" s="527"/>
      <c r="M82" s="527"/>
    </row>
    <row r="83" spans="1:20" s="48" customFormat="1" ht="13.5" customHeight="1" thickBot="1" x14ac:dyDescent="0.25">
      <c r="A83" s="1009"/>
      <c r="B83" s="1005"/>
      <c r="C83" s="412"/>
      <c r="D83" s="415"/>
      <c r="E83" s="415"/>
      <c r="F83" s="415"/>
      <c r="G83" s="415"/>
      <c r="H83" s="416"/>
      <c r="I83" s="416"/>
      <c r="J83" s="515"/>
      <c r="L83" s="527"/>
      <c r="M83" s="527"/>
    </row>
    <row r="84" spans="1:20" s="48" customFormat="1" ht="13.5" customHeight="1" thickBot="1" x14ac:dyDescent="0.25">
      <c r="A84" s="1009"/>
      <c r="B84" s="1006"/>
      <c r="C84" s="411" t="s">
        <v>170</v>
      </c>
      <c r="D84" s="111"/>
      <c r="E84" s="111">
        <f>E15+E21+E43+E51+E57+E63+E68+E76+E81</f>
        <v>1364530</v>
      </c>
      <c r="F84" s="111">
        <f>F15+F21+F43+F51+F57+F63+F68+F76+F81</f>
        <v>336873</v>
      </c>
      <c r="G84" s="111">
        <f>G15+G21+G43+G51+G57+G63+G68+G76+G81</f>
        <v>1704355</v>
      </c>
      <c r="H84" s="111">
        <f>H15+H21+H43+H51+H57+H63+H68+H76+H81</f>
        <v>1590936</v>
      </c>
      <c r="I84" s="671">
        <f>I15+I21+I43+I51+I57+I63+I68+I76+I81</f>
        <v>113419</v>
      </c>
      <c r="J84" s="527"/>
      <c r="L84" s="527"/>
      <c r="M84" s="527"/>
    </row>
    <row r="85" spans="1:20" s="48" customFormat="1" ht="13.5" customHeight="1" x14ac:dyDescent="0.2">
      <c r="A85" s="1009"/>
      <c r="B85" s="996"/>
      <c r="C85" s="54"/>
      <c r="D85" s="56"/>
      <c r="E85" s="56"/>
      <c r="F85" s="56"/>
      <c r="G85" s="56"/>
      <c r="H85" s="92"/>
      <c r="I85" s="92"/>
      <c r="J85" s="515"/>
      <c r="L85" s="527"/>
      <c r="M85" s="527"/>
    </row>
    <row r="86" spans="1:20" s="77" customFormat="1" ht="13.5" customHeight="1" x14ac:dyDescent="0.15">
      <c r="A86" s="1007"/>
      <c r="B86" s="996"/>
      <c r="C86" s="54"/>
      <c r="D86" s="56"/>
      <c r="E86" s="56"/>
      <c r="F86" s="56"/>
      <c r="G86" s="56"/>
      <c r="H86" s="72"/>
      <c r="I86" s="72"/>
      <c r="J86" s="517"/>
      <c r="L86" s="537"/>
      <c r="M86" s="537"/>
    </row>
    <row r="87" spans="1:20" s="77" customFormat="1" ht="15.75" customHeight="1" x14ac:dyDescent="0.15">
      <c r="A87" s="1007"/>
      <c r="B87" s="999" t="s">
        <v>500</v>
      </c>
      <c r="C87" s="54" t="s">
        <v>498</v>
      </c>
      <c r="D87" s="56"/>
      <c r="E87" s="56"/>
      <c r="F87" s="56"/>
      <c r="G87" s="56"/>
      <c r="H87" s="72"/>
      <c r="I87" s="957"/>
      <c r="J87" s="537"/>
      <c r="L87" s="537"/>
      <c r="M87" s="537"/>
    </row>
    <row r="88" spans="1:20" s="759" customFormat="1" ht="21.75" customHeight="1" x14ac:dyDescent="0.2">
      <c r="A88" s="1008"/>
      <c r="B88" s="996" t="s">
        <v>470</v>
      </c>
      <c r="C88" s="74" t="s">
        <v>1139</v>
      </c>
      <c r="D88" s="408" t="s">
        <v>299</v>
      </c>
      <c r="E88" s="668">
        <v>1000</v>
      </c>
      <c r="F88" s="668">
        <v>270</v>
      </c>
      <c r="G88" s="669">
        <f>SUM(E88:F88)</f>
        <v>1270</v>
      </c>
      <c r="H88" s="668"/>
      <c r="I88" s="958">
        <f>G88</f>
        <v>1270</v>
      </c>
      <c r="J88" s="940"/>
      <c r="L88" s="940"/>
    </row>
    <row r="89" spans="1:20" s="77" customFormat="1" ht="21.75" customHeight="1" x14ac:dyDescent="0.15">
      <c r="A89" s="1007"/>
      <c r="B89" s="996" t="s">
        <v>478</v>
      </c>
      <c r="C89" s="74" t="s">
        <v>934</v>
      </c>
      <c r="D89" s="408" t="s">
        <v>299</v>
      </c>
      <c r="E89" s="408">
        <v>1520</v>
      </c>
      <c r="F89" s="408">
        <v>410</v>
      </c>
      <c r="G89" s="410">
        <f>SUM(E89:F89)</f>
        <v>1930</v>
      </c>
      <c r="H89" s="668">
        <f>G89</f>
        <v>1930</v>
      </c>
      <c r="I89" s="959"/>
      <c r="J89" s="537"/>
      <c r="L89" s="537"/>
      <c r="T89" s="537"/>
    </row>
    <row r="90" spans="1:20" s="77" customFormat="1" ht="21.75" customHeight="1" x14ac:dyDescent="0.15">
      <c r="A90" s="1007"/>
      <c r="B90" s="996" t="s">
        <v>479</v>
      </c>
      <c r="C90" s="74" t="s">
        <v>1198</v>
      </c>
      <c r="D90" s="408" t="s">
        <v>299</v>
      </c>
      <c r="E90" s="408">
        <v>6063</v>
      </c>
      <c r="F90" s="408">
        <v>1637</v>
      </c>
      <c r="G90" s="410">
        <f>SUM(E90:F90)</f>
        <v>7700</v>
      </c>
      <c r="H90" s="668"/>
      <c r="I90" s="959">
        <f>G90</f>
        <v>7700</v>
      </c>
      <c r="J90" s="537"/>
      <c r="L90" s="537"/>
      <c r="T90" s="537"/>
    </row>
    <row r="91" spans="1:20" s="77" customFormat="1" ht="12.75" customHeight="1" thickBot="1" x14ac:dyDescent="0.2">
      <c r="A91" s="1007"/>
      <c r="B91" s="1005"/>
      <c r="C91" s="74"/>
      <c r="D91" s="408"/>
      <c r="E91" s="408"/>
      <c r="F91" s="408"/>
      <c r="G91" s="410"/>
      <c r="H91" s="409"/>
      <c r="I91" s="668"/>
      <c r="J91" s="517"/>
      <c r="K91" s="537"/>
      <c r="L91" s="537"/>
      <c r="M91" s="537"/>
    </row>
    <row r="92" spans="1:20" s="77" customFormat="1" ht="21.75" customHeight="1" thickBot="1" x14ac:dyDescent="0.2">
      <c r="A92" s="1007"/>
      <c r="B92" s="1006"/>
      <c r="C92" s="73" t="s">
        <v>499</v>
      </c>
      <c r="D92" s="59"/>
      <c r="E92" s="845">
        <f>SUM(E88:E90)</f>
        <v>8583</v>
      </c>
      <c r="F92" s="845">
        <f t="shared" ref="F92:I92" si="14">SUM(F88:F90)</f>
        <v>2317</v>
      </c>
      <c r="G92" s="845">
        <f t="shared" si="14"/>
        <v>10900</v>
      </c>
      <c r="H92" s="845">
        <f t="shared" si="14"/>
        <v>1930</v>
      </c>
      <c r="I92" s="845">
        <f t="shared" si="14"/>
        <v>8970</v>
      </c>
      <c r="J92" s="517"/>
      <c r="L92" s="537"/>
      <c r="M92" s="537"/>
    </row>
    <row r="93" spans="1:20" s="77" customFormat="1" ht="13.5" customHeight="1" x14ac:dyDescent="0.15">
      <c r="A93" s="1007"/>
      <c r="B93" s="996"/>
      <c r="C93" s="54"/>
      <c r="D93" s="56"/>
      <c r="E93" s="56"/>
      <c r="F93" s="56"/>
      <c r="G93" s="56"/>
      <c r="H93" s="64"/>
      <c r="I93" s="72"/>
      <c r="J93" s="517"/>
      <c r="L93" s="537"/>
      <c r="M93" s="537"/>
    </row>
    <row r="94" spans="1:20" s="77" customFormat="1" ht="13.5" customHeight="1" x14ac:dyDescent="0.15">
      <c r="A94" s="1007"/>
      <c r="B94" s="1115" t="s">
        <v>171</v>
      </c>
      <c r="C94" s="60" t="s">
        <v>75</v>
      </c>
      <c r="D94" s="72"/>
      <c r="E94" s="72"/>
      <c r="F94" s="72"/>
      <c r="G94" s="72"/>
      <c r="H94" s="64"/>
      <c r="I94" s="72"/>
      <c r="J94" s="517"/>
      <c r="L94" s="537"/>
      <c r="M94" s="537"/>
    </row>
    <row r="95" spans="1:20" s="48" customFormat="1" ht="27" customHeight="1" x14ac:dyDescent="0.2">
      <c r="A95" s="1009"/>
      <c r="B95" s="1003" t="s">
        <v>470</v>
      </c>
      <c r="C95" s="1116" t="s">
        <v>1227</v>
      </c>
      <c r="D95" s="668" t="s">
        <v>301</v>
      </c>
      <c r="E95" s="668">
        <v>17323</v>
      </c>
      <c r="F95" s="668">
        <v>4677</v>
      </c>
      <c r="G95" s="669">
        <f>E95+F95</f>
        <v>22000</v>
      </c>
      <c r="H95" s="409"/>
      <c r="I95" s="668">
        <f>G95</f>
        <v>22000</v>
      </c>
      <c r="J95" s="515"/>
      <c r="L95" s="527"/>
      <c r="M95" s="527"/>
    </row>
    <row r="96" spans="1:20" s="48" customFormat="1" ht="10.5" customHeight="1" thickBot="1" x14ac:dyDescent="0.25">
      <c r="A96" s="1009"/>
      <c r="B96" s="1003"/>
      <c r="C96" s="1116"/>
      <c r="D96" s="668"/>
      <c r="E96" s="668"/>
      <c r="F96" s="668"/>
      <c r="G96" s="669"/>
      <c r="H96" s="409"/>
      <c r="I96" s="668"/>
      <c r="J96" s="515"/>
      <c r="L96" s="527"/>
      <c r="M96" s="527"/>
    </row>
    <row r="97" spans="1:13" s="48" customFormat="1" ht="21.75" customHeight="1" thickBot="1" x14ac:dyDescent="0.25">
      <c r="A97" s="1009"/>
      <c r="B97" s="1117"/>
      <c r="C97" s="1118" t="s">
        <v>74</v>
      </c>
      <c r="D97" s="1119"/>
      <c r="E97" s="1119">
        <f>SUM(E95:E95)</f>
        <v>17323</v>
      </c>
      <c r="F97" s="1119">
        <f>SUM(F95:F95)</f>
        <v>4677</v>
      </c>
      <c r="G97" s="1119">
        <f>SUM(G95:G95)</f>
        <v>22000</v>
      </c>
      <c r="H97" s="1119">
        <f>SUM(H95:H95)</f>
        <v>0</v>
      </c>
      <c r="I97" s="1403">
        <f>SUM(I95:I95)</f>
        <v>22000</v>
      </c>
      <c r="J97" s="515"/>
      <c r="L97" s="527"/>
      <c r="M97" s="527"/>
    </row>
    <row r="98" spans="1:13" s="48" customFormat="1" ht="13.5" customHeight="1" x14ac:dyDescent="0.2">
      <c r="A98" s="1009"/>
      <c r="B98" s="1066"/>
      <c r="C98" s="1067"/>
      <c r="D98" s="1069"/>
      <c r="E98" s="1069"/>
      <c r="F98" s="1069"/>
      <c r="G98" s="1069"/>
      <c r="H98" s="1070"/>
      <c r="I98" s="1404"/>
      <c r="J98" s="515"/>
      <c r="L98" s="527"/>
    </row>
    <row r="99" spans="1:13" s="77" customFormat="1" ht="26.25" customHeight="1" x14ac:dyDescent="0.2">
      <c r="A99" s="1007"/>
      <c r="B99" s="1003"/>
      <c r="C99" s="60" t="s">
        <v>911</v>
      </c>
      <c r="D99" s="72"/>
      <c r="E99" s="92"/>
      <c r="F99" s="92"/>
      <c r="G99" s="72"/>
      <c r="H99" s="64"/>
      <c r="I99" s="957"/>
      <c r="J99" s="517"/>
      <c r="L99" s="537"/>
    </row>
    <row r="100" spans="1:13" s="77" customFormat="1" ht="21.75" customHeight="1" x14ac:dyDescent="0.15">
      <c r="A100" s="1007"/>
      <c r="B100" s="1003" t="s">
        <v>470</v>
      </c>
      <c r="C100" s="1116" t="s">
        <v>1057</v>
      </c>
      <c r="D100" s="668" t="s">
        <v>299</v>
      </c>
      <c r="E100" s="668">
        <v>3937</v>
      </c>
      <c r="F100" s="668">
        <v>1063</v>
      </c>
      <c r="G100" s="669">
        <f>SUM(E100:F100)</f>
        <v>5000</v>
      </c>
      <c r="H100" s="1125"/>
      <c r="I100" s="958">
        <f>G100</f>
        <v>5000</v>
      </c>
      <c r="J100" s="517"/>
    </row>
    <row r="101" spans="1:13" s="77" customFormat="1" ht="12" customHeight="1" thickBot="1" x14ac:dyDescent="0.25">
      <c r="A101" s="1007"/>
      <c r="B101" s="1003"/>
      <c r="C101" s="1116"/>
      <c r="D101" s="92"/>
      <c r="E101" s="92"/>
      <c r="F101" s="92"/>
      <c r="G101" s="92"/>
      <c r="H101" s="64"/>
      <c r="I101" s="1402"/>
      <c r="J101" s="517"/>
    </row>
    <row r="102" spans="1:13" s="77" customFormat="1" ht="21.75" customHeight="1" thickBot="1" x14ac:dyDescent="0.2">
      <c r="A102" s="1007"/>
      <c r="B102" s="1124"/>
      <c r="C102" s="1126" t="s">
        <v>910</v>
      </c>
      <c r="D102" s="1127"/>
      <c r="E102" s="1119">
        <f>SUM(E100:E101)</f>
        <v>3937</v>
      </c>
      <c r="F102" s="1119">
        <f>SUM(F100:F101)</f>
        <v>1063</v>
      </c>
      <c r="G102" s="1119">
        <f>SUM(G100:G101)</f>
        <v>5000</v>
      </c>
      <c r="H102" s="1119">
        <f>SUM(H100:H101)</f>
        <v>0</v>
      </c>
      <c r="I102" s="1403">
        <f>SUM(I100:I101)</f>
        <v>5000</v>
      </c>
      <c r="J102" s="517"/>
    </row>
    <row r="103" spans="1:13" s="77" customFormat="1" ht="13.5" customHeight="1" x14ac:dyDescent="0.15">
      <c r="A103" s="1007"/>
      <c r="B103" s="1062"/>
      <c r="C103" s="1063"/>
      <c r="D103" s="1064"/>
      <c r="E103" s="1064"/>
      <c r="F103" s="1064"/>
      <c r="G103" s="1064"/>
      <c r="H103" s="1064"/>
      <c r="I103" s="1405"/>
      <c r="J103" s="517"/>
    </row>
    <row r="104" spans="1:13" s="77" customFormat="1" ht="13.5" customHeight="1" x14ac:dyDescent="0.15">
      <c r="A104" s="1007"/>
      <c r="B104" s="1115"/>
      <c r="C104" s="60" t="s">
        <v>674</v>
      </c>
      <c r="D104" s="72"/>
      <c r="E104" s="72"/>
      <c r="F104" s="72"/>
      <c r="G104" s="72"/>
      <c r="H104" s="72"/>
      <c r="I104" s="957"/>
      <c r="J104" s="517"/>
    </row>
    <row r="105" spans="1:13" s="759" customFormat="1" ht="21.75" customHeight="1" x14ac:dyDescent="0.2">
      <c r="A105" s="1008"/>
      <c r="B105" s="1003" t="s">
        <v>470</v>
      </c>
      <c r="C105" s="1116" t="s">
        <v>1057</v>
      </c>
      <c r="D105" s="668" t="s">
        <v>299</v>
      </c>
      <c r="E105" s="668">
        <v>787</v>
      </c>
      <c r="F105" s="668">
        <v>213</v>
      </c>
      <c r="G105" s="669">
        <f>SUM(E105:F105)</f>
        <v>1000</v>
      </c>
      <c r="H105" s="668">
        <v>0</v>
      </c>
      <c r="I105" s="958">
        <f>G105</f>
        <v>1000</v>
      </c>
      <c r="J105" s="758"/>
    </row>
    <row r="106" spans="1:13" s="759" customFormat="1" ht="12.75" customHeight="1" thickBot="1" x14ac:dyDescent="0.25">
      <c r="A106" s="1008"/>
      <c r="B106" s="1003"/>
      <c r="C106" s="1116"/>
      <c r="D106" s="668"/>
      <c r="E106" s="668"/>
      <c r="F106" s="668"/>
      <c r="G106" s="669"/>
      <c r="H106" s="668"/>
      <c r="I106" s="958"/>
      <c r="J106" s="758"/>
    </row>
    <row r="107" spans="1:13" s="77" customFormat="1" ht="21.75" customHeight="1" thickBot="1" x14ac:dyDescent="0.2">
      <c r="A107" s="1007"/>
      <c r="B107" s="1124"/>
      <c r="C107" s="1118" t="s">
        <v>16</v>
      </c>
      <c r="D107" s="1119"/>
      <c r="E107" s="1119">
        <f>SUM(E105:E106)</f>
        <v>787</v>
      </c>
      <c r="F107" s="1119">
        <f>SUM(F105:F106)</f>
        <v>213</v>
      </c>
      <c r="G107" s="1119">
        <f>SUM(G105:G106)</f>
        <v>1000</v>
      </c>
      <c r="H107" s="1119">
        <f>SUM(H105:H106)</f>
        <v>0</v>
      </c>
      <c r="I107" s="1403">
        <f>SUM(I105:I106)</f>
        <v>1000</v>
      </c>
      <c r="J107" s="517"/>
    </row>
    <row r="108" spans="1:13" s="77" customFormat="1" ht="13.5" customHeight="1" x14ac:dyDescent="0.15">
      <c r="A108" s="1007"/>
      <c r="B108" s="1062"/>
      <c r="C108" s="1063"/>
      <c r="D108" s="1064"/>
      <c r="E108" s="1064"/>
      <c r="F108" s="1064"/>
      <c r="G108" s="1064"/>
      <c r="H108" s="1064"/>
      <c r="I108" s="1064"/>
      <c r="J108" s="517"/>
      <c r="L108" s="537"/>
      <c r="M108" s="537"/>
    </row>
    <row r="109" spans="1:13" s="77" customFormat="1" ht="13.5" customHeight="1" x14ac:dyDescent="0.15">
      <c r="A109" s="1007"/>
      <c r="B109" s="1115"/>
      <c r="C109" s="60" t="s">
        <v>1040</v>
      </c>
      <c r="D109" s="72"/>
      <c r="E109" s="72"/>
      <c r="F109" s="72"/>
      <c r="G109" s="72"/>
      <c r="H109" s="72"/>
      <c r="I109" s="72"/>
      <c r="J109" s="517"/>
      <c r="L109" s="537"/>
      <c r="M109" s="537"/>
    </row>
    <row r="110" spans="1:13" s="759" customFormat="1" ht="21.75" customHeight="1" x14ac:dyDescent="0.2">
      <c r="A110" s="1008"/>
      <c r="B110" s="1003" t="s">
        <v>470</v>
      </c>
      <c r="C110" s="1116" t="s">
        <v>1228</v>
      </c>
      <c r="D110" s="668" t="s">
        <v>299</v>
      </c>
      <c r="E110" s="668">
        <v>1575</v>
      </c>
      <c r="F110" s="668">
        <v>425</v>
      </c>
      <c r="G110" s="669">
        <f>E110+F110</f>
        <v>2000</v>
      </c>
      <c r="H110" s="668">
        <f>G110</f>
        <v>2000</v>
      </c>
      <c r="I110" s="1120"/>
      <c r="J110" s="758"/>
      <c r="L110" s="940"/>
      <c r="M110" s="940"/>
    </row>
    <row r="111" spans="1:13" s="759" customFormat="1" ht="12" customHeight="1" thickBot="1" x14ac:dyDescent="0.25">
      <c r="A111" s="1008"/>
      <c r="B111" s="1121"/>
      <c r="C111" s="1122"/>
      <c r="D111" s="953"/>
      <c r="E111" s="953"/>
      <c r="F111" s="953"/>
      <c r="G111" s="1123"/>
      <c r="H111" s="953"/>
      <c r="I111" s="1123"/>
      <c r="J111" s="758"/>
      <c r="L111" s="940"/>
      <c r="M111" s="940"/>
    </row>
    <row r="112" spans="1:13" s="759" customFormat="1" ht="21.75" customHeight="1" thickBot="1" x14ac:dyDescent="0.25">
      <c r="A112" s="1008"/>
      <c r="B112" s="1124"/>
      <c r="C112" s="1118" t="s">
        <v>179</v>
      </c>
      <c r="D112" s="1119"/>
      <c r="E112" s="1119">
        <f>SUM(E110:E110)</f>
        <v>1575</v>
      </c>
      <c r="F112" s="1119">
        <f>SUM(F110:F110)</f>
        <v>425</v>
      </c>
      <c r="G112" s="1119">
        <f>SUM(G110:G110)</f>
        <v>2000</v>
      </c>
      <c r="H112" s="1119">
        <f>SUM(H110:H110)</f>
        <v>2000</v>
      </c>
      <c r="I112" s="1119"/>
      <c r="J112" s="758"/>
      <c r="L112" s="940"/>
      <c r="M112" s="940"/>
    </row>
    <row r="113" spans="1:15" s="77" customFormat="1" ht="13.5" customHeight="1" x14ac:dyDescent="0.2">
      <c r="A113" s="1007"/>
      <c r="B113" s="1066"/>
      <c r="C113" s="1067"/>
      <c r="D113" s="1069"/>
      <c r="E113" s="1069"/>
      <c r="F113" s="1069"/>
      <c r="G113" s="1064"/>
      <c r="H113" s="1065"/>
      <c r="I113" s="1064"/>
      <c r="J113" s="517"/>
      <c r="L113" s="537"/>
      <c r="M113" s="537"/>
      <c r="O113" s="537"/>
    </row>
    <row r="114" spans="1:15" s="77" customFormat="1" ht="13.5" customHeight="1" x14ac:dyDescent="0.15">
      <c r="A114" s="1007"/>
      <c r="B114" s="1115" t="s">
        <v>501</v>
      </c>
      <c r="C114" s="60" t="s">
        <v>502</v>
      </c>
      <c r="D114" s="72"/>
      <c r="E114" s="72"/>
      <c r="F114" s="72"/>
      <c r="G114" s="72"/>
      <c r="H114" s="64"/>
      <c r="I114" s="72"/>
      <c r="J114" s="517"/>
      <c r="L114" s="537"/>
      <c r="M114" s="537"/>
    </row>
    <row r="115" spans="1:15" s="77" customFormat="1" ht="11.25" customHeight="1" thickBot="1" x14ac:dyDescent="0.25">
      <c r="A115" s="1007"/>
      <c r="B115" s="1071"/>
      <c r="C115" s="1116"/>
      <c r="D115" s="92"/>
      <c r="E115" s="92"/>
      <c r="F115" s="92"/>
      <c r="G115" s="72"/>
      <c r="H115" s="51"/>
      <c r="I115" s="92"/>
      <c r="J115" s="517"/>
      <c r="L115" s="537"/>
      <c r="M115" s="537"/>
    </row>
    <row r="116" spans="1:15" s="77" customFormat="1" ht="21.75" customHeight="1" thickBot="1" x14ac:dyDescent="0.25">
      <c r="A116" s="1007"/>
      <c r="B116" s="1068"/>
      <c r="C116" s="1128" t="s">
        <v>503</v>
      </c>
      <c r="D116" s="1129"/>
      <c r="E116" s="681">
        <f>E114</f>
        <v>0</v>
      </c>
      <c r="F116" s="681">
        <f t="shared" ref="F116:H116" si="15">F114</f>
        <v>0</v>
      </c>
      <c r="G116" s="681">
        <f t="shared" si="15"/>
        <v>0</v>
      </c>
      <c r="H116" s="681">
        <f t="shared" si="15"/>
        <v>0</v>
      </c>
      <c r="I116" s="681"/>
      <c r="J116" s="517"/>
      <c r="L116" s="537"/>
      <c r="M116" s="537"/>
    </row>
    <row r="117" spans="1:15" s="48" customFormat="1" ht="13.5" customHeight="1" thickBot="1" x14ac:dyDescent="0.25">
      <c r="A117" s="1009"/>
      <c r="B117" s="1066"/>
      <c r="C117" s="1067"/>
      <c r="D117" s="1069"/>
      <c r="E117" s="1069"/>
      <c r="F117" s="1069"/>
      <c r="G117" s="1064"/>
      <c r="H117" s="1070"/>
      <c r="I117" s="1069"/>
      <c r="J117" s="515"/>
      <c r="L117" s="527"/>
      <c r="M117" s="527"/>
    </row>
    <row r="118" spans="1:15" s="77" customFormat="1" ht="20.25" customHeight="1" thickBot="1" x14ac:dyDescent="0.2">
      <c r="A118" s="1007"/>
      <c r="B118" s="1117"/>
      <c r="C118" s="1128" t="s">
        <v>504</v>
      </c>
      <c r="D118" s="845"/>
      <c r="E118" s="845">
        <f>E15+E21+E43+E51+E57+E63+E68+E76+E81+E92+E97+E102+E107+E116+E112</f>
        <v>1396735</v>
      </c>
      <c r="F118" s="845">
        <f>F15+F21+F43+F51+F57+F63+F68+F76+F81+F92+F97+F102+F107+F116+F112</f>
        <v>345568</v>
      </c>
      <c r="G118" s="845">
        <f>G15+G21+G43+G51+G57+G63+G68+G76+G81+G92+G97+G102+G107+G116+G112</f>
        <v>1745255</v>
      </c>
      <c r="H118" s="845">
        <f>H15+H21+H43+H51+H57+H63+H68+H76+H81+H92+H97+H102+H107+H116+H112</f>
        <v>1594866</v>
      </c>
      <c r="I118" s="845">
        <f>I15+I21+I43+I51+I57+I63+I68+I76+I81+I92+I97+I102+I107+I116+I112</f>
        <v>150389</v>
      </c>
      <c r="J118" s="517"/>
      <c r="L118" s="537"/>
      <c r="M118" s="537"/>
    </row>
    <row r="121" spans="1:15" ht="14.1" customHeight="1" x14ac:dyDescent="0.2">
      <c r="F121" s="78"/>
      <c r="G121" s="79"/>
    </row>
  </sheetData>
  <sheetProtection selectLockedCells="1" selectUnlockedCells="1"/>
  <mergeCells count="14">
    <mergeCell ref="B1:I1"/>
    <mergeCell ref="B2:I2"/>
    <mergeCell ref="H7:I7"/>
    <mergeCell ref="B4:I4"/>
    <mergeCell ref="B5:B9"/>
    <mergeCell ref="C8:C9"/>
    <mergeCell ref="D8:D9"/>
    <mergeCell ref="H8:H9"/>
    <mergeCell ref="I8:I9"/>
    <mergeCell ref="C3:I3"/>
    <mergeCell ref="E7:G7"/>
    <mergeCell ref="F8:F9"/>
    <mergeCell ref="G8:G9"/>
    <mergeCell ref="E8:E9"/>
  </mergeCells>
  <phoneticPr fontId="33" type="noConversion"/>
  <pageMargins left="0" right="0" top="0.39370078740157483" bottom="0.39370078740157483" header="0.51181102362204722" footer="0.51181102362204722"/>
  <pageSetup paperSize="9" scale="96" firstPageNumber="0" fitToHeight="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36"/>
  <sheetViews>
    <sheetView workbookViewId="0">
      <selection activeCell="I10" sqref="I10"/>
    </sheetView>
  </sheetViews>
  <sheetFormatPr defaultColWidth="9.140625" defaultRowHeight="15.75" x14ac:dyDescent="0.25"/>
  <cols>
    <col min="1" max="1" width="6" style="15" customWidth="1"/>
    <col min="2" max="2" width="52" style="16" customWidth="1"/>
    <col min="3" max="3" width="16.85546875" style="38" customWidth="1"/>
    <col min="4" max="4" width="14" style="38" customWidth="1"/>
    <col min="5" max="5" width="20.42578125" style="16" customWidth="1"/>
    <col min="6" max="16384" width="9.140625" style="16"/>
  </cols>
  <sheetData>
    <row r="1" spans="1:5" x14ac:dyDescent="0.25">
      <c r="B1" s="17"/>
      <c r="C1" s="25"/>
    </row>
    <row r="2" spans="1:5" x14ac:dyDescent="0.25">
      <c r="A2" s="1531" t="s">
        <v>1372</v>
      </c>
      <c r="B2" s="1531"/>
      <c r="C2" s="1531"/>
      <c r="D2" s="1531"/>
      <c r="E2" s="1531"/>
    </row>
    <row r="3" spans="1:5" x14ac:dyDescent="0.25">
      <c r="B3" s="18"/>
      <c r="C3" s="270"/>
    </row>
    <row r="4" spans="1:5" ht="15" customHeight="1" x14ac:dyDescent="0.25">
      <c r="A4" s="1532" t="s">
        <v>77</v>
      </c>
      <c r="B4" s="1532"/>
      <c r="C4" s="1532"/>
      <c r="D4" s="1532"/>
      <c r="E4" s="1532"/>
    </row>
    <row r="5" spans="1:5" ht="15" customHeight="1" x14ac:dyDescent="0.25">
      <c r="A5" s="1533" t="s">
        <v>1200</v>
      </c>
      <c r="B5" s="1533"/>
      <c r="C5" s="1533"/>
      <c r="D5" s="1533"/>
      <c r="E5" s="1533"/>
    </row>
    <row r="6" spans="1:5" ht="15" customHeight="1" x14ac:dyDescent="0.25">
      <c r="A6" s="1533" t="s">
        <v>508</v>
      </c>
      <c r="B6" s="1533"/>
      <c r="C6" s="1533"/>
      <c r="D6" s="1533"/>
      <c r="E6" s="1533"/>
    </row>
    <row r="7" spans="1:5" ht="15" customHeight="1" x14ac:dyDescent="0.25">
      <c r="B7" s="1533"/>
      <c r="C7" s="1533"/>
    </row>
    <row r="8" spans="1:5" s="19" customFormat="1" ht="20.100000000000001" customHeight="1" x14ac:dyDescent="0.25">
      <c r="A8" s="1534" t="s">
        <v>295</v>
      </c>
      <c r="B8" s="1535"/>
      <c r="C8" s="1535"/>
      <c r="D8" s="1535"/>
      <c r="E8" s="1535"/>
    </row>
    <row r="9" spans="1:5" s="19" customFormat="1" ht="20.100000000000001" customHeight="1" x14ac:dyDescent="0.25">
      <c r="A9" s="1538" t="s">
        <v>76</v>
      </c>
      <c r="B9" s="419" t="s">
        <v>57</v>
      </c>
      <c r="C9" s="1537" t="s">
        <v>58</v>
      </c>
      <c r="D9" s="1537"/>
      <c r="E9" s="1537"/>
    </row>
    <row r="10" spans="1:5" ht="46.5" customHeight="1" x14ac:dyDescent="0.25">
      <c r="A10" s="1538"/>
      <c r="B10" s="1530" t="s">
        <v>85</v>
      </c>
      <c r="C10" s="1536" t="s">
        <v>1335</v>
      </c>
      <c r="D10" s="1536"/>
      <c r="E10" s="1536"/>
    </row>
    <row r="11" spans="1:5" ht="20.100000000000001" customHeight="1" x14ac:dyDescent="0.25">
      <c r="A11" s="1538"/>
      <c r="B11" s="1530"/>
      <c r="C11" s="418" t="s">
        <v>172</v>
      </c>
      <c r="D11" s="1016" t="s">
        <v>173</v>
      </c>
      <c r="E11" s="1017" t="s">
        <v>174</v>
      </c>
    </row>
    <row r="12" spans="1:5" ht="20.100000000000001" customHeight="1" x14ac:dyDescent="0.25">
      <c r="A12" s="21" t="s">
        <v>470</v>
      </c>
      <c r="B12" s="22" t="s">
        <v>509</v>
      </c>
      <c r="C12" s="529"/>
      <c r="D12" s="530"/>
      <c r="E12" s="531"/>
    </row>
    <row r="13" spans="1:5" ht="20.100000000000001" customHeight="1" x14ac:dyDescent="0.25">
      <c r="A13" s="21" t="s">
        <v>478</v>
      </c>
      <c r="B13" s="23" t="s">
        <v>618</v>
      </c>
      <c r="C13" s="532"/>
      <c r="D13" s="533"/>
      <c r="E13" s="534"/>
    </row>
    <row r="14" spans="1:5" ht="20.100000000000001" customHeight="1" x14ac:dyDescent="0.25">
      <c r="A14" s="21"/>
      <c r="B14" s="1341" t="s">
        <v>1300</v>
      </c>
      <c r="C14" s="1278"/>
      <c r="D14" s="533"/>
      <c r="E14" s="534"/>
    </row>
    <row r="15" spans="1:5" ht="20.100000000000001" customHeight="1" x14ac:dyDescent="0.25">
      <c r="A15" s="21"/>
      <c r="B15" s="1341" t="s">
        <v>1317</v>
      </c>
      <c r="C15" s="1278"/>
      <c r="D15" s="533"/>
      <c r="E15" s="534"/>
    </row>
    <row r="16" spans="1:5" ht="24.6" customHeight="1" x14ac:dyDescent="0.25">
      <c r="A16" s="21" t="s">
        <v>479</v>
      </c>
      <c r="B16" s="857" t="s">
        <v>627</v>
      </c>
      <c r="C16" s="536">
        <v>145559</v>
      </c>
      <c r="D16" s="536">
        <v>1097098</v>
      </c>
      <c r="E16" s="861">
        <f t="shared" ref="E16:E17" si="0">C16+D16</f>
        <v>1242657</v>
      </c>
    </row>
    <row r="17" spans="1:15" ht="32.25" customHeight="1" thickBot="1" x14ac:dyDescent="0.3">
      <c r="A17" s="21" t="s">
        <v>480</v>
      </c>
      <c r="B17" s="1342" t="s">
        <v>1316</v>
      </c>
      <c r="C17" s="536">
        <v>145559</v>
      </c>
      <c r="D17" s="536"/>
      <c r="E17" s="861">
        <f t="shared" si="0"/>
        <v>145559</v>
      </c>
    </row>
    <row r="18" spans="1:15" s="15" customFormat="1" ht="19.5" customHeight="1" thickBot="1" x14ac:dyDescent="0.3">
      <c r="A18" s="21" t="s">
        <v>481</v>
      </c>
      <c r="B18" s="890" t="s">
        <v>49</v>
      </c>
      <c r="C18" s="886">
        <f>SUM(C16:C16)</f>
        <v>145559</v>
      </c>
      <c r="D18" s="886">
        <f>SUM(D16:D16)</f>
        <v>1097098</v>
      </c>
      <c r="E18" s="1158">
        <f>SUM(E16:E16)</f>
        <v>1242657</v>
      </c>
    </row>
    <row r="19" spans="1:15" s="15" customFormat="1" ht="20.25" customHeight="1" x14ac:dyDescent="0.25">
      <c r="A19" s="21" t="s">
        <v>482</v>
      </c>
      <c r="B19" s="26"/>
      <c r="C19" s="862"/>
      <c r="D19" s="863"/>
      <c r="E19" s="864"/>
    </row>
    <row r="20" spans="1:15" ht="19.5" customHeight="1" x14ac:dyDescent="0.25">
      <c r="A20" s="21" t="s">
        <v>483</v>
      </c>
      <c r="B20" s="26" t="s">
        <v>619</v>
      </c>
      <c r="C20" s="859"/>
      <c r="D20" s="865"/>
      <c r="E20" s="866"/>
    </row>
    <row r="21" spans="1:15" ht="21" customHeight="1" x14ac:dyDescent="0.25">
      <c r="A21" s="21" t="s">
        <v>484</v>
      </c>
      <c r="B21" s="17" t="s">
        <v>510</v>
      </c>
      <c r="C21" s="859"/>
      <c r="D21" s="860">
        <v>80000</v>
      </c>
      <c r="E21" s="861">
        <f>C21+D21</f>
        <v>80000</v>
      </c>
    </row>
    <row r="22" spans="1:15" ht="21.75" customHeight="1" x14ac:dyDescent="0.25">
      <c r="A22" s="21" t="s">
        <v>485</v>
      </c>
      <c r="B22" s="24" t="s">
        <v>511</v>
      </c>
      <c r="C22" s="859"/>
      <c r="D22" s="860">
        <v>5000</v>
      </c>
      <c r="E22" s="861">
        <f>C22+D22</f>
        <v>5000</v>
      </c>
    </row>
    <row r="23" spans="1:15" ht="51" customHeight="1" thickBot="1" x14ac:dyDescent="0.3">
      <c r="A23" s="1339" t="s">
        <v>519</v>
      </c>
      <c r="B23" s="757" t="s">
        <v>1319</v>
      </c>
      <c r="C23" s="754"/>
      <c r="D23" s="755">
        <v>116596</v>
      </c>
      <c r="E23" s="756">
        <f>C23+D23</f>
        <v>116596</v>
      </c>
    </row>
    <row r="24" spans="1:15" s="15" customFormat="1" ht="21" customHeight="1" thickBot="1" x14ac:dyDescent="0.3">
      <c r="A24" s="21" t="s">
        <v>520</v>
      </c>
      <c r="B24" s="890" t="s">
        <v>620</v>
      </c>
      <c r="C24" s="891">
        <f>SUM(C21:C22)</f>
        <v>0</v>
      </c>
      <c r="D24" s="892">
        <f>SUM(D21:D23)</f>
        <v>201596</v>
      </c>
      <c r="E24" s="888">
        <f>C24+D24</f>
        <v>201596</v>
      </c>
    </row>
    <row r="25" spans="1:15" s="15" customFormat="1" ht="22.5" customHeight="1" thickBot="1" x14ac:dyDescent="0.3">
      <c r="A25" s="21" t="s">
        <v>521</v>
      </c>
      <c r="B25" s="244" t="s">
        <v>512</v>
      </c>
      <c r="C25" s="886">
        <f>C18+C24</f>
        <v>145559</v>
      </c>
      <c r="D25" s="887">
        <f>D18+D24</f>
        <v>1298694</v>
      </c>
      <c r="E25" s="888">
        <f>C25+D25</f>
        <v>1444253</v>
      </c>
    </row>
    <row r="26" spans="1:15" ht="20.100000000000001" customHeight="1" x14ac:dyDescent="0.25">
      <c r="A26" s="21" t="s">
        <v>522</v>
      </c>
      <c r="B26" s="24"/>
      <c r="C26" s="747"/>
      <c r="D26" s="536"/>
      <c r="E26" s="866"/>
    </row>
    <row r="27" spans="1:15" ht="20.100000000000001" customHeight="1" x14ac:dyDescent="0.25">
      <c r="A27" s="21" t="s">
        <v>523</v>
      </c>
      <c r="B27" s="22" t="s">
        <v>513</v>
      </c>
      <c r="C27" s="747"/>
      <c r="D27" s="536"/>
      <c r="E27" s="866"/>
    </row>
    <row r="28" spans="1:15" ht="20.100000000000001" customHeight="1" thickBot="1" x14ac:dyDescent="0.3">
      <c r="A28" s="21" t="s">
        <v>524</v>
      </c>
      <c r="B28" s="17" t="s">
        <v>514</v>
      </c>
      <c r="C28" s="747">
        <v>2223</v>
      </c>
      <c r="D28" s="536">
        <v>27777</v>
      </c>
      <c r="E28" s="861">
        <f>C28+D28</f>
        <v>30000</v>
      </c>
    </row>
    <row r="29" spans="1:15" s="15" customFormat="1" ht="20.100000000000001" customHeight="1" thickBot="1" x14ac:dyDescent="0.3">
      <c r="A29" s="21" t="s">
        <v>525</v>
      </c>
      <c r="B29" s="889" t="s">
        <v>515</v>
      </c>
      <c r="C29" s="887">
        <f>C28</f>
        <v>2223</v>
      </c>
      <c r="D29" s="887">
        <f t="shared" ref="D29:E29" si="1">D28</f>
        <v>27777</v>
      </c>
      <c r="E29" s="1340">
        <f t="shared" si="1"/>
        <v>30000</v>
      </c>
      <c r="O29" s="858"/>
    </row>
    <row r="30" spans="1:15" s="15" customFormat="1" ht="20.100000000000001" customHeight="1" thickBot="1" x14ac:dyDescent="0.3">
      <c r="A30" s="21" t="s">
        <v>526</v>
      </c>
      <c r="B30" s="885" t="s">
        <v>296</v>
      </c>
      <c r="C30" s="886">
        <f>C25+C29</f>
        <v>147782</v>
      </c>
      <c r="D30" s="887">
        <f>D25+D29</f>
        <v>1326471</v>
      </c>
      <c r="E30" s="888">
        <f>E25+E29</f>
        <v>1474253</v>
      </c>
      <c r="O30" s="858"/>
    </row>
    <row r="31" spans="1:15" s="15" customFormat="1" ht="20.100000000000001" customHeight="1" x14ac:dyDescent="0.25">
      <c r="A31" s="16"/>
      <c r="B31" s="28"/>
      <c r="C31" s="27"/>
      <c r="D31" s="299"/>
    </row>
    <row r="32" spans="1:15" ht="19.5" customHeight="1" x14ac:dyDescent="0.25">
      <c r="B32" s="29"/>
      <c r="C32" s="25"/>
    </row>
    <row r="33" spans="2:8" ht="15" customHeight="1" x14ac:dyDescent="0.25">
      <c r="B33" s="17"/>
      <c r="C33" s="25"/>
      <c r="H33" s="430"/>
    </row>
    <row r="34" spans="2:8" x14ac:dyDescent="0.25">
      <c r="B34" s="17"/>
      <c r="C34" s="25"/>
    </row>
    <row r="35" spans="2:8" x14ac:dyDescent="0.25">
      <c r="B35" s="17"/>
      <c r="C35" s="25"/>
    </row>
    <row r="36" spans="2:8" x14ac:dyDescent="0.25">
      <c r="B36" s="17"/>
      <c r="C36" s="25"/>
    </row>
  </sheetData>
  <sheetProtection selectLockedCells="1" selectUnlockedCells="1"/>
  <mergeCells count="10">
    <mergeCell ref="B10:B11"/>
    <mergeCell ref="A2:E2"/>
    <mergeCell ref="A4:E4"/>
    <mergeCell ref="A5:E5"/>
    <mergeCell ref="A6:E6"/>
    <mergeCell ref="A8:E8"/>
    <mergeCell ref="B7:C7"/>
    <mergeCell ref="C10:E10"/>
    <mergeCell ref="C9:E9"/>
    <mergeCell ref="A9:A11"/>
  </mergeCells>
  <phoneticPr fontId="33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62"/>
  <sheetViews>
    <sheetView zoomScale="120" workbookViewId="0">
      <selection activeCell="C1" sqref="C1:L1"/>
    </sheetView>
  </sheetViews>
  <sheetFormatPr defaultColWidth="9.140625" defaultRowHeight="11.25" x14ac:dyDescent="0.2"/>
  <cols>
    <col min="1" max="1" width="3.7109375" style="114" customWidth="1"/>
    <col min="2" max="2" width="37.28515625" style="114" customWidth="1"/>
    <col min="3" max="3" width="12" style="115" customWidth="1"/>
    <col min="4" max="4" width="11.140625" style="115" customWidth="1"/>
    <col min="5" max="5" width="12.140625" style="115" customWidth="1"/>
    <col min="6" max="6" width="40.42578125" style="115" customWidth="1"/>
    <col min="7" max="7" width="11.5703125" style="115" customWidth="1"/>
    <col min="8" max="8" width="11.7109375" style="115" customWidth="1"/>
    <col min="9" max="9" width="14.5703125" style="115" customWidth="1"/>
    <col min="10" max="10" width="7.7109375" style="267" hidden="1" customWidth="1"/>
    <col min="11" max="11" width="7.140625" style="267" hidden="1" customWidth="1"/>
    <col min="12" max="12" width="7.85546875" style="267" hidden="1" customWidth="1"/>
    <col min="13" max="16384" width="9.140625" style="10"/>
  </cols>
  <sheetData>
    <row r="1" spans="1:13" ht="12.75" x14ac:dyDescent="0.2">
      <c r="C1" s="1413" t="s">
        <v>1373</v>
      </c>
      <c r="D1" s="1478"/>
      <c r="E1" s="1478"/>
      <c r="F1" s="1478"/>
      <c r="G1" s="1478"/>
      <c r="H1" s="1478"/>
      <c r="I1" s="1478"/>
      <c r="J1" s="1478"/>
      <c r="K1" s="1478"/>
      <c r="L1" s="1478"/>
    </row>
    <row r="2" spans="1:13" x14ac:dyDescent="0.2">
      <c r="I2" s="116"/>
    </row>
    <row r="3" spans="1:13" s="86" customFormat="1" ht="12.75" x14ac:dyDescent="0.2">
      <c r="A3" s="117"/>
      <c r="B3" s="1417" t="s">
        <v>77</v>
      </c>
      <c r="C3" s="1417"/>
      <c r="D3" s="1417"/>
      <c r="E3" s="1417"/>
      <c r="F3" s="1417"/>
      <c r="G3" s="1417"/>
      <c r="H3" s="1417"/>
      <c r="I3" s="1417"/>
      <c r="J3" s="1478"/>
      <c r="K3" s="1478"/>
      <c r="L3" s="1478"/>
    </row>
    <row r="4" spans="1:13" s="86" customFormat="1" x14ac:dyDescent="0.2">
      <c r="A4" s="117"/>
      <c r="B4" s="1539" t="s">
        <v>1327</v>
      </c>
      <c r="C4" s="1539"/>
      <c r="D4" s="1539"/>
      <c r="E4" s="1539"/>
      <c r="F4" s="1539"/>
      <c r="G4" s="1539"/>
      <c r="H4" s="1539"/>
      <c r="I4" s="1539"/>
    </row>
    <row r="5" spans="1:13" s="86" customFormat="1" ht="12.75" x14ac:dyDescent="0.2">
      <c r="A5" s="1418" t="s">
        <v>295</v>
      </c>
      <c r="B5" s="1480"/>
      <c r="C5" s="1480"/>
      <c r="D5" s="1480"/>
      <c r="E5" s="1480"/>
      <c r="F5" s="1480"/>
      <c r="G5" s="1480"/>
      <c r="H5" s="1480"/>
      <c r="I5" s="1480"/>
      <c r="J5" s="1480"/>
      <c r="K5" s="1480"/>
      <c r="L5" s="1480"/>
    </row>
    <row r="6" spans="1:13" s="86" customFormat="1" ht="12.75" customHeight="1" x14ac:dyDescent="0.2">
      <c r="A6" s="1423" t="s">
        <v>56</v>
      </c>
      <c r="B6" s="1424" t="s">
        <v>57</v>
      </c>
      <c r="C6" s="1441" t="s">
        <v>58</v>
      </c>
      <c r="D6" s="1441"/>
      <c r="E6" s="1442"/>
      <c r="F6" s="1540" t="s">
        <v>59</v>
      </c>
      <c r="G6" s="1420" t="s">
        <v>60</v>
      </c>
      <c r="H6" s="1421"/>
      <c r="I6" s="1422"/>
      <c r="M6" s="519"/>
    </row>
    <row r="7" spans="1:13" s="86" customFormat="1" ht="12.75" customHeight="1" x14ac:dyDescent="0.2">
      <c r="A7" s="1423"/>
      <c r="B7" s="1424"/>
      <c r="C7" s="1414" t="s">
        <v>1140</v>
      </c>
      <c r="D7" s="1414"/>
      <c r="E7" s="1415"/>
      <c r="F7" s="1540"/>
      <c r="G7" s="1414" t="s">
        <v>1140</v>
      </c>
      <c r="H7" s="1414"/>
      <c r="I7" s="1414"/>
      <c r="M7" s="519"/>
    </row>
    <row r="8" spans="1:13" s="87" customFormat="1" ht="36.6" customHeight="1" x14ac:dyDescent="0.2">
      <c r="A8" s="1423"/>
      <c r="B8" s="118" t="s">
        <v>61</v>
      </c>
      <c r="C8" s="94" t="s">
        <v>62</v>
      </c>
      <c r="D8" s="94" t="s">
        <v>63</v>
      </c>
      <c r="E8" s="119" t="s">
        <v>64</v>
      </c>
      <c r="F8" s="120" t="s">
        <v>65</v>
      </c>
      <c r="G8" s="94" t="s">
        <v>62</v>
      </c>
      <c r="H8" s="94" t="s">
        <v>63</v>
      </c>
      <c r="I8" s="94" t="s">
        <v>64</v>
      </c>
      <c r="M8" s="520"/>
    </row>
    <row r="9" spans="1:13" ht="11.45" customHeight="1" x14ac:dyDescent="0.2">
      <c r="A9" s="121">
        <v>1</v>
      </c>
      <c r="B9" s="122" t="s">
        <v>24</v>
      </c>
      <c r="C9" s="123"/>
      <c r="D9" s="123"/>
      <c r="E9" s="123"/>
      <c r="F9" s="97" t="s">
        <v>25</v>
      </c>
      <c r="G9" s="123"/>
      <c r="H9" s="123"/>
      <c r="I9" s="383"/>
      <c r="J9" s="10"/>
      <c r="K9" s="10"/>
      <c r="L9" s="10"/>
      <c r="M9" s="147"/>
    </row>
    <row r="10" spans="1:13" x14ac:dyDescent="0.2">
      <c r="A10" s="121">
        <f t="shared" ref="A10:A55" si="0">A9+1</f>
        <v>2</v>
      </c>
      <c r="B10" s="124" t="s">
        <v>35</v>
      </c>
      <c r="C10" s="239"/>
      <c r="D10" s="239"/>
      <c r="E10" s="227"/>
      <c r="F10" s="422" t="s">
        <v>208</v>
      </c>
      <c r="G10" s="227">
        <f>'műk. kiad. szakf Önkorm. '!D55</f>
        <v>59916</v>
      </c>
      <c r="H10" s="227">
        <f>'műk. kiad. szakf Önkorm. '!E55</f>
        <v>37870</v>
      </c>
      <c r="I10" s="399">
        <f>SUM(G10:H10)</f>
        <v>97786</v>
      </c>
      <c r="J10" s="10"/>
      <c r="K10" s="10"/>
      <c r="L10" s="10"/>
      <c r="M10" s="147"/>
    </row>
    <row r="11" spans="1:13" x14ac:dyDescent="0.2">
      <c r="A11" s="121">
        <f t="shared" si="0"/>
        <v>3</v>
      </c>
      <c r="B11" s="124" t="s">
        <v>184</v>
      </c>
      <c r="C11" s="239">
        <f>'tám, végl. pe.átv  '!C11+'tám, végl. pe.átv  '!C17+'tám, végl. pe.átv  '!C18</f>
        <v>766080</v>
      </c>
      <c r="D11" s="239">
        <f>'tám, végl. pe.átv  '!D11+'tám, végl. pe.átv  '!D17+'tám, végl. pe.átv  '!D18</f>
        <v>118245</v>
      </c>
      <c r="E11" s="239">
        <f>'tám, végl. pe.átv  '!E11+'tám, végl. pe.átv  '!E17+'tám, végl. pe.átv  '!E18</f>
        <v>884325</v>
      </c>
      <c r="F11" s="422" t="s">
        <v>209</v>
      </c>
      <c r="G11" s="227">
        <f>'műk. kiad. szakf Önkorm. '!F55</f>
        <v>17310</v>
      </c>
      <c r="H11" s="227">
        <f>'műk. kiad. szakf Önkorm. '!G55</f>
        <v>12188</v>
      </c>
      <c r="I11" s="399">
        <f>SUM(G11:H11)</f>
        <v>29498</v>
      </c>
      <c r="J11" s="10"/>
      <c r="K11" s="10"/>
      <c r="L11" s="10"/>
      <c r="M11" s="147"/>
    </row>
    <row r="12" spans="1:13" x14ac:dyDescent="0.2">
      <c r="A12" s="121">
        <f t="shared" si="0"/>
        <v>4</v>
      </c>
      <c r="B12" s="124" t="s">
        <v>181</v>
      </c>
      <c r="C12" s="239"/>
      <c r="D12" s="239">
        <v>0</v>
      </c>
      <c r="E12" s="239">
        <f>C12+D12</f>
        <v>0</v>
      </c>
      <c r="F12" s="422" t="s">
        <v>210</v>
      </c>
      <c r="G12" s="227">
        <f>'műk. kiad. szakf Önkorm. '!H55</f>
        <v>240820</v>
      </c>
      <c r="H12" s="227">
        <f>'műk. kiad. szakf Önkorm. '!I55</f>
        <v>277503</v>
      </c>
      <c r="I12" s="399">
        <f>SUM(G12:H12)</f>
        <v>518323</v>
      </c>
      <c r="J12" s="10"/>
      <c r="K12" s="10"/>
      <c r="L12" s="10"/>
      <c r="M12" s="147"/>
    </row>
    <row r="13" spans="1:13" ht="12" customHeight="1" x14ac:dyDescent="0.2">
      <c r="A13" s="121">
        <f t="shared" si="0"/>
        <v>5</v>
      </c>
      <c r="B13" s="457" t="s">
        <v>185</v>
      </c>
      <c r="C13" s="239">
        <f>'tám, végl. pe.átv  '!C38</f>
        <v>38979</v>
      </c>
      <c r="D13" s="239">
        <f>'tám, végl. pe.átv  '!D38</f>
        <v>2468</v>
      </c>
      <c r="E13" s="239">
        <f>'tám, végl. pe.átv  '!E38</f>
        <v>41447</v>
      </c>
      <c r="F13" s="422"/>
      <c r="G13" s="1089"/>
      <c r="H13" s="1089"/>
      <c r="I13" s="1088"/>
      <c r="J13" s="10"/>
      <c r="K13" s="10"/>
      <c r="L13" s="10"/>
      <c r="M13" s="147"/>
    </row>
    <row r="14" spans="1:13" x14ac:dyDescent="0.2">
      <c r="A14" s="121">
        <f>A13+1</f>
        <v>6</v>
      </c>
      <c r="B14" s="124" t="s">
        <v>1043</v>
      </c>
      <c r="C14" s="239"/>
      <c r="D14" s="239"/>
      <c r="E14" s="227"/>
      <c r="F14" s="422" t="s">
        <v>211</v>
      </c>
      <c r="G14" s="234">
        <f>'ellátottak önk.'!E29</f>
        <v>2690</v>
      </c>
      <c r="H14" s="234">
        <f>'ellátottak önk.'!F29</f>
        <v>10950</v>
      </c>
      <c r="I14" s="399">
        <f>SUM(G14:H14)</f>
        <v>13640</v>
      </c>
      <c r="J14" s="10"/>
      <c r="K14" s="10"/>
      <c r="L14" s="10"/>
      <c r="M14" s="147"/>
    </row>
    <row r="15" spans="1:13" x14ac:dyDescent="0.2">
      <c r="A15" s="121">
        <f t="shared" ref="A15:A26" si="1">A14+1</f>
        <v>7</v>
      </c>
      <c r="B15" s="124" t="s">
        <v>1041</v>
      </c>
      <c r="C15" s="239">
        <f>'felh. bev.  '!D23</f>
        <v>0</v>
      </c>
      <c r="D15" s="239"/>
      <c r="E15" s="227">
        <f t="shared" ref="E15:E16" si="2">SUM(C15:D15)</f>
        <v>0</v>
      </c>
      <c r="F15" s="422"/>
      <c r="G15" s="867"/>
      <c r="H15" s="867"/>
      <c r="I15" s="1088"/>
      <c r="J15" s="10"/>
      <c r="K15" s="10"/>
      <c r="L15" s="10"/>
      <c r="M15" s="147"/>
    </row>
    <row r="16" spans="1:13" x14ac:dyDescent="0.2">
      <c r="A16" s="121">
        <f t="shared" si="1"/>
        <v>8</v>
      </c>
      <c r="B16" s="893" t="s">
        <v>1042</v>
      </c>
      <c r="C16" s="239">
        <f>'felh. bev.  '!D30</f>
        <v>686466</v>
      </c>
      <c r="D16" s="239">
        <f>'felh. bev.  '!E30</f>
        <v>0</v>
      </c>
      <c r="E16" s="227">
        <f t="shared" si="2"/>
        <v>686466</v>
      </c>
      <c r="F16" s="422" t="s">
        <v>212</v>
      </c>
      <c r="G16" s="867"/>
      <c r="H16" s="867"/>
      <c r="I16" s="1088"/>
      <c r="J16" s="10"/>
      <c r="K16" s="10"/>
      <c r="L16" s="10"/>
      <c r="M16" s="147"/>
    </row>
    <row r="17" spans="1:14" x14ac:dyDescent="0.2">
      <c r="A17" s="121">
        <f t="shared" si="1"/>
        <v>9</v>
      </c>
      <c r="B17" s="124" t="s">
        <v>186</v>
      </c>
      <c r="C17" s="239">
        <f>'közhatalmi bevételek'!D30</f>
        <v>502440</v>
      </c>
      <c r="D17" s="239">
        <f>'közhatalmi bevételek'!E30</f>
        <v>802060</v>
      </c>
      <c r="E17" s="239">
        <f>'közhatalmi bevételek'!F30</f>
        <v>1304500</v>
      </c>
      <c r="F17" s="422" t="s">
        <v>213</v>
      </c>
      <c r="G17" s="234">
        <f>mc.pe.átad!E20</f>
        <v>5850</v>
      </c>
      <c r="H17" s="234">
        <f>mc.pe.átad!F20</f>
        <v>49335</v>
      </c>
      <c r="I17" s="234">
        <f>mc.pe.átad!G20</f>
        <v>55185</v>
      </c>
      <c r="J17" s="10"/>
      <c r="K17" s="10"/>
      <c r="L17" s="10"/>
      <c r="M17" s="147"/>
    </row>
    <row r="18" spans="1:14" x14ac:dyDescent="0.2">
      <c r="A18" s="121">
        <f t="shared" si="1"/>
        <v>10</v>
      </c>
      <c r="B18" s="127" t="s">
        <v>40</v>
      </c>
      <c r="C18" s="294"/>
      <c r="D18" s="294"/>
      <c r="E18" s="294"/>
      <c r="F18" s="422" t="s">
        <v>214</v>
      </c>
      <c r="G18" s="234">
        <f>mc.pe.átad!E52</f>
        <v>150640</v>
      </c>
      <c r="H18" s="234">
        <f>mc.pe.átad!F52</f>
        <v>168375</v>
      </c>
      <c r="I18" s="234">
        <f>mc.pe.átad!G52</f>
        <v>319015</v>
      </c>
      <c r="J18" s="10"/>
      <c r="K18" s="10"/>
      <c r="L18" s="10"/>
      <c r="M18" s="147"/>
    </row>
    <row r="19" spans="1:14" x14ac:dyDescent="0.2">
      <c r="A19" s="121">
        <f t="shared" si="1"/>
        <v>11</v>
      </c>
      <c r="B19" s="127"/>
      <c r="C19" s="294"/>
      <c r="D19" s="294"/>
      <c r="E19" s="294"/>
      <c r="F19" s="422" t="s">
        <v>261</v>
      </c>
      <c r="G19" s="234">
        <f>'műk. kiad. szakf Önkorm. '!N55</f>
        <v>0</v>
      </c>
      <c r="H19" s="234">
        <f>'műk. kiad. szakf Önkorm. '!O55</f>
        <v>0</v>
      </c>
      <c r="I19" s="234">
        <f>G19+H19</f>
        <v>0</v>
      </c>
      <c r="J19" s="10"/>
      <c r="K19" s="10"/>
      <c r="L19" s="10"/>
      <c r="M19" s="147"/>
    </row>
    <row r="20" spans="1:14" x14ac:dyDescent="0.2">
      <c r="A20" s="121">
        <f>A19+1</f>
        <v>12</v>
      </c>
      <c r="B20" s="80" t="s">
        <v>187</v>
      </c>
      <c r="C20" s="294">
        <v>45931</v>
      </c>
      <c r="D20" s="294">
        <v>107518</v>
      </c>
      <c r="E20" s="294">
        <f>SUM(C20:D20)</f>
        <v>153449</v>
      </c>
      <c r="F20" s="422" t="s">
        <v>216</v>
      </c>
      <c r="G20" s="234">
        <f>tartalék!C24</f>
        <v>0</v>
      </c>
      <c r="H20" s="234">
        <f>tartalék!D24</f>
        <v>201596</v>
      </c>
      <c r="I20" s="748">
        <f>SUM(G20:H20)</f>
        <v>201596</v>
      </c>
      <c r="J20" s="10"/>
      <c r="K20" s="10"/>
      <c r="L20" s="10"/>
      <c r="M20" s="147"/>
    </row>
    <row r="21" spans="1:14" x14ac:dyDescent="0.2">
      <c r="A21" s="121">
        <f t="shared" si="1"/>
        <v>13</v>
      </c>
      <c r="C21" s="1086"/>
      <c r="D21" s="1086"/>
      <c r="E21" s="1086"/>
      <c r="F21" s="422" t="s">
        <v>262</v>
      </c>
      <c r="G21" s="234">
        <f>tartalék!C29</f>
        <v>2223</v>
      </c>
      <c r="H21" s="234">
        <f>tartalék!D29</f>
        <v>27777</v>
      </c>
      <c r="I21" s="234">
        <f>tartalék!E29</f>
        <v>30000</v>
      </c>
      <c r="J21" s="10"/>
      <c r="K21" s="10"/>
      <c r="L21" s="10"/>
      <c r="M21" s="147"/>
    </row>
    <row r="22" spans="1:14" s="88" customFormat="1" x14ac:dyDescent="0.2">
      <c r="A22" s="121">
        <f t="shared" si="1"/>
        <v>14</v>
      </c>
      <c r="B22" s="114" t="s">
        <v>42</v>
      </c>
      <c r="C22" s="294"/>
      <c r="D22" s="294"/>
      <c r="E22" s="294"/>
      <c r="F22" s="518"/>
      <c r="G22" s="234"/>
      <c r="H22" s="234"/>
      <c r="I22" s="401"/>
      <c r="M22" s="521"/>
    </row>
    <row r="23" spans="1:14" s="88" customFormat="1" x14ac:dyDescent="0.2">
      <c r="A23" s="121">
        <f t="shared" si="1"/>
        <v>15</v>
      </c>
      <c r="B23" s="114" t="s">
        <v>188</v>
      </c>
      <c r="C23" s="294"/>
      <c r="D23" s="294"/>
      <c r="E23" s="294"/>
      <c r="F23" s="518"/>
      <c r="G23" s="234"/>
      <c r="H23" s="234"/>
      <c r="I23" s="401"/>
      <c r="M23" s="521"/>
    </row>
    <row r="24" spans="1:14" x14ac:dyDescent="0.2">
      <c r="A24" s="121">
        <f t="shared" si="1"/>
        <v>16</v>
      </c>
      <c r="B24" s="137" t="s">
        <v>191</v>
      </c>
      <c r="C24" s="227">
        <f>'felh. bev.  '!D12</f>
        <v>2027</v>
      </c>
      <c r="D24" s="227">
        <f>'felh. bev.  '!E12</f>
        <v>0</v>
      </c>
      <c r="E24" s="294">
        <f>SUM(C24:D24)</f>
        <v>2027</v>
      </c>
      <c r="F24" s="714" t="s">
        <v>66</v>
      </c>
      <c r="G24" s="295">
        <f t="shared" ref="G24:L24" si="3">SUM(G10:G22)</f>
        <v>479449</v>
      </c>
      <c r="H24" s="295">
        <f t="shared" si="3"/>
        <v>785594</v>
      </c>
      <c r="I24" s="402">
        <f t="shared" si="3"/>
        <v>1265043</v>
      </c>
      <c r="J24" s="89">
        <f t="shared" si="3"/>
        <v>0</v>
      </c>
      <c r="K24" s="89">
        <f t="shared" si="3"/>
        <v>0</v>
      </c>
      <c r="L24" s="377">
        <f t="shared" si="3"/>
        <v>0</v>
      </c>
      <c r="M24" s="147"/>
    </row>
    <row r="25" spans="1:14" x14ac:dyDescent="0.2">
      <c r="A25" s="121">
        <f t="shared" si="1"/>
        <v>17</v>
      </c>
      <c r="B25" s="137" t="s">
        <v>192</v>
      </c>
      <c r="C25" s="294">
        <f>'felh. bev.  '!D13+'felh. bev.  '!D14</f>
        <v>0</v>
      </c>
      <c r="D25" s="294">
        <f>'felh. bev.  '!E13+'felh. bev.  '!E14</f>
        <v>0</v>
      </c>
      <c r="E25" s="294">
        <f>SUM(C25:D25)</f>
        <v>0</v>
      </c>
      <c r="F25" s="518"/>
      <c r="G25" s="234"/>
      <c r="H25" s="234"/>
      <c r="I25" s="401"/>
      <c r="J25" s="10"/>
      <c r="K25" s="10"/>
      <c r="L25" s="10"/>
      <c r="M25" s="147"/>
    </row>
    <row r="26" spans="1:14" x14ac:dyDescent="0.2">
      <c r="A26" s="121">
        <f t="shared" si="1"/>
        <v>18</v>
      </c>
      <c r="B26" s="114" t="s">
        <v>193</v>
      </c>
      <c r="C26" s="227">
        <f>'felh. bev.  '!D20</f>
        <v>0</v>
      </c>
      <c r="D26" s="227">
        <f>'felh. bev.  '!E20</f>
        <v>1537438</v>
      </c>
      <c r="E26" s="227">
        <f>'felh. bev.  '!F20</f>
        <v>1537438</v>
      </c>
      <c r="F26" s="715" t="s">
        <v>34</v>
      </c>
      <c r="G26" s="297"/>
      <c r="H26" s="297"/>
      <c r="I26" s="401"/>
      <c r="J26" s="10"/>
      <c r="K26" s="10"/>
      <c r="L26" s="10"/>
      <c r="M26" s="147"/>
    </row>
    <row r="27" spans="1:14" x14ac:dyDescent="0.2">
      <c r="A27" s="121">
        <f t="shared" si="0"/>
        <v>19</v>
      </c>
      <c r="B27" s="124" t="s">
        <v>194</v>
      </c>
      <c r="C27" s="227"/>
      <c r="D27" s="227"/>
      <c r="E27" s="227"/>
      <c r="F27" s="422" t="s">
        <v>263</v>
      </c>
      <c r="G27" s="234">
        <f>'felhalm. kiad.  '!H15+'felhalm. kiad.  '!H43+'felhalm. kiad.  '!H51+'felhalm. kiad.  '!H57+'felhalm. kiad.  '!H63</f>
        <v>1556540</v>
      </c>
      <c r="H27" s="234">
        <f>'felhalm. kiad.  '!I15+'felhalm. kiad.  '!I43+'felhalm. kiad.  '!I51+'felhalm. kiad.  '!I57+'felhalm. kiad.  '!I63+'felhalm. kiad.  '!I116</f>
        <v>73369</v>
      </c>
      <c r="I27" s="401">
        <f t="shared" ref="I27:I32" si="4">SUM(G27:H27)</f>
        <v>1629909</v>
      </c>
      <c r="J27" s="10"/>
      <c r="K27" s="10"/>
      <c r="L27" s="10"/>
      <c r="M27" s="518"/>
      <c r="N27" s="711"/>
    </row>
    <row r="28" spans="1:14" x14ac:dyDescent="0.2">
      <c r="A28" s="121">
        <f t="shared" si="0"/>
        <v>20</v>
      </c>
      <c r="B28" s="124"/>
      <c r="C28" s="227"/>
      <c r="D28" s="227"/>
      <c r="E28" s="227"/>
      <c r="F28" s="422" t="s">
        <v>220</v>
      </c>
      <c r="G28" s="234">
        <f>'felhalm. kiad.  '!H21</f>
        <v>5715</v>
      </c>
      <c r="H28" s="234">
        <f>'felhalm. kiad.  '!I21</f>
        <v>19050</v>
      </c>
      <c r="I28" s="401">
        <f t="shared" si="4"/>
        <v>24765</v>
      </c>
      <c r="J28" s="10"/>
      <c r="K28" s="10"/>
      <c r="L28" s="10"/>
      <c r="M28" s="147"/>
    </row>
    <row r="29" spans="1:14" x14ac:dyDescent="0.2">
      <c r="A29" s="121">
        <f t="shared" si="0"/>
        <v>21</v>
      </c>
      <c r="B29" s="114" t="s">
        <v>195</v>
      </c>
      <c r="C29" s="227">
        <f>'tám, végl. pe.átv  '!C42</f>
        <v>0</v>
      </c>
      <c r="D29" s="227">
        <f>'tám, végl. pe.átv  '!D42</f>
        <v>0</v>
      </c>
      <c r="E29" s="227">
        <f>'tám, végl. pe.átv  '!E42</f>
        <v>0</v>
      </c>
      <c r="F29" s="422" t="s">
        <v>221</v>
      </c>
      <c r="G29" s="234"/>
      <c r="H29" s="234"/>
      <c r="I29" s="401"/>
      <c r="J29" s="10"/>
      <c r="K29" s="10"/>
      <c r="L29" s="10"/>
      <c r="M29" s="147"/>
    </row>
    <row r="30" spans="1:14" s="88" customFormat="1" x14ac:dyDescent="0.2">
      <c r="A30" s="121">
        <f t="shared" si="0"/>
        <v>22</v>
      </c>
      <c r="B30" s="114" t="s">
        <v>260</v>
      </c>
      <c r="C30" s="227">
        <f>'felh. bev.  '!D35+'felh. bev.  '!D39</f>
        <v>0</v>
      </c>
      <c r="D30" s="227">
        <f>'felh. bev.  '!E35+'felh. bev.  '!E39</f>
        <v>3006</v>
      </c>
      <c r="E30" s="227">
        <f>'felh. bev.  '!F35+'felh. bev.  '!F39</f>
        <v>3006</v>
      </c>
      <c r="F30" s="422" t="s">
        <v>222</v>
      </c>
      <c r="G30" s="234">
        <f>'felhalm. kiad.  '!H68</f>
        <v>0</v>
      </c>
      <c r="H30" s="234">
        <f>'felhalm. kiad.  '!I68</f>
        <v>0</v>
      </c>
      <c r="I30" s="401">
        <f t="shared" si="4"/>
        <v>0</v>
      </c>
      <c r="M30" s="521"/>
    </row>
    <row r="31" spans="1:14" s="88" customFormat="1" x14ac:dyDescent="0.2">
      <c r="A31" s="121">
        <f t="shared" si="0"/>
        <v>23</v>
      </c>
      <c r="B31" s="114"/>
      <c r="C31" s="227"/>
      <c r="D31" s="227"/>
      <c r="E31" s="227"/>
      <c r="F31" s="422" t="s">
        <v>1051</v>
      </c>
      <c r="G31" s="234">
        <f>'felhalm. kiad.  '!H81</f>
        <v>0</v>
      </c>
      <c r="H31" s="234">
        <f>'felhalm. kiad.  '!I81</f>
        <v>5000</v>
      </c>
      <c r="I31" s="401">
        <f t="shared" si="4"/>
        <v>5000</v>
      </c>
      <c r="M31" s="521"/>
    </row>
    <row r="32" spans="1:14" x14ac:dyDescent="0.2">
      <c r="A32" s="121">
        <f t="shared" si="0"/>
        <v>24</v>
      </c>
      <c r="C32" s="227"/>
      <c r="D32" s="227"/>
      <c r="E32" s="227"/>
      <c r="F32" s="422" t="s">
        <v>1049</v>
      </c>
      <c r="G32" s="234">
        <f>'felhalm. kiad.  '!H76</f>
        <v>28681</v>
      </c>
      <c r="H32" s="234">
        <f>'felhalm. kiad.  '!I76</f>
        <v>16000</v>
      </c>
      <c r="I32" s="401">
        <f t="shared" si="4"/>
        <v>44681</v>
      </c>
      <c r="J32" s="10"/>
      <c r="K32" s="10"/>
      <c r="L32" s="10"/>
      <c r="M32" s="147"/>
    </row>
    <row r="33" spans="1:13" s="11" customFormat="1" x14ac:dyDescent="0.2">
      <c r="A33" s="121">
        <f t="shared" si="0"/>
        <v>25</v>
      </c>
      <c r="B33" s="131" t="s">
        <v>52</v>
      </c>
      <c r="C33" s="749">
        <f>C12+C20+C11+C17+C13+C29</f>
        <v>1353430</v>
      </c>
      <c r="D33" s="749">
        <f>D12+D20+D11+D17+D13+D29</f>
        <v>1030291</v>
      </c>
      <c r="E33" s="749">
        <f>E12+E20+E11+E17+E13+E29</f>
        <v>2383721</v>
      </c>
      <c r="F33" s="422" t="s">
        <v>1050</v>
      </c>
      <c r="G33" s="232">
        <f>tartalék!C18</f>
        <v>145559</v>
      </c>
      <c r="H33" s="232">
        <f>tartalék!D18</f>
        <v>1097098</v>
      </c>
      <c r="I33" s="232">
        <f>tartalék!E18</f>
        <v>1242657</v>
      </c>
      <c r="M33" s="431"/>
    </row>
    <row r="34" spans="1:13" x14ac:dyDescent="0.2">
      <c r="A34" s="121">
        <f t="shared" si="0"/>
        <v>26</v>
      </c>
      <c r="B34" s="132" t="s">
        <v>67</v>
      </c>
      <c r="C34" s="295">
        <f>C15+C16+C24+C25+C26+C27+C30</f>
        <v>688493</v>
      </c>
      <c r="D34" s="295">
        <f t="shared" ref="D34:E34" si="5">D15+D16+D24+D25+D26+D27+D30</f>
        <v>1540444</v>
      </c>
      <c r="E34" s="295">
        <f t="shared" si="5"/>
        <v>2228937</v>
      </c>
      <c r="F34" s="695" t="s">
        <v>68</v>
      </c>
      <c r="G34" s="295">
        <f>SUM(G27:G33)</f>
        <v>1736495</v>
      </c>
      <c r="H34" s="295">
        <f>SUM(H27:H33)</f>
        <v>1210517</v>
      </c>
      <c r="I34" s="402">
        <f>SUM(I27:I33)</f>
        <v>2947012</v>
      </c>
      <c r="J34" s="10"/>
      <c r="K34" s="10"/>
      <c r="L34" s="10"/>
      <c r="M34" s="147"/>
    </row>
    <row r="35" spans="1:13" x14ac:dyDescent="0.2">
      <c r="A35" s="121">
        <f t="shared" si="0"/>
        <v>27</v>
      </c>
      <c r="B35" s="135" t="s">
        <v>51</v>
      </c>
      <c r="C35" s="297">
        <f>SUM(C33:C34)</f>
        <v>2041923</v>
      </c>
      <c r="D35" s="297">
        <f>SUM(D33:D34)</f>
        <v>2570735</v>
      </c>
      <c r="E35" s="297">
        <f>SUM(C35:D35)</f>
        <v>4612658</v>
      </c>
      <c r="F35" s="716" t="s">
        <v>69</v>
      </c>
      <c r="G35" s="297">
        <f t="shared" ref="G35:L35" si="6">G24+G34</f>
        <v>2215944</v>
      </c>
      <c r="H35" s="297">
        <f t="shared" si="6"/>
        <v>1996111</v>
      </c>
      <c r="I35" s="379">
        <f t="shared" si="6"/>
        <v>4212055</v>
      </c>
      <c r="J35" s="130">
        <f t="shared" si="6"/>
        <v>0</v>
      </c>
      <c r="K35" s="130">
        <f t="shared" si="6"/>
        <v>0</v>
      </c>
      <c r="L35" s="381">
        <f t="shared" si="6"/>
        <v>0</v>
      </c>
      <c r="M35" s="147"/>
    </row>
    <row r="36" spans="1:13" x14ac:dyDescent="0.2">
      <c r="A36" s="121">
        <f t="shared" si="0"/>
        <v>28</v>
      </c>
      <c r="B36" s="137"/>
      <c r="C36" s="234"/>
      <c r="D36" s="234"/>
      <c r="E36" s="234"/>
      <c r="F36" s="518"/>
      <c r="G36" s="234"/>
      <c r="H36" s="234"/>
      <c r="I36" s="401"/>
      <c r="J36" s="10"/>
      <c r="K36" s="10"/>
      <c r="L36" s="10"/>
      <c r="M36" s="147"/>
    </row>
    <row r="37" spans="1:13" x14ac:dyDescent="0.2">
      <c r="A37" s="121">
        <f t="shared" si="0"/>
        <v>29</v>
      </c>
      <c r="B37" s="135" t="s">
        <v>23</v>
      </c>
      <c r="C37" s="297">
        <f>C35-G35</f>
        <v>-174021</v>
      </c>
      <c r="D37" s="297">
        <f t="shared" ref="D37:E37" si="7">D35-H35</f>
        <v>574624</v>
      </c>
      <c r="E37" s="297">
        <f t="shared" si="7"/>
        <v>400603</v>
      </c>
      <c r="F37" s="714"/>
      <c r="G37" s="295"/>
      <c r="H37" s="295"/>
      <c r="I37" s="402"/>
      <c r="J37" s="10"/>
      <c r="K37" s="10"/>
      <c r="L37" s="10"/>
      <c r="M37" s="147"/>
    </row>
    <row r="38" spans="1:13" s="11" customFormat="1" x14ac:dyDescent="0.2">
      <c r="A38" s="121">
        <f t="shared" si="0"/>
        <v>30</v>
      </c>
      <c r="B38" s="137"/>
      <c r="C38" s="234"/>
      <c r="D38" s="234"/>
      <c r="E38" s="401"/>
      <c r="F38" s="518"/>
      <c r="G38" s="234"/>
      <c r="H38" s="234"/>
      <c r="I38" s="401"/>
      <c r="M38" s="431"/>
    </row>
    <row r="39" spans="1:13" s="11" customFormat="1" x14ac:dyDescent="0.2">
      <c r="A39" s="121">
        <f t="shared" si="0"/>
        <v>31</v>
      </c>
      <c r="B39" s="90" t="s">
        <v>53</v>
      </c>
      <c r="C39" s="540"/>
      <c r="D39" s="540"/>
      <c r="E39" s="540"/>
      <c r="F39" s="715" t="s">
        <v>33</v>
      </c>
      <c r="G39" s="297"/>
      <c r="H39" s="297"/>
      <c r="I39" s="379"/>
      <c r="M39" s="431"/>
    </row>
    <row r="40" spans="1:13" s="11" customFormat="1" x14ac:dyDescent="0.2">
      <c r="A40" s="121">
        <f t="shared" si="0"/>
        <v>32</v>
      </c>
      <c r="B40" s="95" t="s">
        <v>665</v>
      </c>
      <c r="C40" s="540"/>
      <c r="D40" s="540"/>
      <c r="E40" s="540"/>
      <c r="F40" s="717" t="s">
        <v>4</v>
      </c>
      <c r="G40" s="146"/>
      <c r="I40" s="404"/>
      <c r="M40" s="431"/>
    </row>
    <row r="41" spans="1:13" s="11" customFormat="1" ht="12.75" customHeight="1" x14ac:dyDescent="0.2">
      <c r="A41" s="269">
        <f t="shared" si="0"/>
        <v>33</v>
      </c>
      <c r="B41" s="906" t="s">
        <v>1207</v>
      </c>
      <c r="C41" s="678">
        <v>0</v>
      </c>
      <c r="D41" s="1160"/>
      <c r="E41" s="1159">
        <f>SUM(C41:D41)</f>
        <v>0</v>
      </c>
      <c r="F41" s="750" t="s">
        <v>3</v>
      </c>
      <c r="G41" s="234">
        <v>155395</v>
      </c>
      <c r="H41" s="234"/>
      <c r="I41" s="401">
        <f>G41+H41</f>
        <v>155395</v>
      </c>
      <c r="M41" s="431"/>
    </row>
    <row r="42" spans="1:13" x14ac:dyDescent="0.2">
      <c r="A42" s="121">
        <f t="shared" si="0"/>
        <v>34</v>
      </c>
      <c r="B42" s="82" t="s">
        <v>667</v>
      </c>
      <c r="C42" s="718"/>
      <c r="D42" s="719"/>
      <c r="E42" s="719">
        <f>SUM(C42:D42)</f>
        <v>0</v>
      </c>
      <c r="F42" s="422" t="s">
        <v>5</v>
      </c>
      <c r="G42" s="297"/>
      <c r="H42" s="297"/>
      <c r="I42" s="379"/>
      <c r="J42" s="10"/>
      <c r="K42" s="10"/>
      <c r="L42" s="10"/>
      <c r="M42" s="147"/>
    </row>
    <row r="43" spans="1:13" x14ac:dyDescent="0.2">
      <c r="A43" s="121">
        <f t="shared" si="0"/>
        <v>35</v>
      </c>
      <c r="B43" s="82" t="s">
        <v>200</v>
      </c>
      <c r="C43" s="227"/>
      <c r="D43" s="227"/>
      <c r="E43" s="227"/>
      <c r="F43" s="422" t="s">
        <v>6</v>
      </c>
      <c r="G43" s="146"/>
      <c r="H43" s="146"/>
      <c r="I43" s="379"/>
      <c r="J43" s="10"/>
      <c r="K43" s="10"/>
      <c r="L43" s="10"/>
      <c r="M43" s="147"/>
    </row>
    <row r="44" spans="1:13" x14ac:dyDescent="0.2">
      <c r="A44" s="121">
        <f t="shared" si="0"/>
        <v>36</v>
      </c>
      <c r="B44" s="454" t="s">
        <v>201</v>
      </c>
      <c r="C44" s="227">
        <v>1282257</v>
      </c>
      <c r="D44" s="227">
        <v>10000</v>
      </c>
      <c r="E44" s="227">
        <f>C44+D44</f>
        <v>1292257</v>
      </c>
      <c r="F44" s="422" t="s">
        <v>7</v>
      </c>
      <c r="G44" s="146"/>
      <c r="H44" s="146"/>
      <c r="I44" s="379"/>
      <c r="J44" s="10"/>
      <c r="K44" s="10"/>
      <c r="L44" s="10"/>
      <c r="M44" s="147"/>
    </row>
    <row r="45" spans="1:13" x14ac:dyDescent="0.2">
      <c r="A45" s="121">
        <f t="shared" si="0"/>
        <v>37</v>
      </c>
      <c r="B45" s="454" t="s">
        <v>918</v>
      </c>
      <c r="C45" s="227"/>
      <c r="D45" s="227"/>
      <c r="E45" s="227"/>
      <c r="F45" s="422"/>
      <c r="G45" s="146"/>
      <c r="H45" s="146"/>
      <c r="I45" s="379"/>
      <c r="J45" s="10"/>
      <c r="K45" s="10"/>
      <c r="L45" s="10"/>
      <c r="M45" s="147"/>
    </row>
    <row r="46" spans="1:13" x14ac:dyDescent="0.2">
      <c r="A46" s="121">
        <f t="shared" si="0"/>
        <v>38</v>
      </c>
      <c r="B46" s="83" t="s">
        <v>202</v>
      </c>
      <c r="C46" s="227"/>
      <c r="D46" s="227"/>
      <c r="E46" s="227">
        <f>C46+D46</f>
        <v>0</v>
      </c>
      <c r="F46" s="422" t="s">
        <v>8</v>
      </c>
      <c r="G46" s="297"/>
      <c r="H46" s="297"/>
      <c r="I46" s="401"/>
      <c r="J46" s="10"/>
      <c r="K46" s="10"/>
      <c r="L46" s="10"/>
      <c r="M46" s="147"/>
    </row>
    <row r="47" spans="1:13" x14ac:dyDescent="0.2">
      <c r="A47" s="121">
        <f t="shared" si="0"/>
        <v>39</v>
      </c>
      <c r="B47" s="83" t="s">
        <v>669</v>
      </c>
      <c r="C47" s="540"/>
      <c r="D47" s="540"/>
      <c r="E47" s="540"/>
      <c r="F47" s="422" t="s">
        <v>264</v>
      </c>
      <c r="G47" s="234">
        <v>30643</v>
      </c>
      <c r="H47" s="234">
        <v>4730</v>
      </c>
      <c r="I47" s="401">
        <f>SUM(G47:H47)</f>
        <v>35373</v>
      </c>
      <c r="J47" s="10"/>
      <c r="K47" s="10"/>
      <c r="L47" s="10"/>
      <c r="M47" s="147"/>
    </row>
    <row r="48" spans="1:13" x14ac:dyDescent="0.2">
      <c r="A48" s="121">
        <f t="shared" si="0"/>
        <v>40</v>
      </c>
      <c r="B48" s="82" t="s">
        <v>670</v>
      </c>
      <c r="C48" s="227"/>
      <c r="D48" s="227"/>
      <c r="E48" s="227"/>
      <c r="F48" s="422" t="s">
        <v>230</v>
      </c>
      <c r="G48" s="234"/>
      <c r="H48" s="234"/>
      <c r="I48" s="401"/>
      <c r="J48" s="10"/>
      <c r="K48" s="10"/>
      <c r="L48" s="10"/>
      <c r="M48" s="147"/>
    </row>
    <row r="49" spans="1:15" x14ac:dyDescent="0.2">
      <c r="A49" s="121">
        <f t="shared" si="0"/>
        <v>41</v>
      </c>
      <c r="B49" s="82" t="s">
        <v>671</v>
      </c>
      <c r="C49" s="227"/>
      <c r="D49" s="227"/>
      <c r="E49" s="227"/>
      <c r="F49" s="712" t="s">
        <v>231</v>
      </c>
      <c r="G49" s="234">
        <f>'pü.mérleg Hivatal'!D48+'püm. GAMESZ. '!C48+'püm-TASZII.'!C48+püm.Brunszvik!C48+'püm Festetics'!C48</f>
        <v>918268</v>
      </c>
      <c r="H49" s="234">
        <f>'pü.mérleg Hivatal'!E48+'püm. GAMESZ. '!D48+'püm-TASZII.'!D48+püm.Brunszvik!D48+'püm Festetics'!D48</f>
        <v>542924</v>
      </c>
      <c r="I49" s="401">
        <f>SUM(G49:H49)</f>
        <v>1461192</v>
      </c>
      <c r="J49" s="10"/>
      <c r="K49" s="10"/>
      <c r="L49" s="10"/>
      <c r="M49" s="147"/>
    </row>
    <row r="50" spans="1:15" x14ac:dyDescent="0.2">
      <c r="A50" s="121">
        <f t="shared" si="0"/>
        <v>42</v>
      </c>
      <c r="B50" s="82" t="s">
        <v>0</v>
      </c>
      <c r="C50" s="227"/>
      <c r="D50" s="227"/>
      <c r="E50" s="227"/>
      <c r="F50" s="712" t="s">
        <v>232</v>
      </c>
      <c r="G50" s="234">
        <f>'pü.mérleg Hivatal'!D49+'püm. GAMESZ. '!C49+'püm-TASZII.'!C49+püm.Brunszvik!C49+'püm Festetics'!C49</f>
        <v>3930</v>
      </c>
      <c r="H50" s="234">
        <f>'pü.mérleg Hivatal'!E49+'püm. GAMESZ. '!D49+püm.Brunszvik!D49+'püm Festetics'!D49+'püm-TASZII.'!D49</f>
        <v>36970</v>
      </c>
      <c r="I50" s="234">
        <f>'pü.mérleg Hivatal'!F49+'püm. GAMESZ. '!E49+'püm-TASZII.'!E49+püm.Brunszvik!E49+'püm Festetics'!E49</f>
        <v>40900</v>
      </c>
      <c r="J50" s="10"/>
      <c r="K50" s="10"/>
      <c r="L50" s="10"/>
      <c r="M50" s="147"/>
    </row>
    <row r="51" spans="1:15" x14ac:dyDescent="0.2">
      <c r="A51" s="121">
        <f t="shared" si="0"/>
        <v>43</v>
      </c>
      <c r="B51" s="82" t="s">
        <v>1</v>
      </c>
      <c r="C51" s="227"/>
      <c r="D51" s="227"/>
      <c r="E51" s="227">
        <f>SUM(C51:D51)</f>
        <v>0</v>
      </c>
      <c r="F51" s="422" t="s">
        <v>13</v>
      </c>
      <c r="G51" s="867"/>
      <c r="H51" s="867"/>
      <c r="I51" s="868"/>
      <c r="J51" s="10"/>
      <c r="K51" s="10"/>
      <c r="L51" s="10"/>
      <c r="M51" s="147"/>
    </row>
    <row r="52" spans="1:15" x14ac:dyDescent="0.2">
      <c r="A52" s="121">
        <f t="shared" si="0"/>
        <v>44</v>
      </c>
      <c r="B52" s="82"/>
      <c r="C52" s="227"/>
      <c r="D52" s="227"/>
      <c r="E52" s="227"/>
      <c r="F52" s="422" t="s">
        <v>14</v>
      </c>
      <c r="G52" s="234"/>
      <c r="H52" s="234"/>
      <c r="I52" s="401"/>
      <c r="J52" s="10"/>
      <c r="K52" s="10"/>
      <c r="L52" s="10"/>
      <c r="M52" s="147"/>
    </row>
    <row r="53" spans="1:15" x14ac:dyDescent="0.2">
      <c r="A53" s="121">
        <f t="shared" si="0"/>
        <v>45</v>
      </c>
      <c r="B53" s="82"/>
      <c r="C53" s="227"/>
      <c r="D53" s="227"/>
      <c r="E53" s="227"/>
      <c r="F53" s="422" t="s">
        <v>15</v>
      </c>
      <c r="G53" s="234"/>
      <c r="H53" s="234"/>
      <c r="I53" s="401"/>
      <c r="J53" s="10"/>
      <c r="K53" s="10"/>
      <c r="L53" s="10"/>
      <c r="M53" s="147"/>
    </row>
    <row r="54" spans="1:15" ht="12" thickBot="1" x14ac:dyDescent="0.25">
      <c r="A54" s="121">
        <f t="shared" si="0"/>
        <v>46</v>
      </c>
      <c r="B54" s="135" t="s">
        <v>439</v>
      </c>
      <c r="C54" s="540">
        <f>SUM(C40:C52)</f>
        <v>1282257</v>
      </c>
      <c r="D54" s="540">
        <f>SUM(D40:D52)</f>
        <v>10000</v>
      </c>
      <c r="E54" s="540">
        <f>SUM(E40:E52)</f>
        <v>1292257</v>
      </c>
      <c r="F54" s="715" t="s">
        <v>432</v>
      </c>
      <c r="G54" s="297">
        <f t="shared" ref="G54:L54" si="8">SUM(G40:G53)</f>
        <v>1108236</v>
      </c>
      <c r="H54" s="297">
        <f t="shared" si="8"/>
        <v>584624</v>
      </c>
      <c r="I54" s="379">
        <f t="shared" si="8"/>
        <v>1692860</v>
      </c>
      <c r="J54" s="130">
        <f t="shared" si="8"/>
        <v>0</v>
      </c>
      <c r="K54" s="130">
        <f t="shared" si="8"/>
        <v>0</v>
      </c>
      <c r="L54" s="381">
        <f t="shared" si="8"/>
        <v>0</v>
      </c>
      <c r="M54" s="147"/>
    </row>
    <row r="55" spans="1:15" ht="12" thickBot="1" x14ac:dyDescent="0.25">
      <c r="A55" s="768">
        <f t="shared" si="0"/>
        <v>47</v>
      </c>
      <c r="B55" s="895" t="s">
        <v>434</v>
      </c>
      <c r="C55" s="873">
        <f>C35+C54</f>
        <v>3324180</v>
      </c>
      <c r="D55" s="751">
        <f>D35+D54</f>
        <v>2580735</v>
      </c>
      <c r="E55" s="752">
        <f>E35+E54</f>
        <v>5904915</v>
      </c>
      <c r="F55" s="753" t="s">
        <v>433</v>
      </c>
      <c r="G55" s="894">
        <f t="shared" ref="G55:L55" si="9">G35+G54</f>
        <v>3324180</v>
      </c>
      <c r="H55" s="894">
        <f t="shared" si="9"/>
        <v>2580735</v>
      </c>
      <c r="I55" s="1287">
        <f t="shared" si="9"/>
        <v>5904915</v>
      </c>
      <c r="J55" s="387">
        <f t="shared" si="9"/>
        <v>0</v>
      </c>
      <c r="K55" s="427">
        <f t="shared" si="9"/>
        <v>0</v>
      </c>
      <c r="L55" s="479">
        <f t="shared" si="9"/>
        <v>0</v>
      </c>
      <c r="M55" s="233"/>
      <c r="O55" s="908"/>
    </row>
    <row r="56" spans="1:15" x14ac:dyDescent="0.2">
      <c r="B56" s="140"/>
      <c r="C56" s="139"/>
      <c r="D56" s="139"/>
      <c r="E56" s="139"/>
      <c r="F56" s="130"/>
      <c r="G56" s="139"/>
      <c r="H56" s="139"/>
      <c r="I56" s="139"/>
      <c r="J56" s="10"/>
      <c r="K56" s="10"/>
      <c r="L56" s="10"/>
    </row>
    <row r="62" spans="1:15" x14ac:dyDescent="0.2">
      <c r="H62" s="126"/>
    </row>
  </sheetData>
  <sheetProtection selectLockedCells="1" selectUnlockedCells="1"/>
  <mergeCells count="11">
    <mergeCell ref="A5:L5"/>
    <mergeCell ref="A6:A8"/>
    <mergeCell ref="C1:L1"/>
    <mergeCell ref="G7:I7"/>
    <mergeCell ref="B4:I4"/>
    <mergeCell ref="G6:I6"/>
    <mergeCell ref="B6:B7"/>
    <mergeCell ref="F6:F7"/>
    <mergeCell ref="C7:E7"/>
    <mergeCell ref="C6:E6"/>
    <mergeCell ref="B3:L3"/>
  </mergeCells>
  <phoneticPr fontId="33" type="noConversion"/>
  <pageMargins left="0.19685039370078741" right="0.19685039370078741" top="0.19685039370078741" bottom="0.19685039370078741" header="0.51181102362204722" footer="0.51181102362204722"/>
  <pageSetup paperSize="9" scale="88" firstPageNumber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K55"/>
  <sheetViews>
    <sheetView zoomScale="120" workbookViewId="0">
      <selection activeCell="L25" sqref="L25"/>
    </sheetView>
  </sheetViews>
  <sheetFormatPr defaultColWidth="9.140625" defaultRowHeight="11.25" x14ac:dyDescent="0.2"/>
  <cols>
    <col min="1" max="1" width="9.140625" style="10"/>
    <col min="2" max="2" width="3.7109375" style="114" customWidth="1"/>
    <col min="3" max="3" width="36.140625" style="114" customWidth="1"/>
    <col min="4" max="5" width="10.28515625" style="115" customWidth="1"/>
    <col min="6" max="6" width="9" style="115" customWidth="1"/>
    <col min="7" max="7" width="36.140625" style="115" customWidth="1"/>
    <col min="8" max="8" width="7.85546875" style="115" customWidth="1"/>
    <col min="9" max="9" width="10.140625" style="115" customWidth="1"/>
    <col min="10" max="10" width="10" style="115" customWidth="1"/>
    <col min="11" max="16384" width="9.140625" style="10"/>
  </cols>
  <sheetData>
    <row r="1" spans="2:11" ht="12.75" x14ac:dyDescent="0.2">
      <c r="D1" s="1413" t="s">
        <v>1374</v>
      </c>
      <c r="E1" s="1478"/>
      <c r="F1" s="1478"/>
      <c r="G1" s="1478"/>
      <c r="H1" s="1478"/>
      <c r="I1" s="1478"/>
      <c r="J1" s="1478"/>
    </row>
    <row r="2" spans="2:11" x14ac:dyDescent="0.2">
      <c r="G2" s="116"/>
      <c r="H2" s="116"/>
      <c r="I2" s="116"/>
      <c r="J2" s="116"/>
    </row>
    <row r="3" spans="2:11" x14ac:dyDescent="0.2">
      <c r="G3" s="116"/>
      <c r="H3" s="116"/>
      <c r="I3" s="116"/>
      <c r="J3" s="116"/>
    </row>
    <row r="4" spans="2:11" s="86" customFormat="1" x14ac:dyDescent="0.2">
      <c r="B4" s="117"/>
      <c r="C4" s="1417" t="s">
        <v>77</v>
      </c>
      <c r="D4" s="1417"/>
      <c r="E4" s="1417"/>
      <c r="F4" s="1417"/>
      <c r="G4" s="1417"/>
      <c r="H4" s="1417"/>
      <c r="I4" s="1417"/>
      <c r="J4" s="1417"/>
    </row>
    <row r="5" spans="2:11" s="86" customFormat="1" x14ac:dyDescent="0.2">
      <c r="B5" s="117"/>
      <c r="C5" s="1541" t="s">
        <v>176</v>
      </c>
      <c r="D5" s="1541"/>
      <c r="E5" s="1541"/>
      <c r="F5" s="1541"/>
      <c r="G5" s="1541"/>
      <c r="H5" s="1541"/>
      <c r="I5" s="1541"/>
      <c r="J5" s="1541"/>
    </row>
    <row r="6" spans="2:11" s="86" customFormat="1" x14ac:dyDescent="0.2">
      <c r="B6" s="117"/>
      <c r="C6" s="1417" t="s">
        <v>1328</v>
      </c>
      <c r="D6" s="1417"/>
      <c r="E6" s="1417"/>
      <c r="F6" s="1417"/>
      <c r="G6" s="1417"/>
      <c r="H6" s="1417"/>
      <c r="I6" s="1417"/>
      <c r="J6" s="1417"/>
    </row>
    <row r="7" spans="2:11" s="86" customFormat="1" ht="12.75" x14ac:dyDescent="0.2">
      <c r="B7" s="1418" t="s">
        <v>295</v>
      </c>
      <c r="C7" s="1480"/>
      <c r="D7" s="1480"/>
      <c r="E7" s="1480"/>
      <c r="F7" s="1480"/>
      <c r="G7" s="1480"/>
      <c r="H7" s="1480"/>
      <c r="I7" s="1480"/>
      <c r="J7" s="1480"/>
    </row>
    <row r="8" spans="2:11" s="86" customFormat="1" ht="12.75" customHeight="1" x14ac:dyDescent="0.2">
      <c r="B8" s="1423" t="s">
        <v>56</v>
      </c>
      <c r="C8" s="1424" t="s">
        <v>57</v>
      </c>
      <c r="D8" s="1441" t="s">
        <v>58</v>
      </c>
      <c r="E8" s="1441"/>
      <c r="F8" s="1442"/>
      <c r="G8" s="1540" t="s">
        <v>59</v>
      </c>
      <c r="H8" s="1420" t="s">
        <v>60</v>
      </c>
      <c r="I8" s="1421"/>
      <c r="J8" s="1421"/>
      <c r="K8" s="519"/>
    </row>
    <row r="9" spans="2:11" s="86" customFormat="1" ht="12.75" customHeight="1" x14ac:dyDescent="0.2">
      <c r="B9" s="1423"/>
      <c r="C9" s="1424"/>
      <c r="D9" s="1414" t="s">
        <v>1140</v>
      </c>
      <c r="E9" s="1414"/>
      <c r="F9" s="1415"/>
      <c r="G9" s="1542"/>
      <c r="H9" s="1414" t="s">
        <v>1140</v>
      </c>
      <c r="I9" s="1414"/>
      <c r="J9" s="1414"/>
      <c r="K9" s="519"/>
    </row>
    <row r="10" spans="2:11" s="87" customFormat="1" ht="36.6" customHeight="1" x14ac:dyDescent="0.2">
      <c r="B10" s="1423"/>
      <c r="C10" s="118" t="s">
        <v>61</v>
      </c>
      <c r="D10" s="94" t="s">
        <v>62</v>
      </c>
      <c r="E10" s="94" t="s">
        <v>63</v>
      </c>
      <c r="F10" s="119" t="s">
        <v>64</v>
      </c>
      <c r="G10" s="120" t="s">
        <v>65</v>
      </c>
      <c r="H10" s="94" t="s">
        <v>62</v>
      </c>
      <c r="I10" s="94" t="s">
        <v>63</v>
      </c>
      <c r="J10" s="94" t="s">
        <v>64</v>
      </c>
      <c r="K10" s="520"/>
    </row>
    <row r="11" spans="2:11" ht="11.45" customHeight="1" x14ac:dyDescent="0.2">
      <c r="B11" s="121">
        <v>1</v>
      </c>
      <c r="C11" s="122" t="s">
        <v>24</v>
      </c>
      <c r="D11" s="123"/>
      <c r="E11" s="123"/>
      <c r="F11" s="123"/>
      <c r="G11" s="97" t="s">
        <v>25</v>
      </c>
      <c r="H11" s="123"/>
      <c r="I11" s="123"/>
      <c r="J11" s="383"/>
      <c r="K11" s="147"/>
    </row>
    <row r="12" spans="2:11" x14ac:dyDescent="0.2">
      <c r="B12" s="121">
        <f t="shared" ref="B12:B54" si="0">B11+1</f>
        <v>2</v>
      </c>
      <c r="C12" s="124" t="s">
        <v>35</v>
      </c>
      <c r="D12" s="82"/>
      <c r="E12" s="82"/>
      <c r="F12" s="83">
        <f>SUM(D12:E12)</f>
        <v>0</v>
      </c>
      <c r="G12" s="98" t="s">
        <v>208</v>
      </c>
      <c r="H12" s="83">
        <v>108585</v>
      </c>
      <c r="I12" s="83">
        <v>81915</v>
      </c>
      <c r="J12" s="376">
        <f>SUM(H12:I12)</f>
        <v>190500</v>
      </c>
      <c r="K12" s="147"/>
    </row>
    <row r="13" spans="2:11" x14ac:dyDescent="0.2">
      <c r="B13" s="121">
        <f t="shared" si="0"/>
        <v>3</v>
      </c>
      <c r="C13" s="124" t="s">
        <v>36</v>
      </c>
      <c r="D13" s="82"/>
      <c r="E13" s="82"/>
      <c r="F13" s="83">
        <f>SUM(D13:E13)</f>
        <v>0</v>
      </c>
      <c r="G13" s="455" t="s">
        <v>209</v>
      </c>
      <c r="H13" s="83">
        <v>19789</v>
      </c>
      <c r="I13" s="83">
        <v>17548</v>
      </c>
      <c r="J13" s="376">
        <f>SUM(H13:I13)</f>
        <v>37337</v>
      </c>
      <c r="K13" s="147"/>
    </row>
    <row r="14" spans="2:11" x14ac:dyDescent="0.2">
      <c r="B14" s="121">
        <f t="shared" si="0"/>
        <v>4</v>
      </c>
      <c r="C14" s="124" t="s">
        <v>37</v>
      </c>
      <c r="D14" s="82">
        <f>'tám, végl. pe.átv  '!C49</f>
        <v>0</v>
      </c>
      <c r="E14" s="82"/>
      <c r="F14" s="83">
        <f>SUM(D14:E14)</f>
        <v>0</v>
      </c>
      <c r="G14" s="98" t="s">
        <v>210</v>
      </c>
      <c r="H14" s="227">
        <v>7514</v>
      </c>
      <c r="I14" s="227">
        <v>60402</v>
      </c>
      <c r="J14" s="399">
        <f>SUM(H14:I14)</f>
        <v>67916</v>
      </c>
      <c r="K14" s="147"/>
    </row>
    <row r="15" spans="2:11" ht="12" customHeight="1" x14ac:dyDescent="0.2">
      <c r="B15" s="121">
        <f t="shared" si="0"/>
        <v>5</v>
      </c>
      <c r="C15" s="91"/>
      <c r="D15" s="82"/>
      <c r="E15" s="82"/>
      <c r="F15" s="83"/>
      <c r="G15" s="98"/>
      <c r="H15" s="82"/>
      <c r="I15" s="82"/>
      <c r="J15" s="376"/>
      <c r="K15" s="147"/>
    </row>
    <row r="16" spans="2:11" x14ac:dyDescent="0.2">
      <c r="B16" s="121">
        <f t="shared" si="0"/>
        <v>6</v>
      </c>
      <c r="C16" s="124" t="s">
        <v>38</v>
      </c>
      <c r="D16" s="82"/>
      <c r="E16" s="82"/>
      <c r="F16" s="83">
        <f>SUM(D16:E16)</f>
        <v>0</v>
      </c>
      <c r="G16" s="98" t="s">
        <v>28</v>
      </c>
      <c r="H16" s="126">
        <f>'ellátottak hivatal'!E17</f>
        <v>0</v>
      </c>
      <c r="I16" s="126">
        <f>'ellátottak hivatal'!F17</f>
        <v>0</v>
      </c>
      <c r="J16" s="376">
        <f>SUM(H16:I16)</f>
        <v>0</v>
      </c>
      <c r="K16" s="147"/>
    </row>
    <row r="17" spans="2:11" x14ac:dyDescent="0.2">
      <c r="B17" s="121">
        <f t="shared" si="0"/>
        <v>7</v>
      </c>
      <c r="C17" s="124"/>
      <c r="D17" s="82"/>
      <c r="E17" s="82"/>
      <c r="F17" s="83"/>
      <c r="G17" s="98" t="s">
        <v>30</v>
      </c>
      <c r="H17" s="126"/>
      <c r="I17" s="126"/>
      <c r="J17" s="376"/>
      <c r="K17" s="147"/>
    </row>
    <row r="18" spans="2:11" x14ac:dyDescent="0.2">
      <c r="B18" s="121">
        <f t="shared" si="0"/>
        <v>8</v>
      </c>
      <c r="C18" s="124" t="s">
        <v>39</v>
      </c>
      <c r="D18" s="82"/>
      <c r="E18" s="82"/>
      <c r="F18" s="83">
        <f>SUM(D18:E18)</f>
        <v>0</v>
      </c>
      <c r="G18" s="98" t="s">
        <v>437</v>
      </c>
      <c r="H18" s="126">
        <f>mc.pe.átad!E59</f>
        <v>0</v>
      </c>
      <c r="I18" s="126">
        <f>mc.pe.átad!F59</f>
        <v>0</v>
      </c>
      <c r="J18" s="126">
        <f>mc.pe.átad!G59</f>
        <v>0</v>
      </c>
      <c r="K18" s="147"/>
    </row>
    <row r="19" spans="2:11" x14ac:dyDescent="0.2">
      <c r="B19" s="121">
        <f t="shared" si="0"/>
        <v>9</v>
      </c>
      <c r="C19" s="127" t="s">
        <v>40</v>
      </c>
      <c r="D19" s="125"/>
      <c r="E19" s="125"/>
      <c r="F19" s="125"/>
      <c r="G19" s="98" t="s">
        <v>436</v>
      </c>
      <c r="H19" s="126">
        <f>mc.pe.átad!E63</f>
        <v>0</v>
      </c>
      <c r="I19" s="126">
        <f>mc.pe.átad!F63</f>
        <v>0</v>
      </c>
      <c r="J19" s="126">
        <f>mc.pe.átad!G63</f>
        <v>0</v>
      </c>
      <c r="K19" s="147"/>
    </row>
    <row r="20" spans="2:11" x14ac:dyDescent="0.2">
      <c r="B20" s="121">
        <f t="shared" si="0"/>
        <v>10</v>
      </c>
      <c r="C20" s="80" t="s">
        <v>187</v>
      </c>
      <c r="D20" s="294">
        <f>'mük. bev.Önkor és Hivatal '!C80</f>
        <v>15</v>
      </c>
      <c r="E20" s="294">
        <f>'mük. bev.Önkor és Hivatal '!D80</f>
        <v>402</v>
      </c>
      <c r="F20" s="294">
        <f>SUM(D20:E20)</f>
        <v>417</v>
      </c>
      <c r="G20" s="98" t="s">
        <v>215</v>
      </c>
      <c r="H20" s="126"/>
      <c r="I20" s="126"/>
      <c r="J20" s="378"/>
      <c r="K20" s="147"/>
    </row>
    <row r="21" spans="2:11" x14ac:dyDescent="0.2">
      <c r="B21" s="121">
        <f t="shared" si="0"/>
        <v>11</v>
      </c>
      <c r="D21" s="125"/>
      <c r="E21" s="125"/>
      <c r="F21" s="125"/>
      <c r="G21" s="98" t="s">
        <v>429</v>
      </c>
      <c r="H21" s="126"/>
      <c r="I21" s="126"/>
      <c r="J21" s="378"/>
      <c r="K21" s="147"/>
    </row>
    <row r="22" spans="2:11" s="88" customFormat="1" x14ac:dyDescent="0.2">
      <c r="B22" s="121">
        <f t="shared" si="0"/>
        <v>12</v>
      </c>
      <c r="C22" s="114" t="s">
        <v>42</v>
      </c>
      <c r="D22" s="125"/>
      <c r="E22" s="125"/>
      <c r="F22" s="125"/>
      <c r="G22" s="98" t="s">
        <v>430</v>
      </c>
      <c r="H22" s="126"/>
      <c r="I22" s="126"/>
      <c r="J22" s="378"/>
      <c r="K22" s="521"/>
    </row>
    <row r="23" spans="2:11" s="88" customFormat="1" x14ac:dyDescent="0.2">
      <c r="B23" s="121">
        <f t="shared" si="0"/>
        <v>13</v>
      </c>
      <c r="C23" s="114" t="s">
        <v>43</v>
      </c>
      <c r="D23" s="125"/>
      <c r="E23" s="125"/>
      <c r="F23" s="125"/>
      <c r="G23" s="128"/>
      <c r="H23" s="126"/>
      <c r="I23" s="126"/>
      <c r="J23" s="378"/>
      <c r="K23" s="521"/>
    </row>
    <row r="24" spans="2:11" x14ac:dyDescent="0.2">
      <c r="B24" s="121">
        <f t="shared" si="0"/>
        <v>14</v>
      </c>
      <c r="C24" s="124" t="s">
        <v>44</v>
      </c>
      <c r="D24" s="93"/>
      <c r="E24" s="93"/>
      <c r="F24" s="93"/>
      <c r="G24" s="129" t="s">
        <v>66</v>
      </c>
      <c r="H24" s="89">
        <f>SUM(H12:H22)</f>
        <v>135888</v>
      </c>
      <c r="I24" s="89">
        <f>SUM(I12:I22)</f>
        <v>159865</v>
      </c>
      <c r="J24" s="377">
        <f>SUM(J12:J22)</f>
        <v>295753</v>
      </c>
      <c r="K24" s="147"/>
    </row>
    <row r="25" spans="2:11" x14ac:dyDescent="0.2">
      <c r="B25" s="121">
        <f t="shared" si="0"/>
        <v>15</v>
      </c>
      <c r="C25" s="124" t="s">
        <v>45</v>
      </c>
      <c r="D25" s="125"/>
      <c r="E25" s="125"/>
      <c r="F25" s="125"/>
      <c r="G25" s="128"/>
      <c r="H25" s="126"/>
      <c r="I25" s="126"/>
      <c r="J25" s="378"/>
      <c r="K25" s="147"/>
    </row>
    <row r="26" spans="2:11" x14ac:dyDescent="0.2">
      <c r="B26" s="121">
        <f t="shared" si="0"/>
        <v>16</v>
      </c>
      <c r="C26" s="80" t="s">
        <v>46</v>
      </c>
      <c r="D26" s="90"/>
      <c r="E26" s="90"/>
      <c r="F26" s="90"/>
      <c r="G26" s="99" t="s">
        <v>34</v>
      </c>
      <c r="H26" s="130"/>
      <c r="I26" s="130"/>
      <c r="J26" s="378"/>
      <c r="K26" s="147"/>
    </row>
    <row r="27" spans="2:11" x14ac:dyDescent="0.2">
      <c r="B27" s="121">
        <f t="shared" si="0"/>
        <v>17</v>
      </c>
      <c r="C27" s="124" t="s">
        <v>47</v>
      </c>
      <c r="D27" s="83"/>
      <c r="E27" s="83"/>
      <c r="F27" s="83"/>
      <c r="G27" s="98" t="s">
        <v>219</v>
      </c>
      <c r="H27" s="126">
        <f>'felhalm. kiad.  '!H92</f>
        <v>1930</v>
      </c>
      <c r="I27" s="126">
        <f>'felhalm. kiad.  '!I92</f>
        <v>8970</v>
      </c>
      <c r="J27" s="378">
        <f>SUM(H27:I27)</f>
        <v>10900</v>
      </c>
      <c r="K27" s="147"/>
    </row>
    <row r="28" spans="2:11" x14ac:dyDescent="0.2">
      <c r="B28" s="121">
        <f t="shared" si="0"/>
        <v>18</v>
      </c>
      <c r="C28" s="124"/>
      <c r="D28" s="83"/>
      <c r="E28" s="83"/>
      <c r="F28" s="83"/>
      <c r="G28" s="98" t="s">
        <v>31</v>
      </c>
      <c r="H28" s="126"/>
      <c r="I28" s="126"/>
      <c r="J28" s="378"/>
      <c r="K28" s="147"/>
    </row>
    <row r="29" spans="2:11" x14ac:dyDescent="0.2">
      <c r="B29" s="121">
        <f t="shared" si="0"/>
        <v>19</v>
      </c>
      <c r="C29" s="114" t="s">
        <v>50</v>
      </c>
      <c r="D29" s="83"/>
      <c r="E29" s="83"/>
      <c r="F29" s="83"/>
      <c r="G29" s="98" t="s">
        <v>32</v>
      </c>
      <c r="H29" s="126"/>
      <c r="I29" s="126"/>
      <c r="J29" s="378"/>
      <c r="K29" s="147"/>
    </row>
    <row r="30" spans="2:11" s="88" customFormat="1" x14ac:dyDescent="0.2">
      <c r="B30" s="121">
        <f t="shared" si="0"/>
        <v>20</v>
      </c>
      <c r="C30" s="114" t="s">
        <v>48</v>
      </c>
      <c r="D30" s="83"/>
      <c r="E30" s="83"/>
      <c r="F30" s="83"/>
      <c r="G30" s="98" t="s">
        <v>438</v>
      </c>
      <c r="H30" s="126"/>
      <c r="I30" s="126"/>
      <c r="J30" s="378"/>
      <c r="K30" s="521"/>
    </row>
    <row r="31" spans="2:11" x14ac:dyDescent="0.2">
      <c r="B31" s="121">
        <f t="shared" si="0"/>
        <v>21</v>
      </c>
      <c r="D31" s="83"/>
      <c r="E31" s="83"/>
      <c r="F31" s="83"/>
      <c r="G31" s="98" t="s">
        <v>435</v>
      </c>
      <c r="H31" s="126"/>
      <c r="I31" s="126"/>
      <c r="J31" s="378"/>
      <c r="K31" s="147"/>
    </row>
    <row r="32" spans="2:11" s="11" customFormat="1" x14ac:dyDescent="0.2">
      <c r="B32" s="121">
        <f t="shared" si="0"/>
        <v>22</v>
      </c>
      <c r="C32" s="131" t="s">
        <v>52</v>
      </c>
      <c r="D32" s="294">
        <f>D13+D14+D16+D18+D20+D23+D24+D25+D26+D27+D29+D30</f>
        <v>15</v>
      </c>
      <c r="E32" s="294">
        <f>E13+E14+E16+E18+E20+E23+E24+E25+E26+E27+E29+E30</f>
        <v>402</v>
      </c>
      <c r="F32" s="294">
        <f>F13+F14+F16+F18+F20+F23+F24+F25+F26+F27+F29+F30</f>
        <v>417</v>
      </c>
      <c r="G32" s="98" t="s">
        <v>431</v>
      </c>
      <c r="H32" s="115"/>
      <c r="I32" s="115"/>
      <c r="J32" s="378"/>
      <c r="K32" s="431"/>
    </row>
    <row r="33" spans="2:11" x14ac:dyDescent="0.2">
      <c r="B33" s="121">
        <f t="shared" si="0"/>
        <v>23</v>
      </c>
      <c r="C33" s="132" t="s">
        <v>67</v>
      </c>
      <c r="D33" s="296"/>
      <c r="E33" s="296"/>
      <c r="F33" s="296"/>
      <c r="G33" s="133" t="s">
        <v>68</v>
      </c>
      <c r="H33" s="134">
        <f>SUM(H27:H32)</f>
        <v>1930</v>
      </c>
      <c r="I33" s="134">
        <f>SUM(I27:I32)</f>
        <v>8970</v>
      </c>
      <c r="J33" s="380">
        <f>SUM(J27:J31)</f>
        <v>10900</v>
      </c>
      <c r="K33" s="147"/>
    </row>
    <row r="34" spans="2:11" x14ac:dyDescent="0.2">
      <c r="B34" s="121">
        <f t="shared" si="0"/>
        <v>24</v>
      </c>
      <c r="C34" s="135" t="s">
        <v>51</v>
      </c>
      <c r="D34" s="297">
        <f>SUM(D32:D33)</f>
        <v>15</v>
      </c>
      <c r="E34" s="297">
        <f>SUM(E32:E33)</f>
        <v>402</v>
      </c>
      <c r="F34" s="297">
        <f>SUM(F32:F33)</f>
        <v>417</v>
      </c>
      <c r="G34" s="136" t="s">
        <v>69</v>
      </c>
      <c r="H34" s="130">
        <f>H24+H33</f>
        <v>137818</v>
      </c>
      <c r="I34" s="130">
        <f>I24+I33</f>
        <v>168835</v>
      </c>
      <c r="J34" s="381">
        <f>J24+J33</f>
        <v>306653</v>
      </c>
      <c r="K34" s="147"/>
    </row>
    <row r="35" spans="2:11" x14ac:dyDescent="0.2">
      <c r="B35" s="121">
        <f t="shared" si="0"/>
        <v>25</v>
      </c>
      <c r="C35" s="137"/>
      <c r="D35" s="126"/>
      <c r="E35" s="126"/>
      <c r="F35" s="126"/>
      <c r="G35" s="128"/>
      <c r="H35" s="126"/>
      <c r="I35" s="126"/>
      <c r="J35" s="378"/>
      <c r="K35" s="147"/>
    </row>
    <row r="36" spans="2:11" x14ac:dyDescent="0.2">
      <c r="B36" s="121">
        <f t="shared" si="0"/>
        <v>26</v>
      </c>
      <c r="C36" s="137"/>
      <c r="D36" s="126"/>
      <c r="E36" s="126"/>
      <c r="F36" s="126"/>
      <c r="G36" s="129"/>
      <c r="H36" s="89"/>
      <c r="I36" s="89"/>
      <c r="J36" s="377"/>
      <c r="K36" s="147"/>
    </row>
    <row r="37" spans="2:11" s="11" customFormat="1" x14ac:dyDescent="0.2">
      <c r="B37" s="121">
        <f t="shared" si="0"/>
        <v>27</v>
      </c>
      <c r="C37" s="137"/>
      <c r="D37" s="126"/>
      <c r="E37" s="126"/>
      <c r="F37" s="126"/>
      <c r="G37" s="128"/>
      <c r="H37" s="126"/>
      <c r="I37" s="126"/>
      <c r="J37" s="378"/>
      <c r="K37" s="431"/>
    </row>
    <row r="38" spans="2:11" s="11" customFormat="1" x14ac:dyDescent="0.2">
      <c r="B38" s="665">
        <f t="shared" si="0"/>
        <v>28</v>
      </c>
      <c r="C38" s="90" t="s">
        <v>53</v>
      </c>
      <c r="D38" s="90"/>
      <c r="E38" s="90"/>
      <c r="F38" s="90"/>
      <c r="G38" s="99" t="s">
        <v>33</v>
      </c>
      <c r="H38" s="130"/>
      <c r="I38" s="130"/>
      <c r="J38" s="381"/>
      <c r="K38" s="431"/>
    </row>
    <row r="39" spans="2:11" s="11" customFormat="1" x14ac:dyDescent="0.2">
      <c r="B39" s="121">
        <f t="shared" si="0"/>
        <v>29</v>
      </c>
      <c r="C39" s="95" t="s">
        <v>665</v>
      </c>
      <c r="D39" s="90"/>
      <c r="E39" s="90"/>
      <c r="F39" s="90"/>
      <c r="G39" s="138" t="s">
        <v>4</v>
      </c>
      <c r="H39" s="139"/>
      <c r="I39" s="140"/>
      <c r="J39" s="382"/>
      <c r="K39" s="431"/>
    </row>
    <row r="40" spans="2:11" s="11" customFormat="1" x14ac:dyDescent="0.2">
      <c r="B40" s="121">
        <f t="shared" si="0"/>
        <v>30</v>
      </c>
      <c r="C40" s="114" t="s">
        <v>919</v>
      </c>
      <c r="D40" s="90"/>
      <c r="E40" s="90"/>
      <c r="F40" s="90"/>
      <c r="G40" s="456" t="s">
        <v>3</v>
      </c>
      <c r="H40" s="130"/>
      <c r="I40" s="130"/>
      <c r="J40" s="381"/>
      <c r="K40" s="431"/>
    </row>
    <row r="41" spans="2:11" x14ac:dyDescent="0.2">
      <c r="B41" s="121">
        <f t="shared" si="0"/>
        <v>31</v>
      </c>
      <c r="C41" s="82" t="s">
        <v>667</v>
      </c>
      <c r="D41" s="142"/>
      <c r="E41" s="142"/>
      <c r="F41" s="142"/>
      <c r="G41" s="98" t="s">
        <v>5</v>
      </c>
      <c r="H41" s="130"/>
      <c r="I41" s="130"/>
      <c r="J41" s="381"/>
      <c r="K41" s="147"/>
    </row>
    <row r="42" spans="2:11" x14ac:dyDescent="0.2">
      <c r="B42" s="121">
        <f t="shared" si="0"/>
        <v>32</v>
      </c>
      <c r="C42" s="82" t="s">
        <v>200</v>
      </c>
      <c r="D42" s="83"/>
      <c r="E42" s="83"/>
      <c r="F42" s="83"/>
      <c r="G42" s="98" t="s">
        <v>6</v>
      </c>
      <c r="H42" s="139"/>
      <c r="I42" s="139"/>
      <c r="J42" s="381"/>
      <c r="K42" s="147"/>
    </row>
    <row r="43" spans="2:11" x14ac:dyDescent="0.2">
      <c r="B43" s="121">
        <f t="shared" si="0"/>
        <v>33</v>
      </c>
      <c r="C43" s="454" t="s">
        <v>201</v>
      </c>
      <c r="D43" s="83">
        <v>0</v>
      </c>
      <c r="E43" s="83">
        <v>0</v>
      </c>
      <c r="F43" s="83">
        <f>D43+E43</f>
        <v>0</v>
      </c>
      <c r="G43" s="98" t="s">
        <v>7</v>
      </c>
      <c r="H43" s="139"/>
      <c r="I43" s="139"/>
      <c r="J43" s="381"/>
      <c r="K43" s="147"/>
    </row>
    <row r="44" spans="2:11" x14ac:dyDescent="0.2">
      <c r="B44" s="121">
        <f t="shared" si="0"/>
        <v>34</v>
      </c>
      <c r="C44" s="454" t="s">
        <v>918</v>
      </c>
      <c r="D44" s="83"/>
      <c r="E44" s="83"/>
      <c r="F44" s="83"/>
      <c r="G44" s="98"/>
      <c r="H44" s="139"/>
      <c r="I44" s="139"/>
      <c r="J44" s="381"/>
      <c r="K44" s="147"/>
    </row>
    <row r="45" spans="2:11" x14ac:dyDescent="0.2">
      <c r="B45" s="121">
        <f t="shared" si="0"/>
        <v>35</v>
      </c>
      <c r="C45" s="83" t="s">
        <v>668</v>
      </c>
      <c r="D45" s="83"/>
      <c r="E45" s="83"/>
      <c r="F45" s="83"/>
      <c r="G45" s="98" t="s">
        <v>8</v>
      </c>
      <c r="H45" s="130"/>
      <c r="I45" s="130"/>
      <c r="J45" s="378"/>
      <c r="K45" s="147"/>
    </row>
    <row r="46" spans="2:11" x14ac:dyDescent="0.2">
      <c r="B46" s="121">
        <f t="shared" si="0"/>
        <v>36</v>
      </c>
      <c r="C46" s="83" t="s">
        <v>669</v>
      </c>
      <c r="D46" s="90"/>
      <c r="E46" s="90"/>
      <c r="F46" s="90"/>
      <c r="G46" s="98" t="s">
        <v>9</v>
      </c>
      <c r="H46" s="130"/>
      <c r="I46" s="130"/>
      <c r="J46" s="378"/>
      <c r="K46" s="147"/>
    </row>
    <row r="47" spans="2:11" x14ac:dyDescent="0.2">
      <c r="B47" s="121">
        <f t="shared" si="0"/>
        <v>37</v>
      </c>
      <c r="C47" s="82" t="s">
        <v>204</v>
      </c>
      <c r="D47" s="83"/>
      <c r="E47" s="83"/>
      <c r="F47" s="83"/>
      <c r="G47" s="98" t="s">
        <v>10</v>
      </c>
      <c r="H47" s="126"/>
      <c r="I47" s="126"/>
      <c r="J47" s="378"/>
      <c r="K47" s="147"/>
    </row>
    <row r="48" spans="2:11" x14ac:dyDescent="0.2">
      <c r="B48" s="121">
        <f t="shared" si="0"/>
        <v>38</v>
      </c>
      <c r="C48" s="454" t="s">
        <v>205</v>
      </c>
      <c r="D48" s="227">
        <f>H24-(D34+D43)</f>
        <v>135873</v>
      </c>
      <c r="E48" s="227">
        <f>I24-(E34+E43)</f>
        <v>159463</v>
      </c>
      <c r="F48" s="227">
        <f>J24-(F34+F43)</f>
        <v>295336</v>
      </c>
      <c r="G48" s="98" t="s">
        <v>11</v>
      </c>
      <c r="H48" s="126"/>
      <c r="I48" s="126"/>
      <c r="J48" s="378"/>
      <c r="K48" s="147"/>
    </row>
    <row r="49" spans="2:11" x14ac:dyDescent="0.2">
      <c r="B49" s="121">
        <f t="shared" si="0"/>
        <v>39</v>
      </c>
      <c r="C49" s="454" t="s">
        <v>206</v>
      </c>
      <c r="D49" s="83">
        <f>H33-D33</f>
        <v>1930</v>
      </c>
      <c r="E49" s="83">
        <f>I33-E33</f>
        <v>8970</v>
      </c>
      <c r="F49" s="83">
        <f>J33-F33</f>
        <v>10900</v>
      </c>
      <c r="G49" s="98" t="s">
        <v>12</v>
      </c>
      <c r="H49" s="126"/>
      <c r="I49" s="126"/>
      <c r="J49" s="378"/>
      <c r="K49" s="147"/>
    </row>
    <row r="50" spans="2:11" x14ac:dyDescent="0.2">
      <c r="B50" s="121">
        <f t="shared" si="0"/>
        <v>40</v>
      </c>
      <c r="C50" s="82" t="s">
        <v>1</v>
      </c>
      <c r="D50" s="83"/>
      <c r="E50" s="83"/>
      <c r="F50" s="83"/>
      <c r="G50" s="98" t="s">
        <v>13</v>
      </c>
      <c r="H50" s="126"/>
      <c r="I50" s="126"/>
      <c r="J50" s="378"/>
      <c r="K50" s="147"/>
    </row>
    <row r="51" spans="2:11" x14ac:dyDescent="0.2">
      <c r="B51" s="121">
        <f t="shared" si="0"/>
        <v>41</v>
      </c>
      <c r="C51" s="82"/>
      <c r="D51" s="83"/>
      <c r="E51" s="83"/>
      <c r="F51" s="83"/>
      <c r="G51" s="98" t="s">
        <v>14</v>
      </c>
      <c r="H51" s="126"/>
      <c r="I51" s="126"/>
      <c r="J51" s="378"/>
      <c r="K51" s="147"/>
    </row>
    <row r="52" spans="2:11" x14ac:dyDescent="0.2">
      <c r="B52" s="121">
        <f t="shared" si="0"/>
        <v>42</v>
      </c>
      <c r="C52" s="82"/>
      <c r="D52" s="83"/>
      <c r="E52" s="83"/>
      <c r="F52" s="83"/>
      <c r="G52" s="98" t="s">
        <v>15</v>
      </c>
      <c r="H52" s="126"/>
      <c r="I52" s="126"/>
      <c r="J52" s="378"/>
      <c r="K52" s="147"/>
    </row>
    <row r="53" spans="2:11" ht="12" thickBot="1" x14ac:dyDescent="0.25">
      <c r="B53" s="121">
        <f t="shared" si="0"/>
        <v>43</v>
      </c>
      <c r="C53" s="135" t="s">
        <v>439</v>
      </c>
      <c r="D53" s="90">
        <f>SUM(D39:D51)</f>
        <v>137803</v>
      </c>
      <c r="E53" s="90">
        <f>SUM(E39:E51)</f>
        <v>168433</v>
      </c>
      <c r="F53" s="90">
        <f>SUM(F39:F51)</f>
        <v>306236</v>
      </c>
      <c r="G53" s="99" t="s">
        <v>432</v>
      </c>
      <c r="H53" s="130">
        <f>SUM(H39:H52)</f>
        <v>0</v>
      </c>
      <c r="I53" s="130">
        <f>SUM(I39:I52)</f>
        <v>0</v>
      </c>
      <c r="J53" s="381">
        <f>SUM(J39:J52)</f>
        <v>0</v>
      </c>
      <c r="K53" s="147"/>
    </row>
    <row r="54" spans="2:11" ht="12" thickBot="1" x14ac:dyDescent="0.25">
      <c r="B54" s="768">
        <f t="shared" si="0"/>
        <v>44</v>
      </c>
      <c r="C54" s="895" t="s">
        <v>434</v>
      </c>
      <c r="D54" s="247">
        <f>D34+D53</f>
        <v>137818</v>
      </c>
      <c r="E54" s="874">
        <f>E34+E53</f>
        <v>168835</v>
      </c>
      <c r="F54" s="764">
        <f>F34+F53</f>
        <v>306653</v>
      </c>
      <c r="G54" s="428" t="s">
        <v>433</v>
      </c>
      <c r="H54" s="875">
        <f>H34+H53</f>
        <v>137818</v>
      </c>
      <c r="I54" s="875">
        <f>I34+I53</f>
        <v>168835</v>
      </c>
      <c r="J54" s="765">
        <f>J34+J53</f>
        <v>306653</v>
      </c>
      <c r="K54" s="233"/>
    </row>
    <row r="55" spans="2:11" x14ac:dyDescent="0.2">
      <c r="C55" s="140"/>
      <c r="D55" s="139"/>
      <c r="E55" s="139"/>
      <c r="F55" s="139"/>
      <c r="G55" s="139"/>
      <c r="H55" s="139"/>
      <c r="I55" s="139"/>
      <c r="J55" s="139"/>
    </row>
  </sheetData>
  <sheetProtection selectLockedCells="1" selectUnlockedCells="1"/>
  <mergeCells count="12">
    <mergeCell ref="C4:J4"/>
    <mergeCell ref="C5:J5"/>
    <mergeCell ref="C6:J6"/>
    <mergeCell ref="B8:B10"/>
    <mergeCell ref="D1:J1"/>
    <mergeCell ref="C8:C9"/>
    <mergeCell ref="D9:F9"/>
    <mergeCell ref="H9:J9"/>
    <mergeCell ref="H8:J8"/>
    <mergeCell ref="G8:G9"/>
    <mergeCell ref="D8:F8"/>
    <mergeCell ref="B7:J7"/>
  </mergeCells>
  <phoneticPr fontId="33" type="noConversion"/>
  <pageMargins left="0.19685039370078741" right="0.19685039370078741" top="0.19685039370078741" bottom="0.19685039370078741" header="0.51181102362204722" footer="0.51181102362204722"/>
  <pageSetup paperSize="9" scale="90" firstPageNumber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X80"/>
  <sheetViews>
    <sheetView zoomScale="150" zoomScaleNormal="150" workbookViewId="0">
      <selection activeCell="F26" sqref="F26"/>
    </sheetView>
  </sheetViews>
  <sheetFormatPr defaultColWidth="9.140625" defaultRowHeight="17.25" customHeight="1" x14ac:dyDescent="0.2"/>
  <cols>
    <col min="1" max="1" width="3.140625" style="167" customWidth="1"/>
    <col min="2" max="2" width="33" style="80" customWidth="1"/>
    <col min="3" max="3" width="10.7109375" style="82" customWidth="1"/>
    <col min="4" max="4" width="12.28515625" style="82" customWidth="1"/>
    <col min="5" max="5" width="9.140625" style="82"/>
    <col min="6" max="6" width="11.28515625" style="82" customWidth="1"/>
    <col min="7" max="7" width="11.140625" style="82" customWidth="1"/>
    <col min="8" max="10" width="10" style="82" customWidth="1"/>
    <col min="11" max="11" width="11.28515625" style="82" customWidth="1"/>
    <col min="12" max="12" width="7.28515625" style="239" hidden="1" customWidth="1"/>
    <col min="13" max="13" width="8.5703125" style="239" hidden="1" customWidth="1"/>
    <col min="14" max="14" width="7.5703125" style="239" hidden="1" customWidth="1"/>
    <col min="15" max="15" width="8.28515625" style="239" hidden="1" customWidth="1"/>
    <col min="16" max="16" width="5.7109375" style="239" hidden="1" customWidth="1"/>
    <col min="17" max="17" width="8" style="239" hidden="1" customWidth="1"/>
    <col min="18" max="18" width="6.140625" style="239" hidden="1" customWidth="1"/>
    <col min="19" max="19" width="4.42578125" style="486" customWidth="1"/>
    <col min="20" max="16384" width="9.140625" style="45"/>
  </cols>
  <sheetData>
    <row r="1" spans="1:19" ht="17.25" customHeight="1" x14ac:dyDescent="0.2">
      <c r="B1" s="1548" t="s">
        <v>285</v>
      </c>
      <c r="C1" s="1548"/>
      <c r="D1" s="1548"/>
      <c r="E1" s="1548"/>
      <c r="F1" s="1548"/>
      <c r="G1" s="1548"/>
      <c r="H1" s="1548"/>
      <c r="I1" s="1548"/>
      <c r="J1" s="1548"/>
      <c r="K1" s="1549"/>
      <c r="L1" s="1478"/>
      <c r="M1" s="1478"/>
      <c r="N1" s="1478"/>
      <c r="O1" s="1478"/>
      <c r="P1" s="1478"/>
      <c r="Q1" s="1478"/>
      <c r="R1" s="1478"/>
    </row>
    <row r="2" spans="1:19" ht="13.5" customHeight="1" x14ac:dyDescent="0.2">
      <c r="A2" s="1552" t="s">
        <v>86</v>
      </c>
      <c r="B2" s="1552"/>
      <c r="C2" s="1552"/>
      <c r="D2" s="1552"/>
      <c r="E2" s="1552"/>
      <c r="F2" s="1552"/>
      <c r="G2" s="1552"/>
      <c r="H2" s="1552"/>
      <c r="I2" s="1552"/>
      <c r="J2" s="1552"/>
      <c r="K2" s="1552"/>
      <c r="L2" s="45"/>
      <c r="M2" s="45"/>
      <c r="N2" s="45"/>
      <c r="O2" s="45"/>
      <c r="P2" s="45"/>
      <c r="Q2" s="45"/>
      <c r="R2" s="45"/>
      <c r="S2" s="474"/>
    </row>
    <row r="3" spans="1:19" s="47" customFormat="1" ht="12" customHeight="1" x14ac:dyDescent="0.2">
      <c r="A3" s="1417" t="s">
        <v>284</v>
      </c>
      <c r="B3" s="1550"/>
      <c r="C3" s="1550"/>
      <c r="D3" s="1550"/>
      <c r="E3" s="1550"/>
      <c r="F3" s="1550"/>
      <c r="G3" s="1550"/>
      <c r="H3" s="1550"/>
      <c r="I3" s="1550"/>
      <c r="J3" s="1550"/>
      <c r="K3" s="1550"/>
      <c r="L3" s="1478"/>
      <c r="M3" s="1478"/>
      <c r="N3" s="1478"/>
      <c r="O3" s="1478"/>
      <c r="P3" s="1478"/>
      <c r="Q3" s="1478"/>
      <c r="R3" s="1478"/>
      <c r="S3" s="487"/>
    </row>
    <row r="4" spans="1:19" s="47" customFormat="1" ht="23.25" customHeight="1" thickBot="1" x14ac:dyDescent="0.25">
      <c r="A4" s="168"/>
      <c r="B4" s="169"/>
      <c r="C4" s="170"/>
      <c r="D4" s="170"/>
      <c r="E4" s="170"/>
      <c r="F4" s="170"/>
      <c r="G4" s="1553" t="s">
        <v>295</v>
      </c>
      <c r="H4" s="1553"/>
      <c r="I4" s="1553"/>
      <c r="J4" s="1553"/>
      <c r="K4" s="1553"/>
      <c r="L4" s="277"/>
      <c r="M4" s="277"/>
      <c r="N4" s="277"/>
      <c r="O4" s="277"/>
      <c r="P4" s="277"/>
      <c r="Q4" s="277"/>
      <c r="R4" s="277"/>
      <c r="S4" s="487"/>
    </row>
    <row r="5" spans="1:19" s="81" customFormat="1" ht="17.25" customHeight="1" thickBot="1" x14ac:dyDescent="0.25">
      <c r="A5" s="1558" t="s">
        <v>460</v>
      </c>
      <c r="B5" s="1555" t="s">
        <v>517</v>
      </c>
      <c r="C5" s="1551" t="s">
        <v>57</v>
      </c>
      <c r="D5" s="1551"/>
      <c r="E5" s="1551" t="s">
        <v>58</v>
      </c>
      <c r="F5" s="1551"/>
      <c r="G5" s="1551" t="s">
        <v>59</v>
      </c>
      <c r="H5" s="1551"/>
      <c r="I5" s="1559" t="s">
        <v>60</v>
      </c>
      <c r="J5" s="1560"/>
      <c r="K5" s="171" t="s">
        <v>461</v>
      </c>
      <c r="L5" s="238"/>
      <c r="S5" s="474"/>
    </row>
    <row r="6" spans="1:19" s="81" customFormat="1" ht="17.25" customHeight="1" thickBot="1" x14ac:dyDescent="0.25">
      <c r="A6" s="1558"/>
      <c r="B6" s="1555"/>
      <c r="C6" s="1415" t="s">
        <v>283</v>
      </c>
      <c r="D6" s="1556"/>
      <c r="E6" s="1556"/>
      <c r="F6" s="1556"/>
      <c r="G6" s="1556"/>
      <c r="H6" s="1556"/>
      <c r="I6" s="1556"/>
      <c r="J6" s="1556"/>
      <c r="K6" s="1557"/>
      <c r="L6" s="238"/>
      <c r="S6" s="474"/>
    </row>
    <row r="7" spans="1:19" ht="40.15" customHeight="1" thickBot="1" x14ac:dyDescent="0.25">
      <c r="A7" s="1558"/>
      <c r="B7" s="1555"/>
      <c r="C7" s="1543" t="s">
        <v>443</v>
      </c>
      <c r="D7" s="1543"/>
      <c r="E7" s="1543" t="s">
        <v>444</v>
      </c>
      <c r="F7" s="1543"/>
      <c r="G7" s="1543" t="s">
        <v>22</v>
      </c>
      <c r="H7" s="1543"/>
      <c r="I7" s="1544" t="s">
        <v>246</v>
      </c>
      <c r="J7" s="1545"/>
      <c r="K7" s="1554" t="s">
        <v>518</v>
      </c>
      <c r="M7" s="45"/>
      <c r="N7" s="45"/>
      <c r="O7" s="45"/>
      <c r="P7" s="45"/>
      <c r="Q7" s="45"/>
      <c r="R7" s="45"/>
      <c r="S7" s="474"/>
    </row>
    <row r="8" spans="1:19" ht="50.25" customHeight="1" thickBot="1" x14ac:dyDescent="0.25">
      <c r="A8" s="1558"/>
      <c r="B8" s="1555"/>
      <c r="C8" s="1543"/>
      <c r="D8" s="1543"/>
      <c r="E8" s="1543"/>
      <c r="F8" s="1543"/>
      <c r="G8" s="1543"/>
      <c r="H8" s="1543"/>
      <c r="I8" s="1546"/>
      <c r="J8" s="1547"/>
      <c r="K8" s="1554"/>
      <c r="M8" s="45"/>
      <c r="N8" s="45"/>
      <c r="O8" s="45"/>
      <c r="P8" s="45"/>
      <c r="Q8" s="45"/>
      <c r="R8" s="45"/>
      <c r="S8" s="474"/>
    </row>
    <row r="9" spans="1:19" ht="33" customHeight="1" thickBot="1" x14ac:dyDescent="0.25">
      <c r="A9" s="1558"/>
      <c r="B9" s="1555"/>
      <c r="C9" s="172" t="s">
        <v>62</v>
      </c>
      <c r="D9" s="173" t="s">
        <v>63</v>
      </c>
      <c r="E9" s="172" t="s">
        <v>62</v>
      </c>
      <c r="F9" s="172" t="s">
        <v>63</v>
      </c>
      <c r="G9" s="172" t="s">
        <v>62</v>
      </c>
      <c r="H9" s="172" t="s">
        <v>63</v>
      </c>
      <c r="I9" s="172" t="s">
        <v>62</v>
      </c>
      <c r="J9" s="172" t="s">
        <v>63</v>
      </c>
      <c r="K9" s="1554"/>
      <c r="M9" s="45"/>
      <c r="N9" s="45"/>
      <c r="O9" s="45"/>
      <c r="P9" s="45"/>
      <c r="Q9" s="45"/>
      <c r="R9" s="45"/>
      <c r="S9" s="474"/>
    </row>
    <row r="10" spans="1:19" ht="17.25" customHeight="1" x14ac:dyDescent="0.2">
      <c r="A10" s="174" t="s">
        <v>470</v>
      </c>
      <c r="B10" s="175" t="s">
        <v>236</v>
      </c>
      <c r="C10" s="176">
        <v>1600</v>
      </c>
      <c r="E10" s="177"/>
      <c r="F10" s="178"/>
      <c r="G10" s="177"/>
      <c r="H10" s="438"/>
      <c r="I10" s="178"/>
      <c r="J10" s="178"/>
      <c r="K10" s="179">
        <f t="shared" ref="K10:K39" si="0">SUM(C10:J10)</f>
        <v>1600</v>
      </c>
      <c r="M10" s="45"/>
      <c r="N10" s="45"/>
      <c r="O10" s="45"/>
      <c r="P10" s="45"/>
      <c r="Q10" s="45"/>
      <c r="R10" s="45"/>
      <c r="S10" s="474"/>
    </row>
    <row r="11" spans="1:19" s="46" customFormat="1" ht="17.25" customHeight="1" x14ac:dyDescent="0.2">
      <c r="A11" s="174" t="s">
        <v>478</v>
      </c>
      <c r="B11" s="434" t="s">
        <v>237</v>
      </c>
      <c r="C11" s="435">
        <v>33533</v>
      </c>
      <c r="D11" s="436"/>
      <c r="E11" s="497">
        <f>'közhatalmi bevételek'!D25</f>
        <v>9000</v>
      </c>
      <c r="F11" s="180"/>
      <c r="G11" s="181"/>
      <c r="H11" s="439"/>
      <c r="I11" s="180"/>
      <c r="J11" s="180"/>
      <c r="K11" s="179">
        <f t="shared" si="0"/>
        <v>42533</v>
      </c>
      <c r="L11" s="227"/>
      <c r="S11" s="488"/>
    </row>
    <row r="12" spans="1:19" ht="17.25" customHeight="1" x14ac:dyDescent="0.2">
      <c r="A12" s="174" t="s">
        <v>479</v>
      </c>
      <c r="B12" s="124" t="s">
        <v>238</v>
      </c>
      <c r="C12" s="98"/>
      <c r="D12" s="83">
        <v>53</v>
      </c>
      <c r="E12" s="84"/>
      <c r="F12" s="83"/>
      <c r="G12" s="84"/>
      <c r="H12" s="384"/>
      <c r="I12" s="83"/>
      <c r="J12" s="83"/>
      <c r="K12" s="179">
        <f t="shared" si="0"/>
        <v>53</v>
      </c>
      <c r="M12" s="45"/>
      <c r="N12" s="45"/>
      <c r="O12" s="45"/>
      <c r="P12" s="45"/>
      <c r="Q12" s="45"/>
      <c r="R12" s="45"/>
      <c r="S12" s="474"/>
    </row>
    <row r="13" spans="1:19" ht="17.25" customHeight="1" x14ac:dyDescent="0.2">
      <c r="A13" s="174" t="s">
        <v>480</v>
      </c>
      <c r="B13" s="124" t="s">
        <v>239</v>
      </c>
      <c r="C13" s="98"/>
      <c r="D13" s="83">
        <v>391</v>
      </c>
      <c r="E13" s="84"/>
      <c r="F13" s="83"/>
      <c r="G13" s="84"/>
      <c r="H13" s="440"/>
      <c r="I13" s="182"/>
      <c r="J13" s="182"/>
      <c r="K13" s="179">
        <f t="shared" si="0"/>
        <v>391</v>
      </c>
      <c r="M13" s="45"/>
      <c r="N13" s="45"/>
      <c r="O13" s="45"/>
      <c r="P13" s="45"/>
      <c r="Q13" s="45"/>
      <c r="R13" s="45"/>
      <c r="S13" s="474"/>
    </row>
    <row r="14" spans="1:19" ht="17.25" customHeight="1" x14ac:dyDescent="0.2">
      <c r="A14" s="174" t="s">
        <v>481</v>
      </c>
      <c r="B14" s="124" t="s">
        <v>240</v>
      </c>
      <c r="C14" s="98"/>
      <c r="D14" s="83"/>
      <c r="E14" s="84"/>
      <c r="F14" s="83"/>
      <c r="G14" s="84"/>
      <c r="H14" s="440"/>
      <c r="I14" s="182"/>
      <c r="J14" s="182"/>
      <c r="K14" s="179">
        <f t="shared" si="0"/>
        <v>0</v>
      </c>
      <c r="M14" s="45"/>
      <c r="N14" s="45"/>
      <c r="O14" s="45"/>
      <c r="P14" s="45"/>
      <c r="Q14" s="45"/>
      <c r="R14" s="45"/>
      <c r="S14" s="474"/>
    </row>
    <row r="15" spans="1:19" ht="17.25" customHeight="1" x14ac:dyDescent="0.2">
      <c r="A15" s="174" t="s">
        <v>482</v>
      </c>
      <c r="B15" s="124" t="s">
        <v>241</v>
      </c>
      <c r="C15" s="98"/>
      <c r="D15" s="83">
        <v>20031</v>
      </c>
      <c r="E15" s="84"/>
      <c r="F15" s="83"/>
      <c r="G15" s="84"/>
      <c r="H15" s="440"/>
      <c r="I15" s="182"/>
      <c r="J15" s="182"/>
      <c r="K15" s="179">
        <f t="shared" si="0"/>
        <v>20031</v>
      </c>
      <c r="M15" s="45"/>
      <c r="N15" s="45"/>
      <c r="O15" s="45"/>
      <c r="P15" s="45"/>
      <c r="Q15" s="45"/>
      <c r="R15" s="45"/>
      <c r="S15" s="474"/>
    </row>
    <row r="16" spans="1:19" ht="17.25" customHeight="1" x14ac:dyDescent="0.2">
      <c r="A16" s="174" t="s">
        <v>483</v>
      </c>
      <c r="B16" s="124" t="s">
        <v>242</v>
      </c>
      <c r="C16" s="98">
        <v>3600</v>
      </c>
      <c r="D16" s="83">
        <v>8084</v>
      </c>
      <c r="E16" s="84"/>
      <c r="F16" s="83"/>
      <c r="G16" s="84"/>
      <c r="H16" s="440"/>
      <c r="I16" s="182"/>
      <c r="J16" s="182"/>
      <c r="K16" s="179">
        <f t="shared" si="0"/>
        <v>11684</v>
      </c>
      <c r="M16" s="45"/>
      <c r="N16" s="45"/>
      <c r="O16" s="45"/>
      <c r="P16" s="45"/>
      <c r="Q16" s="45"/>
      <c r="R16" s="45"/>
      <c r="S16" s="474"/>
    </row>
    <row r="17" spans="1:19" ht="17.25" customHeight="1" x14ac:dyDescent="0.2">
      <c r="A17" s="174" t="s">
        <v>484</v>
      </c>
      <c r="B17" s="124" t="s">
        <v>243</v>
      </c>
      <c r="C17" s="98"/>
      <c r="D17" s="83">
        <v>10160</v>
      </c>
      <c r="E17" s="84"/>
      <c r="F17" s="83"/>
      <c r="G17" s="84"/>
      <c r="H17" s="440"/>
      <c r="I17" s="182"/>
      <c r="J17" s="182"/>
      <c r="K17" s="179">
        <f t="shared" si="0"/>
        <v>10160</v>
      </c>
      <c r="M17" s="45"/>
      <c r="N17" s="45"/>
      <c r="O17" s="45"/>
      <c r="P17" s="45"/>
      <c r="Q17" s="45"/>
      <c r="R17" s="45"/>
      <c r="S17" s="474"/>
    </row>
    <row r="18" spans="1:19" ht="17.25" customHeight="1" x14ac:dyDescent="0.2">
      <c r="A18" s="174" t="s">
        <v>485</v>
      </c>
      <c r="B18" s="124" t="s">
        <v>244</v>
      </c>
      <c r="C18" s="98">
        <v>183</v>
      </c>
      <c r="D18" s="83"/>
      <c r="E18" s="84"/>
      <c r="F18" s="83"/>
      <c r="G18" s="84"/>
      <c r="H18" s="440"/>
      <c r="I18" s="182"/>
      <c r="J18" s="182"/>
      <c r="K18" s="179">
        <f t="shared" si="0"/>
        <v>183</v>
      </c>
      <c r="M18" s="45"/>
      <c r="N18" s="45"/>
      <c r="O18" s="45"/>
      <c r="P18" s="45"/>
      <c r="Q18" s="45"/>
      <c r="R18" s="45"/>
      <c r="S18" s="474"/>
    </row>
    <row r="19" spans="1:19" ht="17.25" customHeight="1" x14ac:dyDescent="0.2">
      <c r="A19" s="174" t="s">
        <v>519</v>
      </c>
      <c r="B19" s="127" t="s">
        <v>245</v>
      </c>
      <c r="C19" s="98">
        <v>1288</v>
      </c>
      <c r="D19" s="83">
        <v>2062</v>
      </c>
      <c r="E19" s="84"/>
      <c r="F19" s="83"/>
      <c r="G19" s="84" t="e">
        <f>'tám, végl. pe.átv  '!#REF!</f>
        <v>#REF!</v>
      </c>
      <c r="H19" s="384"/>
      <c r="J19" s="82">
        <v>0</v>
      </c>
      <c r="K19" s="179" t="e">
        <f>SUM(C19:J19)</f>
        <v>#REF!</v>
      </c>
      <c r="M19" s="45"/>
      <c r="N19" s="45"/>
      <c r="O19" s="45"/>
      <c r="P19" s="45"/>
      <c r="Q19" s="45"/>
      <c r="R19" s="45"/>
      <c r="S19" s="474"/>
    </row>
    <row r="20" spans="1:19" ht="17.25" customHeight="1" x14ac:dyDescent="0.2">
      <c r="A20" s="174" t="s">
        <v>520</v>
      </c>
      <c r="B20" s="124" t="s">
        <v>267</v>
      </c>
      <c r="C20" s="98">
        <v>25</v>
      </c>
      <c r="D20" s="83"/>
      <c r="E20" s="84"/>
      <c r="F20" s="83"/>
      <c r="G20" s="420">
        <v>447</v>
      </c>
      <c r="H20" s="441"/>
      <c r="I20" s="240"/>
      <c r="J20" s="240"/>
      <c r="K20" s="179">
        <f t="shared" si="0"/>
        <v>472</v>
      </c>
      <c r="M20" s="45"/>
      <c r="N20" s="45"/>
      <c r="O20" s="45"/>
      <c r="P20" s="45"/>
      <c r="Q20" s="45"/>
      <c r="R20" s="45"/>
      <c r="S20" s="474"/>
    </row>
    <row r="21" spans="1:19" s="47" customFormat="1" ht="17.25" customHeight="1" x14ac:dyDescent="0.2">
      <c r="A21" s="174" t="s">
        <v>521</v>
      </c>
      <c r="B21" s="124" t="s">
        <v>268</v>
      </c>
      <c r="C21" s="98"/>
      <c r="D21" s="83"/>
      <c r="E21" s="84"/>
      <c r="F21" s="83"/>
      <c r="G21" s="420">
        <f>'tám, végl. pe.átv  '!C11</f>
        <v>766080</v>
      </c>
      <c r="H21" s="400">
        <f>'tám, végl. pe.átv  '!D11</f>
        <v>118245</v>
      </c>
      <c r="I21" s="227"/>
      <c r="J21" s="227"/>
      <c r="K21" s="179">
        <f t="shared" si="0"/>
        <v>884325</v>
      </c>
      <c r="L21" s="240"/>
      <c r="S21" s="489"/>
    </row>
    <row r="22" spans="1:19" ht="17.25" customHeight="1" x14ac:dyDescent="0.2">
      <c r="A22" s="174" t="s">
        <v>522</v>
      </c>
      <c r="B22" s="124" t="s">
        <v>269</v>
      </c>
      <c r="C22" s="98"/>
      <c r="D22" s="83"/>
      <c r="E22" s="84"/>
      <c r="F22" s="83"/>
      <c r="G22" s="420">
        <f>'tám, végl. pe.átv  '!C17</f>
        <v>0</v>
      </c>
      <c r="H22" s="441"/>
      <c r="I22" s="240"/>
      <c r="J22" s="240"/>
      <c r="K22" s="179">
        <f t="shared" si="0"/>
        <v>0</v>
      </c>
      <c r="M22" s="45"/>
      <c r="N22" s="45"/>
      <c r="O22" s="45"/>
      <c r="P22" s="45"/>
      <c r="Q22" s="45"/>
      <c r="R22" s="45"/>
      <c r="S22" s="474"/>
    </row>
    <row r="23" spans="1:19" ht="17.25" customHeight="1" x14ac:dyDescent="0.2">
      <c r="A23" s="174" t="s">
        <v>523</v>
      </c>
      <c r="B23" s="124" t="s">
        <v>281</v>
      </c>
      <c r="C23" s="98"/>
      <c r="D23" s="83"/>
      <c r="E23" s="84"/>
      <c r="F23" s="83"/>
      <c r="G23" s="420"/>
      <c r="H23" s="400">
        <f>'tám, végl. pe.átv  '!D18</f>
        <v>0</v>
      </c>
      <c r="I23" s="240"/>
      <c r="J23" s="240"/>
      <c r="K23" s="179">
        <f t="shared" si="0"/>
        <v>0</v>
      </c>
      <c r="M23" s="45"/>
      <c r="N23" s="45"/>
      <c r="O23" s="45"/>
      <c r="P23" s="45"/>
      <c r="Q23" s="45"/>
      <c r="R23" s="45"/>
      <c r="S23" s="474"/>
    </row>
    <row r="24" spans="1:19" ht="17.25" customHeight="1" x14ac:dyDescent="0.2">
      <c r="A24" s="174" t="s">
        <v>524</v>
      </c>
      <c r="B24" s="124" t="s">
        <v>282</v>
      </c>
      <c r="C24" s="98"/>
      <c r="D24" s="83"/>
      <c r="E24" s="84"/>
      <c r="F24" s="83"/>
      <c r="G24" s="420">
        <v>1300</v>
      </c>
      <c r="H24" s="441"/>
      <c r="I24" s="240"/>
      <c r="J24" s="240"/>
      <c r="K24" s="179">
        <f t="shared" si="0"/>
        <v>1300</v>
      </c>
      <c r="M24" s="45"/>
      <c r="N24" s="45"/>
      <c r="O24" s="45"/>
      <c r="P24" s="45"/>
      <c r="Q24" s="45"/>
      <c r="R24" s="45"/>
      <c r="S24" s="474"/>
    </row>
    <row r="25" spans="1:19" ht="17.25" customHeight="1" x14ac:dyDescent="0.2">
      <c r="A25" s="174" t="s">
        <v>525</v>
      </c>
      <c r="B25" s="124" t="s">
        <v>270</v>
      </c>
      <c r="C25" s="98"/>
      <c r="D25" s="83"/>
      <c r="E25" s="84"/>
      <c r="F25" s="83"/>
      <c r="G25" s="420">
        <v>14203</v>
      </c>
      <c r="H25" s="400"/>
      <c r="I25" s="227"/>
      <c r="J25" s="227"/>
      <c r="K25" s="179">
        <f t="shared" si="0"/>
        <v>14203</v>
      </c>
      <c r="M25" s="45"/>
      <c r="N25" s="45"/>
      <c r="O25" s="45"/>
      <c r="P25" s="45"/>
      <c r="Q25" s="45"/>
      <c r="R25" s="45"/>
      <c r="S25" s="474"/>
    </row>
    <row r="26" spans="1:19" ht="17.25" customHeight="1" x14ac:dyDescent="0.2">
      <c r="A26" s="174" t="s">
        <v>526</v>
      </c>
      <c r="B26" s="124" t="s">
        <v>247</v>
      </c>
      <c r="C26" s="98"/>
      <c r="E26" s="84">
        <f>'közhatalmi bevételek'!D13</f>
        <v>471940</v>
      </c>
      <c r="F26" s="83">
        <f>'közhatalmi bevételek'!E13</f>
        <v>802060</v>
      </c>
      <c r="G26" s="84"/>
      <c r="H26" s="440"/>
      <c r="I26" s="182"/>
      <c r="J26" s="182"/>
      <c r="K26" s="179">
        <f t="shared" si="0"/>
        <v>1274000</v>
      </c>
      <c r="M26" s="45"/>
      <c r="N26" s="45"/>
      <c r="O26" s="45"/>
      <c r="P26" s="45"/>
      <c r="Q26" s="45"/>
      <c r="R26" s="45"/>
      <c r="S26" s="474"/>
    </row>
    <row r="27" spans="1:19" ht="17.25" customHeight="1" x14ac:dyDescent="0.2">
      <c r="A27" s="174" t="s">
        <v>528</v>
      </c>
      <c r="B27" s="127" t="s">
        <v>527</v>
      </c>
      <c r="C27" s="98"/>
      <c r="E27" s="84"/>
      <c r="F27" s="83"/>
      <c r="G27" s="84"/>
      <c r="H27" s="440"/>
      <c r="I27" s="182"/>
      <c r="J27" s="182"/>
      <c r="K27" s="179">
        <f t="shared" si="0"/>
        <v>0</v>
      </c>
      <c r="M27" s="45"/>
      <c r="N27" s="45"/>
      <c r="O27" s="45"/>
      <c r="P27" s="45"/>
      <c r="Q27" s="45"/>
      <c r="R27" s="45"/>
      <c r="S27" s="474"/>
    </row>
    <row r="28" spans="1:19" ht="17.25" customHeight="1" x14ac:dyDescent="0.2">
      <c r="A28" s="174" t="s">
        <v>529</v>
      </c>
      <c r="B28" s="124" t="s">
        <v>271</v>
      </c>
      <c r="C28" s="98"/>
      <c r="E28" s="84">
        <f>'közhatalmi bevételek'!D19</f>
        <v>17000</v>
      </c>
      <c r="F28" s="83"/>
      <c r="G28" s="84"/>
      <c r="H28" s="440"/>
      <c r="I28" s="182"/>
      <c r="J28" s="182"/>
      <c r="K28" s="179">
        <f t="shared" si="0"/>
        <v>17000</v>
      </c>
      <c r="M28" s="45"/>
      <c r="N28" s="45"/>
      <c r="O28" s="45"/>
      <c r="P28" s="45"/>
      <c r="Q28" s="45"/>
      <c r="R28" s="45"/>
      <c r="S28" s="474"/>
    </row>
    <row r="29" spans="1:19" s="47" customFormat="1" ht="17.25" customHeight="1" x14ac:dyDescent="0.2">
      <c r="A29" s="174" t="s">
        <v>530</v>
      </c>
      <c r="B29" s="124" t="s">
        <v>248</v>
      </c>
      <c r="C29" s="98"/>
      <c r="D29" s="85"/>
      <c r="E29" s="420">
        <f>'közhatalmi bevételek'!D15</f>
        <v>4500</v>
      </c>
      <c r="F29" s="83">
        <f>'közhatalmi bevételek'!E15</f>
        <v>0</v>
      </c>
      <c r="G29" s="98"/>
      <c r="H29" s="440"/>
      <c r="I29" s="182"/>
      <c r="J29" s="182"/>
      <c r="K29" s="179">
        <f t="shared" si="0"/>
        <v>4500</v>
      </c>
      <c r="L29" s="240"/>
      <c r="S29" s="489"/>
    </row>
    <row r="30" spans="1:19" ht="17.25" customHeight="1" x14ac:dyDescent="0.2">
      <c r="A30" s="174" t="s">
        <v>531</v>
      </c>
      <c r="B30" s="124" t="s">
        <v>249</v>
      </c>
      <c r="C30" s="98"/>
      <c r="D30" s="83"/>
      <c r="E30" s="420">
        <f>'közhatalmi bevételek'!D24</f>
        <v>0</v>
      </c>
      <c r="F30" s="83"/>
      <c r="G30" s="84"/>
      <c r="H30" s="440"/>
      <c r="I30" s="182"/>
      <c r="J30" s="182"/>
      <c r="K30" s="179">
        <f t="shared" si="0"/>
        <v>0</v>
      </c>
      <c r="M30" s="45"/>
      <c r="N30" s="45"/>
      <c r="O30" s="45"/>
      <c r="P30" s="45"/>
      <c r="Q30" s="45"/>
      <c r="R30" s="45"/>
      <c r="S30" s="474"/>
    </row>
    <row r="31" spans="1:19" ht="17.25" customHeight="1" x14ac:dyDescent="0.2">
      <c r="A31" s="174" t="s">
        <v>532</v>
      </c>
      <c r="B31" s="124" t="s">
        <v>250</v>
      </c>
      <c r="C31" s="98"/>
      <c r="D31" s="83"/>
      <c r="E31" s="84"/>
      <c r="F31" s="83"/>
      <c r="G31" s="84"/>
      <c r="H31" s="440"/>
      <c r="I31" s="182"/>
      <c r="J31" s="182"/>
      <c r="K31" s="179">
        <f t="shared" si="0"/>
        <v>0</v>
      </c>
      <c r="M31" s="45"/>
      <c r="N31" s="45"/>
      <c r="O31" s="45"/>
      <c r="P31" s="45"/>
      <c r="Q31" s="45"/>
      <c r="R31" s="45"/>
      <c r="S31" s="474"/>
    </row>
    <row r="32" spans="1:19" ht="17.25" customHeight="1" x14ac:dyDescent="0.2">
      <c r="A32" s="174" t="s">
        <v>534</v>
      </c>
      <c r="B32" s="124" t="s">
        <v>251</v>
      </c>
      <c r="C32" s="98">
        <v>140</v>
      </c>
      <c r="D32" s="83">
        <v>46</v>
      </c>
      <c r="E32" s="84"/>
      <c r="F32" s="83"/>
      <c r="G32" s="84"/>
      <c r="H32" s="440"/>
      <c r="I32" s="182"/>
      <c r="J32" s="182"/>
      <c r="K32" s="179">
        <f t="shared" si="0"/>
        <v>186</v>
      </c>
      <c r="M32" s="45"/>
      <c r="N32" s="45"/>
      <c r="O32" s="45"/>
      <c r="P32" s="45"/>
      <c r="Q32" s="45"/>
      <c r="R32" s="45"/>
      <c r="S32" s="474"/>
    </row>
    <row r="33" spans="1:19" ht="17.25" customHeight="1" x14ac:dyDescent="0.2">
      <c r="A33" s="174" t="s">
        <v>535</v>
      </c>
      <c r="B33" s="175" t="s">
        <v>252</v>
      </c>
      <c r="C33" s="183"/>
      <c r="D33" s="178"/>
      <c r="E33" s="177"/>
      <c r="F33" s="178"/>
      <c r="G33" s="421">
        <v>5065</v>
      </c>
      <c r="H33" s="440"/>
      <c r="I33" s="182"/>
      <c r="J33" s="182"/>
      <c r="K33" s="179">
        <f t="shared" si="0"/>
        <v>5065</v>
      </c>
      <c r="M33" s="45"/>
      <c r="N33" s="45"/>
      <c r="O33" s="45"/>
      <c r="P33" s="45"/>
      <c r="Q33" s="45"/>
      <c r="R33" s="45"/>
      <c r="S33" s="474"/>
    </row>
    <row r="34" spans="1:19" ht="17.25" customHeight="1" x14ac:dyDescent="0.2">
      <c r="A34" s="174" t="s">
        <v>552</v>
      </c>
      <c r="B34" s="175" t="s">
        <v>253</v>
      </c>
      <c r="C34" s="183"/>
      <c r="D34" s="178"/>
      <c r="E34" s="177"/>
      <c r="F34" s="178"/>
      <c r="G34" s="421">
        <v>0</v>
      </c>
      <c r="H34" s="440"/>
      <c r="I34" s="182"/>
      <c r="J34" s="182"/>
      <c r="K34" s="179">
        <f t="shared" si="0"/>
        <v>0</v>
      </c>
      <c r="M34" s="45"/>
      <c r="N34" s="45"/>
      <c r="O34" s="45"/>
      <c r="P34" s="45"/>
      <c r="Q34" s="45"/>
      <c r="R34" s="45"/>
      <c r="S34" s="474"/>
    </row>
    <row r="35" spans="1:19" ht="17.25" customHeight="1" x14ac:dyDescent="0.2">
      <c r="A35" s="174" t="s">
        <v>553</v>
      </c>
      <c r="B35" s="175" t="s">
        <v>254</v>
      </c>
      <c r="C35" s="183"/>
      <c r="D35" s="178"/>
      <c r="E35" s="177"/>
      <c r="F35" s="178"/>
      <c r="G35" s="421">
        <v>455</v>
      </c>
      <c r="H35" s="440"/>
      <c r="I35" s="182"/>
      <c r="J35" s="182"/>
      <c r="K35" s="179">
        <f t="shared" si="0"/>
        <v>455</v>
      </c>
      <c r="M35" s="45"/>
      <c r="N35" s="45"/>
      <c r="O35" s="45"/>
      <c r="P35" s="45"/>
      <c r="Q35" s="45"/>
      <c r="R35" s="45"/>
      <c r="S35" s="474"/>
    </row>
    <row r="36" spans="1:19" ht="17.25" customHeight="1" x14ac:dyDescent="0.2">
      <c r="A36" s="174" t="s">
        <v>554</v>
      </c>
      <c r="B36" s="175" t="s">
        <v>537</v>
      </c>
      <c r="C36" s="183"/>
      <c r="D36" s="178"/>
      <c r="E36" s="177"/>
      <c r="F36" s="178"/>
      <c r="G36" s="421">
        <v>500</v>
      </c>
      <c r="H36" s="440"/>
      <c r="I36" s="182"/>
      <c r="J36" s="182"/>
      <c r="K36" s="179">
        <f t="shared" si="0"/>
        <v>500</v>
      </c>
      <c r="M36" s="45"/>
      <c r="N36" s="45"/>
      <c r="O36" s="45"/>
      <c r="P36" s="45"/>
      <c r="Q36" s="45"/>
      <c r="R36" s="45"/>
      <c r="S36" s="474"/>
    </row>
    <row r="37" spans="1:19" ht="17.25" customHeight="1" x14ac:dyDescent="0.2">
      <c r="A37" s="174" t="s">
        <v>555</v>
      </c>
      <c r="B37" s="175" t="s">
        <v>255</v>
      </c>
      <c r="C37" s="183"/>
      <c r="D37" s="178"/>
      <c r="E37" s="177"/>
      <c r="F37" s="178"/>
      <c r="G37" s="421">
        <v>2032</v>
      </c>
      <c r="H37" s="440"/>
      <c r="I37" s="182"/>
      <c r="J37" s="182"/>
      <c r="K37" s="179">
        <f t="shared" si="0"/>
        <v>2032</v>
      </c>
      <c r="M37" s="45"/>
      <c r="N37" s="45"/>
      <c r="O37" s="45"/>
      <c r="P37" s="45"/>
      <c r="Q37" s="45"/>
      <c r="R37" s="45"/>
      <c r="S37" s="474"/>
    </row>
    <row r="38" spans="1:19" ht="17.25" customHeight="1" x14ac:dyDescent="0.2">
      <c r="A38" s="174" t="s">
        <v>556</v>
      </c>
      <c r="B38" s="175" t="s">
        <v>256</v>
      </c>
      <c r="C38" s="183"/>
      <c r="D38" s="423">
        <v>2286</v>
      </c>
      <c r="E38" s="183"/>
      <c r="F38" s="178"/>
      <c r="G38" s="422"/>
      <c r="H38" s="384"/>
      <c r="K38" s="179">
        <f t="shared" si="0"/>
        <v>2286</v>
      </c>
      <c r="M38" s="45"/>
      <c r="N38" s="45"/>
      <c r="O38" s="45"/>
      <c r="P38" s="45"/>
      <c r="Q38" s="45"/>
      <c r="R38" s="45"/>
      <c r="S38" s="474"/>
    </row>
    <row r="39" spans="1:19" ht="17.25" customHeight="1" thickBot="1" x14ac:dyDescent="0.25">
      <c r="A39" s="174" t="s">
        <v>557</v>
      </c>
      <c r="B39" s="175" t="s">
        <v>257</v>
      </c>
      <c r="C39" s="183"/>
      <c r="D39" s="178"/>
      <c r="E39" s="177"/>
      <c r="F39" s="178"/>
      <c r="G39" s="177"/>
      <c r="H39" s="440"/>
      <c r="I39" s="182"/>
      <c r="J39" s="182"/>
      <c r="K39" s="179">
        <f t="shared" si="0"/>
        <v>0</v>
      </c>
      <c r="M39" s="45"/>
      <c r="N39" s="45"/>
      <c r="O39" s="45"/>
      <c r="P39" s="45"/>
      <c r="Q39" s="45"/>
      <c r="R39" s="45"/>
      <c r="S39" s="474"/>
    </row>
    <row r="40" spans="1:19" ht="17.25" customHeight="1" thickBot="1" x14ac:dyDescent="0.25">
      <c r="A40" s="1570" t="s">
        <v>561</v>
      </c>
      <c r="B40" s="1571"/>
      <c r="C40" s="290">
        <f>SUM(C10:C39)</f>
        <v>40369</v>
      </c>
      <c r="D40" s="290">
        <f>SUM(D10:D39)</f>
        <v>43113</v>
      </c>
      <c r="E40" s="461">
        <f>SUM(E10:E39)</f>
        <v>502440</v>
      </c>
      <c r="F40" s="462">
        <f>SUM(F10:F39)</f>
        <v>802060</v>
      </c>
      <c r="G40" s="290" t="e">
        <f>SUM(G10:G39)</f>
        <v>#REF!</v>
      </c>
      <c r="H40" s="442">
        <f>SUM(H12:H39)</f>
        <v>118245</v>
      </c>
      <c r="I40" s="442">
        <f>SUM(I12:I39)</f>
        <v>0</v>
      </c>
      <c r="J40" s="442">
        <f>SUM(J12:J39)</f>
        <v>0</v>
      </c>
      <c r="K40" s="291" t="e">
        <f>SUM(C40:J40)</f>
        <v>#REF!</v>
      </c>
      <c r="M40" s="45"/>
      <c r="N40" s="45"/>
      <c r="O40" s="45"/>
      <c r="P40" s="45"/>
      <c r="Q40" s="45"/>
      <c r="R40" s="45"/>
      <c r="S40" s="474"/>
    </row>
    <row r="41" spans="1:19" ht="17.25" customHeight="1" x14ac:dyDescent="0.2">
      <c r="M41" s="45"/>
      <c r="N41" s="45"/>
      <c r="O41" s="45"/>
      <c r="P41" s="45"/>
      <c r="Q41" s="45"/>
      <c r="R41" s="45"/>
      <c r="S41" s="474"/>
    </row>
    <row r="42" spans="1:19" ht="17.25" customHeight="1" x14ac:dyDescent="0.2">
      <c r="M42" s="45"/>
      <c r="N42" s="45"/>
      <c r="O42" s="45"/>
      <c r="P42" s="45"/>
      <c r="Q42" s="45"/>
      <c r="R42" s="45"/>
      <c r="S42" s="474"/>
    </row>
    <row r="43" spans="1:19" ht="17.25" customHeight="1" x14ac:dyDescent="0.2">
      <c r="M43" s="45"/>
      <c r="N43" s="45"/>
      <c r="O43" s="45"/>
      <c r="P43" s="45"/>
      <c r="Q43" s="45"/>
      <c r="R43" s="45"/>
      <c r="S43" s="474"/>
    </row>
    <row r="44" spans="1:19" ht="17.25" customHeight="1" x14ac:dyDescent="0.2">
      <c r="M44" s="45"/>
      <c r="N44" s="45"/>
      <c r="O44" s="45"/>
      <c r="P44" s="45"/>
      <c r="Q44" s="45"/>
      <c r="R44" s="45"/>
      <c r="S44" s="474"/>
    </row>
    <row r="45" spans="1:19" ht="17.25" customHeight="1" x14ac:dyDescent="0.2">
      <c r="M45" s="45"/>
      <c r="N45" s="45"/>
      <c r="O45" s="45"/>
      <c r="P45" s="45"/>
      <c r="Q45" s="45"/>
      <c r="R45" s="45"/>
      <c r="S45" s="474"/>
    </row>
    <row r="46" spans="1:19" ht="17.25" customHeight="1" x14ac:dyDescent="0.2">
      <c r="M46" s="45"/>
      <c r="N46" s="45"/>
      <c r="O46" s="45"/>
      <c r="P46" s="45"/>
      <c r="Q46" s="45"/>
      <c r="R46" s="45"/>
      <c r="S46" s="474"/>
    </row>
    <row r="47" spans="1:19" ht="17.25" customHeight="1" x14ac:dyDescent="0.2">
      <c r="M47" s="45"/>
      <c r="N47" s="45"/>
      <c r="O47" s="45"/>
      <c r="P47" s="45"/>
      <c r="Q47" s="45"/>
      <c r="R47" s="45"/>
      <c r="S47" s="474"/>
    </row>
    <row r="48" spans="1:19" ht="17.25" customHeight="1" x14ac:dyDescent="0.2">
      <c r="M48" s="45"/>
      <c r="N48" s="45"/>
      <c r="O48" s="45"/>
      <c r="P48" s="45"/>
      <c r="Q48" s="45"/>
      <c r="R48" s="45"/>
      <c r="S48" s="474"/>
    </row>
    <row r="49" spans="2:24" ht="17.25" customHeight="1" x14ac:dyDescent="0.2">
      <c r="M49" s="45"/>
      <c r="N49" s="45"/>
      <c r="O49" s="45"/>
      <c r="P49" s="45"/>
      <c r="Q49" s="45"/>
      <c r="R49" s="45"/>
      <c r="S49" s="474"/>
    </row>
    <row r="50" spans="2:24" ht="17.25" customHeight="1" x14ac:dyDescent="0.2">
      <c r="M50" s="45"/>
      <c r="N50" s="45"/>
      <c r="O50" s="45"/>
      <c r="P50" s="45"/>
      <c r="Q50" s="45"/>
      <c r="R50" s="45"/>
      <c r="S50" s="474"/>
    </row>
    <row r="51" spans="2:24" ht="17.25" customHeight="1" x14ac:dyDescent="0.2">
      <c r="M51" s="45"/>
      <c r="N51" s="45"/>
      <c r="O51" s="45"/>
      <c r="P51" s="45"/>
      <c r="Q51" s="45"/>
      <c r="R51" s="45"/>
      <c r="S51" s="474"/>
    </row>
    <row r="52" spans="2:24" ht="17.25" customHeight="1" x14ac:dyDescent="0.2">
      <c r="M52" s="45"/>
      <c r="N52" s="45"/>
      <c r="O52" s="45"/>
      <c r="P52" s="45"/>
      <c r="Q52" s="45"/>
      <c r="R52" s="45"/>
      <c r="S52" s="474"/>
    </row>
    <row r="53" spans="2:24" ht="17.25" customHeight="1" x14ac:dyDescent="0.2">
      <c r="M53" s="45"/>
      <c r="N53" s="45"/>
      <c r="O53" s="45"/>
      <c r="P53" s="45"/>
      <c r="Q53" s="45"/>
      <c r="R53" s="45"/>
      <c r="S53" s="474"/>
    </row>
    <row r="54" spans="2:24" ht="17.25" customHeight="1" x14ac:dyDescent="0.2">
      <c r="M54" s="45"/>
      <c r="N54" s="45"/>
      <c r="O54" s="45"/>
      <c r="P54" s="45"/>
      <c r="Q54" s="45"/>
      <c r="R54" s="45"/>
      <c r="S54" s="474"/>
    </row>
    <row r="55" spans="2:24" ht="17.25" customHeight="1" x14ac:dyDescent="0.2">
      <c r="M55" s="45"/>
      <c r="N55" s="45"/>
      <c r="O55" s="45"/>
      <c r="P55" s="45"/>
      <c r="Q55" s="45"/>
      <c r="R55" s="45"/>
      <c r="S55" s="474"/>
    </row>
    <row r="56" spans="2:24" ht="17.25" customHeight="1" x14ac:dyDescent="0.2">
      <c r="M56" s="45"/>
      <c r="N56" s="45"/>
      <c r="O56" s="45"/>
      <c r="P56" s="45"/>
      <c r="Q56" s="45"/>
      <c r="R56" s="45"/>
      <c r="S56" s="474"/>
    </row>
    <row r="57" spans="2:24" ht="17.25" customHeight="1" x14ac:dyDescent="0.2">
      <c r="M57" s="45"/>
      <c r="N57" s="45"/>
      <c r="O57" s="45"/>
      <c r="P57" s="45"/>
      <c r="Q57" s="45"/>
      <c r="R57" s="45"/>
      <c r="S57" s="474"/>
    </row>
    <row r="58" spans="2:24" ht="17.25" customHeight="1" x14ac:dyDescent="0.2">
      <c r="M58" s="45"/>
      <c r="N58" s="45"/>
      <c r="O58" s="45"/>
      <c r="P58" s="45"/>
      <c r="Q58" s="45"/>
      <c r="R58" s="45"/>
      <c r="S58" s="474"/>
    </row>
    <row r="64" spans="2:24" ht="17.25" customHeight="1" x14ac:dyDescent="0.2">
      <c r="B64" s="1548" t="s">
        <v>538</v>
      </c>
      <c r="C64" s="1478"/>
      <c r="D64" s="1478"/>
      <c r="E64" s="1478"/>
      <c r="F64" s="1478"/>
      <c r="G64" s="1478"/>
      <c r="H64" s="1478"/>
      <c r="I64" s="1478"/>
      <c r="J64" s="1478"/>
      <c r="K64" s="1478"/>
      <c r="L64" s="1478"/>
      <c r="M64" s="1478"/>
      <c r="N64" s="1478"/>
      <c r="O64" s="1478"/>
      <c r="P64" s="1478"/>
      <c r="Q64" s="1478"/>
      <c r="R64" s="1478"/>
      <c r="W64" s="46"/>
      <c r="X64" s="46"/>
    </row>
    <row r="65" spans="1:23" ht="17.25" customHeight="1" x14ac:dyDescent="0.2">
      <c r="D65" s="80"/>
      <c r="E65" s="80"/>
      <c r="F65" s="80"/>
      <c r="G65" s="80"/>
      <c r="H65" s="80"/>
      <c r="I65" s="80"/>
      <c r="J65" s="80"/>
      <c r="K65" s="80"/>
      <c r="W65" s="46"/>
    </row>
    <row r="66" spans="1:23" ht="17.25" customHeight="1" x14ac:dyDescent="0.2">
      <c r="A66" s="1417" t="s">
        <v>516</v>
      </c>
      <c r="B66" s="1478"/>
      <c r="C66" s="1478"/>
      <c r="D66" s="1478"/>
      <c r="E66" s="1478"/>
      <c r="F66" s="1478"/>
      <c r="G66" s="1478"/>
      <c r="H66" s="1478"/>
      <c r="I66" s="1478"/>
      <c r="J66" s="1478"/>
      <c r="K66" s="1478"/>
      <c r="L66" s="1478"/>
      <c r="M66" s="1478"/>
      <c r="N66" s="1478"/>
      <c r="O66" s="1478"/>
      <c r="P66" s="1478"/>
      <c r="Q66" s="1478"/>
      <c r="R66" s="1478"/>
    </row>
    <row r="67" spans="1:23" ht="17.25" customHeight="1" x14ac:dyDescent="0.2">
      <c r="A67" s="1417" t="s">
        <v>284</v>
      </c>
      <c r="B67" s="1478"/>
      <c r="C67" s="1478"/>
      <c r="D67" s="1478"/>
      <c r="E67" s="1478"/>
      <c r="F67" s="1478"/>
      <c r="G67" s="1478"/>
      <c r="H67" s="1478"/>
      <c r="I67" s="1478"/>
      <c r="J67" s="1478"/>
      <c r="K67" s="1478"/>
      <c r="L67" s="1478"/>
      <c r="M67" s="1478"/>
      <c r="N67" s="1478"/>
      <c r="O67" s="1478"/>
      <c r="P67" s="1478"/>
      <c r="Q67" s="1478"/>
      <c r="R67" s="1478"/>
    </row>
    <row r="68" spans="1:23" ht="17.25" customHeight="1" x14ac:dyDescent="0.2">
      <c r="B68" s="169"/>
      <c r="C68" s="170"/>
      <c r="D68" s="170"/>
      <c r="E68" s="170"/>
      <c r="F68" s="170"/>
      <c r="G68" s="170"/>
      <c r="H68" s="170"/>
      <c r="I68" s="170"/>
      <c r="J68" s="170"/>
      <c r="K68" s="170"/>
    </row>
    <row r="69" spans="1:23" ht="12.75" customHeight="1" thickBot="1" x14ac:dyDescent="0.25">
      <c r="A69" s="1568" t="s">
        <v>295</v>
      </c>
      <c r="B69" s="1569"/>
      <c r="C69" s="1569"/>
      <c r="D69" s="1569"/>
      <c r="E69" s="1569"/>
      <c r="F69" s="1569"/>
      <c r="G69" s="1569"/>
      <c r="H69" s="1569"/>
      <c r="I69" s="1569"/>
      <c r="J69" s="1569"/>
      <c r="K69" s="1569"/>
      <c r="L69" s="1518"/>
      <c r="M69" s="1518"/>
      <c r="N69" s="1518"/>
      <c r="O69" s="1518"/>
      <c r="P69" s="1518"/>
      <c r="Q69" s="1518"/>
      <c r="R69" s="1518"/>
    </row>
    <row r="70" spans="1:23" s="81" customFormat="1" ht="11.25" customHeight="1" x14ac:dyDescent="0.2">
      <c r="A70" s="1578" t="s">
        <v>460</v>
      </c>
      <c r="B70" s="1572" t="s">
        <v>85</v>
      </c>
      <c r="C70" s="1562" t="s">
        <v>57</v>
      </c>
      <c r="D70" s="1567"/>
      <c r="E70" s="1567" t="s">
        <v>58</v>
      </c>
      <c r="F70" s="1567"/>
      <c r="G70" s="1567" t="s">
        <v>59</v>
      </c>
      <c r="H70" s="1567"/>
      <c r="I70" s="1561"/>
      <c r="J70" s="1562"/>
      <c r="K70" s="255" t="s">
        <v>60</v>
      </c>
      <c r="L70" s="1560" t="s">
        <v>461</v>
      </c>
      <c r="M70" s="1551"/>
      <c r="N70" s="1551" t="s">
        <v>462</v>
      </c>
      <c r="O70" s="1551"/>
      <c r="P70" s="1551" t="s">
        <v>463</v>
      </c>
      <c r="Q70" s="1551"/>
      <c r="R70" s="251" t="s">
        <v>580</v>
      </c>
      <c r="S70" s="486"/>
    </row>
    <row r="71" spans="1:23" ht="31.5" customHeight="1" x14ac:dyDescent="0.2">
      <c r="A71" s="1579"/>
      <c r="B71" s="1573"/>
      <c r="C71" s="1563" t="s">
        <v>539</v>
      </c>
      <c r="D71" s="1556"/>
      <c r="E71" s="1556"/>
      <c r="F71" s="1556"/>
      <c r="G71" s="1556"/>
      <c r="H71" s="1556"/>
      <c r="I71" s="1556"/>
      <c r="J71" s="1556"/>
      <c r="K71" s="1566"/>
      <c r="L71" s="1563" t="s">
        <v>505</v>
      </c>
      <c r="M71" s="1564"/>
      <c r="N71" s="1564"/>
      <c r="O71" s="1564"/>
      <c r="P71" s="1564"/>
      <c r="Q71" s="1564"/>
      <c r="R71" s="1565"/>
    </row>
    <row r="72" spans="1:23" ht="36" customHeight="1" thickBot="1" x14ac:dyDescent="0.25">
      <c r="A72" s="1579"/>
      <c r="B72" s="1573"/>
      <c r="C72" s="1575" t="s">
        <v>443</v>
      </c>
      <c r="D72" s="1543"/>
      <c r="E72" s="1543" t="s">
        <v>444</v>
      </c>
      <c r="F72" s="1543"/>
      <c r="G72" s="1543" t="s">
        <v>22</v>
      </c>
      <c r="H72" s="1543"/>
      <c r="I72" s="1544"/>
      <c r="J72" s="1545"/>
      <c r="K72" s="1581" t="s">
        <v>518</v>
      </c>
      <c r="L72" s="1575" t="s">
        <v>443</v>
      </c>
      <c r="M72" s="1543"/>
      <c r="N72" s="1543" t="s">
        <v>444</v>
      </c>
      <c r="O72" s="1543"/>
      <c r="P72" s="1543" t="s">
        <v>22</v>
      </c>
      <c r="Q72" s="1543"/>
      <c r="R72" s="1576" t="s">
        <v>518</v>
      </c>
    </row>
    <row r="73" spans="1:23" ht="35.25" customHeight="1" thickBot="1" x14ac:dyDescent="0.25">
      <c r="A73" s="1579"/>
      <c r="B73" s="1573"/>
      <c r="C73" s="1575"/>
      <c r="D73" s="1543"/>
      <c r="E73" s="1543"/>
      <c r="F73" s="1543"/>
      <c r="G73" s="1543"/>
      <c r="H73" s="1543"/>
      <c r="I73" s="1546"/>
      <c r="J73" s="1547"/>
      <c r="K73" s="1581"/>
      <c r="L73" s="1575"/>
      <c r="M73" s="1543"/>
      <c r="N73" s="1543"/>
      <c r="O73" s="1543"/>
      <c r="P73" s="1543"/>
      <c r="Q73" s="1543"/>
      <c r="R73" s="1576"/>
    </row>
    <row r="74" spans="1:23" ht="32.25" customHeight="1" thickBot="1" x14ac:dyDescent="0.25">
      <c r="A74" s="1580"/>
      <c r="B74" s="1574"/>
      <c r="C74" s="426" t="s">
        <v>62</v>
      </c>
      <c r="D74" s="257" t="s">
        <v>63</v>
      </c>
      <c r="E74" s="256" t="s">
        <v>62</v>
      </c>
      <c r="F74" s="256" t="s">
        <v>63</v>
      </c>
      <c r="G74" s="256" t="s">
        <v>62</v>
      </c>
      <c r="H74" s="256" t="s">
        <v>63</v>
      </c>
      <c r="I74" s="256" t="s">
        <v>62</v>
      </c>
      <c r="J74" s="256" t="s">
        <v>63</v>
      </c>
      <c r="K74" s="1582"/>
      <c r="L74" s="259" t="s">
        <v>62</v>
      </c>
      <c r="M74" s="260" t="s">
        <v>63</v>
      </c>
      <c r="N74" s="254" t="s">
        <v>62</v>
      </c>
      <c r="O74" s="254" t="s">
        <v>63</v>
      </c>
      <c r="P74" s="254" t="s">
        <v>62</v>
      </c>
      <c r="Q74" s="254" t="s">
        <v>63</v>
      </c>
      <c r="R74" s="1577"/>
    </row>
    <row r="75" spans="1:23" ht="17.25" customHeight="1" x14ac:dyDescent="0.2">
      <c r="A75" s="184">
        <v>1</v>
      </c>
      <c r="B75" s="482" t="s">
        <v>542</v>
      </c>
      <c r="C75" s="203">
        <v>10</v>
      </c>
      <c r="D75" s="203">
        <v>0</v>
      </c>
      <c r="E75" s="203"/>
      <c r="F75" s="203"/>
      <c r="G75" s="203"/>
      <c r="H75" s="203"/>
      <c r="I75" s="203"/>
      <c r="J75" s="203"/>
      <c r="K75" s="425">
        <f>SUM(C75:H75)</f>
        <v>10</v>
      </c>
      <c r="L75" s="261">
        <v>20</v>
      </c>
      <c r="M75" s="261">
        <v>188</v>
      </c>
      <c r="N75" s="261"/>
      <c r="O75" s="261"/>
      <c r="P75" s="261"/>
      <c r="Q75" s="261"/>
      <c r="R75" s="262">
        <f>SUM(L75:Q75)</f>
        <v>208</v>
      </c>
    </row>
    <row r="76" spans="1:23" ht="17.25" customHeight="1" x14ac:dyDescent="0.2">
      <c r="A76" s="184">
        <v>2</v>
      </c>
      <c r="B76" s="483" t="s">
        <v>541</v>
      </c>
      <c r="C76" s="203"/>
      <c r="D76" s="203">
        <v>284</v>
      </c>
      <c r="E76" s="203"/>
      <c r="F76" s="203"/>
      <c r="G76" s="203"/>
      <c r="H76" s="203"/>
      <c r="I76" s="203"/>
      <c r="J76" s="203"/>
      <c r="K76" s="449">
        <f>SUM(C76:H76)</f>
        <v>284</v>
      </c>
      <c r="L76" s="203"/>
      <c r="M76" s="203"/>
      <c r="N76" s="203"/>
      <c r="O76" s="203"/>
      <c r="P76" s="203"/>
      <c r="Q76" s="203"/>
      <c r="R76" s="443"/>
    </row>
    <row r="77" spans="1:23" ht="17.25" customHeight="1" x14ac:dyDescent="0.2">
      <c r="A77" s="184">
        <v>3</v>
      </c>
      <c r="B77" s="483" t="s">
        <v>540</v>
      </c>
      <c r="C77" s="203">
        <v>3</v>
      </c>
      <c r="D77" s="203">
        <v>78</v>
      </c>
      <c r="E77" s="203"/>
      <c r="F77" s="203"/>
      <c r="G77" s="203"/>
      <c r="H77" s="203"/>
      <c r="I77" s="203"/>
      <c r="J77" s="203"/>
      <c r="K77" s="449">
        <f>SUM(C77:H77)</f>
        <v>81</v>
      </c>
      <c r="L77" s="203"/>
      <c r="M77" s="203"/>
      <c r="N77" s="203"/>
      <c r="O77" s="203"/>
      <c r="P77" s="203"/>
      <c r="Q77" s="203"/>
      <c r="R77" s="443"/>
    </row>
    <row r="78" spans="1:23" ht="17.25" customHeight="1" x14ac:dyDescent="0.2">
      <c r="A78" s="174">
        <v>4</v>
      </c>
      <c r="B78" s="483" t="s">
        <v>543</v>
      </c>
      <c r="C78" s="481">
        <v>2</v>
      </c>
      <c r="D78" s="258"/>
      <c r="E78" s="258"/>
      <c r="F78" s="258"/>
      <c r="G78" s="258"/>
      <c r="H78" s="258"/>
      <c r="I78" s="258"/>
      <c r="J78" s="258"/>
      <c r="K78" s="449">
        <f>SUM(C78:H78)</f>
        <v>2</v>
      </c>
      <c r="L78" s="263"/>
      <c r="M78" s="263"/>
      <c r="N78" s="263"/>
      <c r="O78" s="263"/>
      <c r="P78" s="263"/>
      <c r="Q78" s="263"/>
      <c r="R78" s="264"/>
    </row>
    <row r="79" spans="1:23" ht="17.25" customHeight="1" thickBot="1" x14ac:dyDescent="0.25">
      <c r="A79" s="450">
        <v>5</v>
      </c>
      <c r="B79" s="484" t="s">
        <v>544</v>
      </c>
      <c r="C79" s="481"/>
      <c r="D79" s="258">
        <v>40</v>
      </c>
      <c r="E79" s="258"/>
      <c r="F79" s="258"/>
      <c r="G79" s="258"/>
      <c r="H79" s="258"/>
      <c r="I79" s="258"/>
      <c r="J79" s="258"/>
      <c r="K79" s="485">
        <f>SUM(C79:J79)</f>
        <v>40</v>
      </c>
      <c r="L79" s="263"/>
      <c r="M79" s="263"/>
      <c r="N79" s="263"/>
      <c r="O79" s="263"/>
      <c r="P79" s="263"/>
      <c r="Q79" s="263"/>
      <c r="R79" s="264"/>
    </row>
    <row r="80" spans="1:23" ht="17.25" customHeight="1" thickBot="1" x14ac:dyDescent="0.25">
      <c r="A80" s="437" t="s">
        <v>258</v>
      </c>
      <c r="B80" s="444"/>
      <c r="C80" s="445">
        <f>SUM(C74:C78)</f>
        <v>15</v>
      </c>
      <c r="D80" s="445">
        <f>SUM(D74:D79)</f>
        <v>402</v>
      </c>
      <c r="E80" s="446">
        <f>SUM(E74)</f>
        <v>0</v>
      </c>
      <c r="F80" s="446">
        <f>SUM(F74)</f>
        <v>0</v>
      </c>
      <c r="G80" s="446">
        <f>SUM(G74)</f>
        <v>0</v>
      </c>
      <c r="H80" s="446">
        <f>SUM(H74:H78)</f>
        <v>0</v>
      </c>
      <c r="I80" s="447"/>
      <c r="J80" s="447"/>
      <c r="K80" s="448">
        <f>SUM(K74:K79)</f>
        <v>417</v>
      </c>
      <c r="L80" s="424">
        <f>SUM(L75:L78)</f>
        <v>20</v>
      </c>
      <c r="M80" s="252">
        <f>SUM(M75:M78)</f>
        <v>188</v>
      </c>
      <c r="N80" s="252"/>
      <c r="O80" s="252"/>
      <c r="P80" s="252"/>
      <c r="Q80" s="252"/>
      <c r="R80" s="265">
        <f>SUM(L80:Q80)</f>
        <v>208</v>
      </c>
      <c r="S80" s="487"/>
    </row>
  </sheetData>
  <sheetProtection selectLockedCells="1" selectUnlockedCells="1"/>
  <mergeCells count="41">
    <mergeCell ref="A40:B40"/>
    <mergeCell ref="B70:B74"/>
    <mergeCell ref="L72:M73"/>
    <mergeCell ref="A67:R67"/>
    <mergeCell ref="C72:D73"/>
    <mergeCell ref="P72:Q73"/>
    <mergeCell ref="I72:J73"/>
    <mergeCell ref="R72:R74"/>
    <mergeCell ref="A70:A74"/>
    <mergeCell ref="K72:K74"/>
    <mergeCell ref="G72:H73"/>
    <mergeCell ref="P70:Q70"/>
    <mergeCell ref="N70:O70"/>
    <mergeCell ref="E72:F73"/>
    <mergeCell ref="E70:F70"/>
    <mergeCell ref="C70:D70"/>
    <mergeCell ref="N72:O73"/>
    <mergeCell ref="I70:J70"/>
    <mergeCell ref="L70:M70"/>
    <mergeCell ref="B64:R64"/>
    <mergeCell ref="L71:R71"/>
    <mergeCell ref="C71:K71"/>
    <mergeCell ref="A66:R66"/>
    <mergeCell ref="G70:H70"/>
    <mergeCell ref="A69:R69"/>
    <mergeCell ref="G7:H8"/>
    <mergeCell ref="E7:F8"/>
    <mergeCell ref="I7:J8"/>
    <mergeCell ref="B1:R1"/>
    <mergeCell ref="A3:R3"/>
    <mergeCell ref="G5:H5"/>
    <mergeCell ref="A2:K2"/>
    <mergeCell ref="G4:K4"/>
    <mergeCell ref="C7:D8"/>
    <mergeCell ref="C5:D5"/>
    <mergeCell ref="K7:K9"/>
    <mergeCell ref="B5:B9"/>
    <mergeCell ref="E5:F5"/>
    <mergeCell ref="C6:K6"/>
    <mergeCell ref="A5:A9"/>
    <mergeCell ref="I5:J5"/>
  </mergeCells>
  <phoneticPr fontId="33" type="noConversion"/>
  <pageMargins left="0.35433070866141736" right="0.35433070866141736" top="0.98425196850393704" bottom="0.98425196850393704" header="0.51181102362204722" footer="0.51181102362204722"/>
  <pageSetup paperSize="9" scale="74" firstPageNumber="0" fitToHeight="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V65"/>
  <sheetViews>
    <sheetView zoomScale="130" zoomScaleNormal="13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T16" sqref="T16"/>
    </sheetView>
  </sheetViews>
  <sheetFormatPr defaultColWidth="9.140625" defaultRowHeight="10.5" x14ac:dyDescent="0.2"/>
  <cols>
    <col min="1" max="1" width="4.140625" style="45" customWidth="1"/>
    <col min="2" max="2" width="4.85546875" style="280" customWidth="1"/>
    <col min="3" max="3" width="26.7109375" style="287" customWidth="1"/>
    <col min="4" max="4" width="5.85546875" style="288" customWidth="1"/>
    <col min="5" max="5" width="6.7109375" style="289" customWidth="1"/>
    <col min="6" max="6" width="5.85546875" style="289" customWidth="1"/>
    <col min="7" max="7" width="6.42578125" style="289" customWidth="1"/>
    <col min="8" max="8" width="5.42578125" style="289" customWidth="1"/>
    <col min="9" max="9" width="6.42578125" style="289" customWidth="1"/>
    <col min="10" max="10" width="5.7109375" style="289" customWidth="1"/>
    <col min="11" max="11" width="5.5703125" style="289" customWidth="1"/>
    <col min="12" max="12" width="6" style="289" customWidth="1"/>
    <col min="13" max="15" width="5.85546875" style="289" customWidth="1"/>
    <col min="16" max="16" width="4.7109375" style="289" customWidth="1"/>
    <col min="17" max="17" width="5" style="289" customWidth="1"/>
    <col min="18" max="18" width="6.5703125" style="289" bestFit="1" customWidth="1"/>
    <col min="19" max="19" width="12.85546875" style="279" customWidth="1"/>
    <col min="20" max="22" width="9.140625" style="279"/>
    <col min="23" max="16384" width="9.140625" style="45"/>
  </cols>
  <sheetData>
    <row r="1" spans="1:22" ht="12.75" x14ac:dyDescent="0.2">
      <c r="B1" s="1548" t="s">
        <v>1375</v>
      </c>
      <c r="C1" s="1585"/>
      <c r="D1" s="1585"/>
      <c r="E1" s="1585"/>
      <c r="F1" s="1585"/>
      <c r="G1" s="1585"/>
      <c r="H1" s="1585"/>
      <c r="I1" s="1585"/>
      <c r="J1" s="1585"/>
      <c r="K1" s="1585"/>
      <c r="L1" s="1585"/>
      <c r="M1" s="1585"/>
      <c r="N1" s="1585"/>
      <c r="O1" s="1585"/>
      <c r="P1" s="1585"/>
      <c r="Q1" s="1585"/>
      <c r="R1" s="1585"/>
    </row>
    <row r="2" spans="1:22" ht="12.75" x14ac:dyDescent="0.2">
      <c r="B2" s="1586" t="s">
        <v>77</v>
      </c>
      <c r="C2" s="1587"/>
      <c r="D2" s="1587"/>
      <c r="E2" s="1587"/>
      <c r="F2" s="1587"/>
      <c r="G2" s="1587"/>
      <c r="H2" s="1587"/>
      <c r="I2" s="1587"/>
      <c r="J2" s="1587"/>
      <c r="K2" s="1587"/>
      <c r="L2" s="1587"/>
      <c r="M2" s="1587"/>
      <c r="N2" s="1587"/>
      <c r="O2" s="1587"/>
      <c r="P2" s="1587"/>
      <c r="Q2" s="1587"/>
      <c r="R2" s="1587"/>
    </row>
    <row r="3" spans="1:22" ht="12.75" x14ac:dyDescent="0.2">
      <c r="A3" s="46"/>
      <c r="B3" s="1417" t="s">
        <v>1329</v>
      </c>
      <c r="C3" s="1585"/>
      <c r="D3" s="1585"/>
      <c r="E3" s="1585"/>
      <c r="F3" s="1585"/>
      <c r="G3" s="1585"/>
      <c r="H3" s="1585"/>
      <c r="I3" s="1585"/>
      <c r="J3" s="1585"/>
      <c r="K3" s="1585"/>
      <c r="L3" s="1585"/>
      <c r="M3" s="1585"/>
      <c r="N3" s="1585"/>
      <c r="O3" s="1585"/>
      <c r="P3" s="1585"/>
      <c r="Q3" s="1585"/>
      <c r="R3" s="1585"/>
    </row>
    <row r="4" spans="1:22" x14ac:dyDescent="0.2">
      <c r="A4" s="46"/>
      <c r="C4" s="1600" t="s">
        <v>295</v>
      </c>
      <c r="D4" s="1600"/>
      <c r="E4" s="1600"/>
      <c r="F4" s="1600"/>
      <c r="G4" s="1600"/>
      <c r="H4" s="1600"/>
      <c r="I4" s="1600"/>
      <c r="J4" s="1600"/>
      <c r="K4" s="1600"/>
      <c r="L4" s="1600"/>
      <c r="M4" s="1600"/>
      <c r="N4" s="1600"/>
      <c r="O4" s="1600"/>
      <c r="P4" s="1600"/>
      <c r="Q4" s="1600"/>
      <c r="R4" s="1600"/>
    </row>
    <row r="5" spans="1:22" x14ac:dyDescent="0.2">
      <c r="A5" s="700"/>
      <c r="B5" s="1588" t="s">
        <v>460</v>
      </c>
      <c r="C5" s="698" t="s">
        <v>57</v>
      </c>
      <c r="D5" s="1593" t="s">
        <v>58</v>
      </c>
      <c r="E5" s="1584"/>
      <c r="F5" s="1593" t="s">
        <v>59</v>
      </c>
      <c r="G5" s="1584"/>
      <c r="H5" s="1593" t="s">
        <v>579</v>
      </c>
      <c r="I5" s="1584"/>
      <c r="J5" s="1593" t="s">
        <v>461</v>
      </c>
      <c r="K5" s="1584"/>
      <c r="L5" s="1583" t="s">
        <v>462</v>
      </c>
      <c r="M5" s="1584"/>
      <c r="N5" s="1583" t="s">
        <v>463</v>
      </c>
      <c r="O5" s="1584"/>
      <c r="P5" s="1583" t="s">
        <v>580</v>
      </c>
      <c r="Q5" s="1584"/>
      <c r="R5" s="452" t="s">
        <v>588</v>
      </c>
    </row>
    <row r="6" spans="1:22" ht="12.75" x14ac:dyDescent="0.2">
      <c r="A6" s="700"/>
      <c r="B6" s="1589"/>
      <c r="C6" s="699"/>
      <c r="D6" s="1601" t="s">
        <v>1140</v>
      </c>
      <c r="E6" s="1602"/>
      <c r="F6" s="1602"/>
      <c r="G6" s="1602"/>
      <c r="H6" s="1602"/>
      <c r="I6" s="1602"/>
      <c r="J6" s="1602"/>
      <c r="K6" s="1602"/>
      <c r="L6" s="1602"/>
      <c r="M6" s="1602"/>
      <c r="N6" s="1602"/>
      <c r="O6" s="1602"/>
      <c r="P6" s="1602"/>
      <c r="Q6" s="1602"/>
      <c r="R6" s="1603"/>
    </row>
    <row r="7" spans="1:22" ht="24.95" customHeight="1" x14ac:dyDescent="0.2">
      <c r="A7" s="700"/>
      <c r="B7" s="1589"/>
      <c r="C7" s="1605" t="s">
        <v>85</v>
      </c>
      <c r="D7" s="1591" t="s">
        <v>442</v>
      </c>
      <c r="E7" s="1592"/>
      <c r="F7" s="1604" t="s">
        <v>21</v>
      </c>
      <c r="G7" s="1604"/>
      <c r="H7" s="1604" t="s">
        <v>440</v>
      </c>
      <c r="I7" s="1604"/>
      <c r="J7" s="1592" t="s">
        <v>450</v>
      </c>
      <c r="K7" s="1592"/>
      <c r="L7" s="1592" t="s">
        <v>449</v>
      </c>
      <c r="M7" s="1592"/>
      <c r="N7" s="1544" t="s">
        <v>259</v>
      </c>
      <c r="O7" s="1594"/>
      <c r="P7" s="1592" t="s">
        <v>441</v>
      </c>
      <c r="Q7" s="1592"/>
      <c r="R7" s="1597" t="s">
        <v>518</v>
      </c>
    </row>
    <row r="8" spans="1:22" ht="26.25" customHeight="1" x14ac:dyDescent="0.2">
      <c r="A8" s="700"/>
      <c r="B8" s="1589"/>
      <c r="C8" s="1606"/>
      <c r="D8" s="1591"/>
      <c r="E8" s="1592"/>
      <c r="F8" s="1604"/>
      <c r="G8" s="1604"/>
      <c r="H8" s="1604"/>
      <c r="I8" s="1604"/>
      <c r="J8" s="1592"/>
      <c r="K8" s="1592"/>
      <c r="L8" s="1592"/>
      <c r="M8" s="1592"/>
      <c r="N8" s="1595"/>
      <c r="O8" s="1596"/>
      <c r="P8" s="1592"/>
      <c r="Q8" s="1592"/>
      <c r="R8" s="1598"/>
      <c r="S8" s="677"/>
      <c r="T8" s="286"/>
    </row>
    <row r="9" spans="1:22" s="226" customFormat="1" ht="40.9" customHeight="1" x14ac:dyDescent="0.15">
      <c r="A9" s="701"/>
      <c r="B9" s="1590"/>
      <c r="C9" s="1607"/>
      <c r="D9" s="281" t="s">
        <v>62</v>
      </c>
      <c r="E9" s="282" t="s">
        <v>63</v>
      </c>
      <c r="F9" s="283" t="s">
        <v>62</v>
      </c>
      <c r="G9" s="282" t="s">
        <v>63</v>
      </c>
      <c r="H9" s="283" t="s">
        <v>62</v>
      </c>
      <c r="I9" s="282" t="s">
        <v>63</v>
      </c>
      <c r="J9" s="283" t="s">
        <v>62</v>
      </c>
      <c r="K9" s="283" t="s">
        <v>63</v>
      </c>
      <c r="L9" s="283" t="s">
        <v>62</v>
      </c>
      <c r="M9" s="282" t="s">
        <v>63</v>
      </c>
      <c r="N9" s="283" t="s">
        <v>62</v>
      </c>
      <c r="O9" s="282" t="s">
        <v>63</v>
      </c>
      <c r="P9" s="283" t="s">
        <v>62</v>
      </c>
      <c r="Q9" s="283" t="s">
        <v>63</v>
      </c>
      <c r="R9" s="1599"/>
      <c r="S9" s="284"/>
      <c r="T9" s="284"/>
      <c r="U9" s="284"/>
      <c r="V9" s="284"/>
    </row>
    <row r="10" spans="1:22" s="226" customFormat="1" ht="21" customHeight="1" x14ac:dyDescent="0.15">
      <c r="A10" s="701"/>
      <c r="B10" s="763" t="s">
        <v>470</v>
      </c>
      <c r="C10" s="696" t="s">
        <v>1232</v>
      </c>
      <c r="D10" s="1113"/>
      <c r="E10" s="1107"/>
      <c r="F10" s="1080"/>
      <c r="G10" s="1107"/>
      <c r="H10" s="678">
        <v>12261</v>
      </c>
      <c r="I10" s="1107"/>
      <c r="J10" s="1080"/>
      <c r="K10" s="1107"/>
      <c r="L10" s="1114"/>
      <c r="M10" s="1107"/>
      <c r="N10" s="1080"/>
      <c r="O10" s="1107"/>
      <c r="P10" s="678"/>
      <c r="Q10" s="679"/>
      <c r="R10" s="684">
        <f t="shared" ref="R10:R12" si="0">SUM(D10:Q10)</f>
        <v>12261</v>
      </c>
      <c r="S10" s="284"/>
      <c r="T10" s="284"/>
      <c r="U10" s="284"/>
      <c r="V10" s="284"/>
    </row>
    <row r="11" spans="1:22" s="226" customFormat="1" ht="21" customHeight="1" x14ac:dyDescent="0.2">
      <c r="A11" s="701"/>
      <c r="B11" s="763" t="s">
        <v>478</v>
      </c>
      <c r="C11" s="692" t="s">
        <v>1117</v>
      </c>
      <c r="D11" s="1100"/>
      <c r="E11" s="1087"/>
      <c r="F11" s="1101"/>
      <c r="G11" s="1087"/>
      <c r="H11" s="693">
        <v>12738</v>
      </c>
      <c r="I11" s="1080"/>
      <c r="J11" s="1105"/>
      <c r="K11" s="1106"/>
      <c r="L11" s="1105"/>
      <c r="M11" s="1107"/>
      <c r="N11" s="1080"/>
      <c r="O11" s="1080"/>
      <c r="P11" s="693"/>
      <c r="Q11" s="678"/>
      <c r="R11" s="684">
        <f t="shared" si="0"/>
        <v>12738</v>
      </c>
      <c r="S11" s="284"/>
      <c r="T11" s="284"/>
      <c r="U11" s="284"/>
      <c r="V11" s="284"/>
    </row>
    <row r="12" spans="1:22" s="226" customFormat="1" ht="21" customHeight="1" x14ac:dyDescent="0.2">
      <c r="A12" s="701"/>
      <c r="B12" s="763" t="s">
        <v>479</v>
      </c>
      <c r="C12" s="683" t="s">
        <v>935</v>
      </c>
      <c r="D12" s="1098"/>
      <c r="E12" s="1093"/>
      <c r="F12" s="1094"/>
      <c r="G12" s="1093"/>
      <c r="H12" s="1145">
        <v>1969</v>
      </c>
      <c r="I12" s="1087"/>
      <c r="J12" s="1099"/>
      <c r="K12" s="1096"/>
      <c r="L12" s="1094"/>
      <c r="M12" s="1097"/>
      <c r="N12" s="1093"/>
      <c r="O12" s="1093"/>
      <c r="P12" s="686"/>
      <c r="Q12" s="685"/>
      <c r="R12" s="684">
        <f t="shared" si="0"/>
        <v>1969</v>
      </c>
      <c r="S12" s="284"/>
      <c r="T12" s="284"/>
      <c r="U12" s="284"/>
      <c r="V12" s="284"/>
    </row>
    <row r="13" spans="1:22" s="226" customFormat="1" ht="21" customHeight="1" x14ac:dyDescent="0.15">
      <c r="A13" s="701"/>
      <c r="B13" s="763" t="s">
        <v>480</v>
      </c>
      <c r="C13" s="697" t="s">
        <v>936</v>
      </c>
      <c r="D13" s="687">
        <v>4098</v>
      </c>
      <c r="E13" s="687"/>
      <c r="F13" s="688">
        <v>902</v>
      </c>
      <c r="G13" s="685"/>
      <c r="H13" s="688">
        <v>20156</v>
      </c>
      <c r="I13" s="1093"/>
      <c r="J13" s="1094"/>
      <c r="K13" s="1096"/>
      <c r="L13" s="1094"/>
      <c r="M13" s="1097"/>
      <c r="N13" s="1093"/>
      <c r="O13" s="1093"/>
      <c r="P13" s="686"/>
      <c r="Q13" s="685"/>
      <c r="R13" s="684">
        <f>SUM(D13:Q13)</f>
        <v>25156</v>
      </c>
      <c r="S13" s="284"/>
      <c r="T13" s="284"/>
      <c r="U13" s="284"/>
      <c r="V13" s="284"/>
    </row>
    <row r="14" spans="1:22" s="226" customFormat="1" ht="21" customHeight="1" x14ac:dyDescent="0.15">
      <c r="A14" s="701"/>
      <c r="B14" s="763" t="s">
        <v>481</v>
      </c>
      <c r="C14" s="696" t="s">
        <v>1024</v>
      </c>
      <c r="D14" s="1113"/>
      <c r="E14" s="1107"/>
      <c r="F14" s="1080"/>
      <c r="G14" s="1107"/>
      <c r="H14" s="678">
        <v>294</v>
      </c>
      <c r="I14" s="679"/>
      <c r="J14" s="678"/>
      <c r="K14" s="1107"/>
      <c r="L14" s="1114"/>
      <c r="M14" s="1107"/>
      <c r="N14" s="1080"/>
      <c r="O14" s="1107"/>
      <c r="P14" s="678"/>
      <c r="Q14" s="679"/>
      <c r="R14" s="684">
        <f t="shared" ref="R14" si="1">SUM(D14:Q14)</f>
        <v>294</v>
      </c>
      <c r="S14" s="284"/>
      <c r="T14" s="284"/>
      <c r="U14" s="284"/>
      <c r="V14" s="284"/>
    </row>
    <row r="15" spans="1:22" s="226" customFormat="1" ht="15" customHeight="1" x14ac:dyDescent="0.2">
      <c r="A15" s="701"/>
      <c r="B15" s="763" t="s">
        <v>482</v>
      </c>
      <c r="C15" s="697" t="s">
        <v>937</v>
      </c>
      <c r="D15" s="685">
        <v>0</v>
      </c>
      <c r="E15" s="685"/>
      <c r="F15" s="686">
        <v>0</v>
      </c>
      <c r="G15" s="685"/>
      <c r="H15" s="688">
        <v>140</v>
      </c>
      <c r="I15" s="685"/>
      <c r="J15" s="688"/>
      <c r="K15" s="1143"/>
      <c r="L15" s="686"/>
      <c r="M15" s="1144"/>
      <c r="N15" s="685"/>
      <c r="O15" s="685"/>
      <c r="P15" s="686"/>
      <c r="Q15" s="685"/>
      <c r="R15" s="684">
        <f>SUM(D15:Q15)</f>
        <v>140</v>
      </c>
      <c r="S15" s="629"/>
      <c r="T15" s="630"/>
      <c r="U15" s="284"/>
      <c r="V15" s="284"/>
    </row>
    <row r="16" spans="1:22" s="226" customFormat="1" ht="15" customHeight="1" x14ac:dyDescent="0.2">
      <c r="A16" s="701"/>
      <c r="B16" s="763" t="s">
        <v>483</v>
      </c>
      <c r="C16" s="696" t="s">
        <v>1025</v>
      </c>
      <c r="D16" s="1113"/>
      <c r="E16" s="1107"/>
      <c r="F16" s="1080"/>
      <c r="G16" s="1107"/>
      <c r="H16" s="678"/>
      <c r="I16" s="679">
        <v>21874</v>
      </c>
      <c r="J16" s="678"/>
      <c r="K16" s="1107"/>
      <c r="L16" s="1114"/>
      <c r="M16" s="1107"/>
      <c r="N16" s="1080"/>
      <c r="O16" s="1107"/>
      <c r="P16" s="678"/>
      <c r="Q16" s="679"/>
      <c r="R16" s="684">
        <f t="shared" ref="R16:R17" si="2">SUM(D16:Q16)</f>
        <v>21874</v>
      </c>
      <c r="S16" s="629"/>
      <c r="T16" s="630"/>
      <c r="U16" s="284"/>
      <c r="V16" s="284"/>
    </row>
    <row r="17" spans="1:22" s="226" customFormat="1" ht="15" customHeight="1" x14ac:dyDescent="0.2">
      <c r="A17" s="701"/>
      <c r="B17" s="763" t="s">
        <v>484</v>
      </c>
      <c r="C17" s="696" t="s">
        <v>1106</v>
      </c>
      <c r="D17" s="1113"/>
      <c r="E17" s="1107"/>
      <c r="F17" s="1080"/>
      <c r="G17" s="1107"/>
      <c r="H17" s="678">
        <v>7670</v>
      </c>
      <c r="I17" s="679"/>
      <c r="J17" s="678"/>
      <c r="K17" s="1107"/>
      <c r="L17" s="1114"/>
      <c r="M17" s="1107"/>
      <c r="N17" s="1080"/>
      <c r="O17" s="1107"/>
      <c r="P17" s="678"/>
      <c r="Q17" s="679"/>
      <c r="R17" s="904">
        <f t="shared" si="2"/>
        <v>7670</v>
      </c>
      <c r="S17" s="629"/>
      <c r="T17" s="630"/>
      <c r="U17" s="284"/>
      <c r="V17" s="284"/>
    </row>
    <row r="18" spans="1:22" s="226" customFormat="1" ht="20.25" customHeight="1" x14ac:dyDescent="0.2">
      <c r="A18" s="701"/>
      <c r="B18" s="763" t="s">
        <v>485</v>
      </c>
      <c r="C18" s="683" t="s">
        <v>1231</v>
      </c>
      <c r="D18" s="1412"/>
      <c r="E18" s="1092"/>
      <c r="F18" s="1095"/>
      <c r="G18" s="1093"/>
      <c r="H18" s="688">
        <v>0</v>
      </c>
      <c r="I18" s="685"/>
      <c r="J18" s="686"/>
      <c r="K18" s="1143"/>
      <c r="L18" s="686"/>
      <c r="M18" s="1144"/>
      <c r="N18" s="685"/>
      <c r="O18" s="685"/>
      <c r="P18" s="686"/>
      <c r="Q18" s="685"/>
      <c r="R18" s="684">
        <f>SUM(D18:Q18)</f>
        <v>0</v>
      </c>
      <c r="S18" s="629"/>
      <c r="T18" s="630"/>
      <c r="U18" s="284"/>
      <c r="V18" s="284"/>
    </row>
    <row r="19" spans="1:22" s="226" customFormat="1" ht="20.25" customHeight="1" x14ac:dyDescent="0.2">
      <c r="A19" s="701"/>
      <c r="B19" s="763" t="s">
        <v>519</v>
      </c>
      <c r="C19" s="696" t="s">
        <v>1118</v>
      </c>
      <c r="D19" s="1150">
        <v>5145</v>
      </c>
      <c r="E19" s="679"/>
      <c r="F19" s="678">
        <v>1389</v>
      </c>
      <c r="G19" s="679"/>
      <c r="H19" s="678">
        <v>6553</v>
      </c>
      <c r="I19" s="679"/>
      <c r="J19" s="678"/>
      <c r="K19" s="679"/>
      <c r="L19" s="1151"/>
      <c r="M19" s="679"/>
      <c r="N19" s="678"/>
      <c r="O19" s="679"/>
      <c r="P19" s="678"/>
      <c r="Q19" s="679"/>
      <c r="R19" s="904">
        <f t="shared" ref="R19:R21" si="3">SUM(D19:Q19)</f>
        <v>13087</v>
      </c>
      <c r="S19" s="629"/>
      <c r="T19" s="630"/>
      <c r="U19" s="284"/>
      <c r="V19" s="284"/>
    </row>
    <row r="20" spans="1:22" s="226" customFormat="1" ht="20.25" customHeight="1" x14ac:dyDescent="0.2">
      <c r="A20" s="701"/>
      <c r="B20" s="763" t="s">
        <v>520</v>
      </c>
      <c r="C20" s="696" t="s">
        <v>1137</v>
      </c>
      <c r="D20" s="1113"/>
      <c r="E20" s="1107"/>
      <c r="F20" s="1080"/>
      <c r="G20" s="1107"/>
      <c r="H20" s="678">
        <v>7014</v>
      </c>
      <c r="I20" s="1107"/>
      <c r="J20" s="1080"/>
      <c r="K20" s="1107"/>
      <c r="L20" s="1114"/>
      <c r="M20" s="1107"/>
      <c r="N20" s="1080"/>
      <c r="O20" s="1107"/>
      <c r="P20" s="678"/>
      <c r="Q20" s="679"/>
      <c r="R20" s="904">
        <f t="shared" si="3"/>
        <v>7014</v>
      </c>
      <c r="S20" s="629"/>
      <c r="T20" s="630"/>
      <c r="U20" s="284"/>
      <c r="V20" s="284"/>
    </row>
    <row r="21" spans="1:22" s="226" customFormat="1" ht="20.25" customHeight="1" x14ac:dyDescent="0.2">
      <c r="A21" s="701"/>
      <c r="B21" s="763" t="s">
        <v>521</v>
      </c>
      <c r="C21" s="696" t="s">
        <v>1138</v>
      </c>
      <c r="D21" s="1113"/>
      <c r="E21" s="1107"/>
      <c r="F21" s="1080"/>
      <c r="G21" s="1107"/>
      <c r="H21" s="678">
        <v>9750</v>
      </c>
      <c r="I21" s="1107"/>
      <c r="J21" s="1080"/>
      <c r="K21" s="1107"/>
      <c r="L21" s="1114"/>
      <c r="M21" s="1107"/>
      <c r="N21" s="1080"/>
      <c r="O21" s="1107"/>
      <c r="P21" s="678"/>
      <c r="Q21" s="679"/>
      <c r="R21" s="904">
        <f t="shared" si="3"/>
        <v>9750</v>
      </c>
      <c r="S21" s="629"/>
      <c r="T21" s="630"/>
      <c r="U21" s="284"/>
      <c r="V21" s="284"/>
    </row>
    <row r="22" spans="1:22" s="278" customFormat="1" ht="13.5" customHeight="1" x14ac:dyDescent="0.2">
      <c r="A22" s="702"/>
      <c r="B22" s="763" t="s">
        <v>522</v>
      </c>
      <c r="C22" s="46" t="s">
        <v>1130</v>
      </c>
      <c r="D22" s="1098"/>
      <c r="E22" s="1093"/>
      <c r="F22" s="1094"/>
      <c r="G22" s="1093"/>
      <c r="H22" s="1099"/>
      <c r="I22" s="678"/>
      <c r="J22" s="1145">
        <f>mc.pe.átad!E20</f>
        <v>5850</v>
      </c>
      <c r="K22" s="1152">
        <f>mc.pe.átad!F20</f>
        <v>49335</v>
      </c>
      <c r="L22" s="688">
        <f>mc.pe.átad!E52</f>
        <v>150640</v>
      </c>
      <c r="M22" s="1153">
        <f>mc.pe.átad!F52</f>
        <v>168375</v>
      </c>
      <c r="N22" s="1093"/>
      <c r="O22" s="1093"/>
      <c r="P22" s="686"/>
      <c r="Q22" s="685"/>
      <c r="R22" s="684">
        <f t="shared" ref="R22:R54" si="4">SUM(D22:Q22)</f>
        <v>374200</v>
      </c>
      <c r="S22" s="80"/>
      <c r="T22" s="279"/>
      <c r="U22" s="279"/>
      <c r="V22" s="279"/>
    </row>
    <row r="23" spans="1:22" s="278" customFormat="1" ht="13.5" customHeight="1" x14ac:dyDescent="0.2">
      <c r="A23" s="702"/>
      <c r="B23" s="763" t="s">
        <v>523</v>
      </c>
      <c r="C23" s="683" t="s">
        <v>1022</v>
      </c>
      <c r="D23" s="1098"/>
      <c r="E23" s="1093"/>
      <c r="F23" s="1094"/>
      <c r="G23" s="1093"/>
      <c r="H23" s="1099"/>
      <c r="I23" s="1080"/>
      <c r="J23" s="1099"/>
      <c r="K23" s="1096"/>
      <c r="L23" s="1094"/>
      <c r="M23" s="1097"/>
      <c r="N23" s="1093"/>
      <c r="O23" s="1093"/>
      <c r="P23" s="688">
        <f>'ellátottak önk.'!E19</f>
        <v>2300</v>
      </c>
      <c r="Q23" s="1092"/>
      <c r="R23" s="684">
        <f t="shared" si="4"/>
        <v>2300</v>
      </c>
      <c r="S23" s="80"/>
      <c r="T23" s="279"/>
      <c r="U23" s="279"/>
      <c r="V23" s="279"/>
    </row>
    <row r="24" spans="1:22" s="278" customFormat="1" ht="13.5" customHeight="1" x14ac:dyDescent="0.2">
      <c r="A24" s="702"/>
      <c r="B24" s="763" t="s">
        <v>524</v>
      </c>
      <c r="C24" s="683" t="s">
        <v>1121</v>
      </c>
      <c r="D24" s="1098"/>
      <c r="E24" s="1093"/>
      <c r="F24" s="1094"/>
      <c r="G24" s="1093"/>
      <c r="H24" s="1099"/>
      <c r="I24" s="678">
        <v>1500</v>
      </c>
      <c r="J24" s="1099"/>
      <c r="K24" s="1096"/>
      <c r="L24" s="1094"/>
      <c r="M24" s="1097"/>
      <c r="N24" s="1093"/>
      <c r="O24" s="1093"/>
      <c r="P24" s="688"/>
      <c r="Q24" s="687"/>
      <c r="R24" s="684">
        <f t="shared" si="4"/>
        <v>1500</v>
      </c>
      <c r="S24" s="80"/>
      <c r="T24" s="279"/>
      <c r="U24" s="279"/>
      <c r="V24" s="279"/>
    </row>
    <row r="25" spans="1:22" s="278" customFormat="1" ht="13.5" customHeight="1" x14ac:dyDescent="0.2">
      <c r="A25" s="702"/>
      <c r="B25" s="763" t="s">
        <v>525</v>
      </c>
      <c r="C25" s="683" t="s">
        <v>943</v>
      </c>
      <c r="D25" s="1098"/>
      <c r="E25" s="1093"/>
      <c r="F25" s="1094"/>
      <c r="G25" s="1093"/>
      <c r="H25" s="1099"/>
      <c r="I25" s="1080"/>
      <c r="J25" s="1099"/>
      <c r="K25" s="1096"/>
      <c r="L25" s="1094"/>
      <c r="M25" s="1097"/>
      <c r="N25" s="1093"/>
      <c r="O25" s="1093"/>
      <c r="P25" s="686"/>
      <c r="Q25" s="687">
        <f>'ellátottak önk.'!F27</f>
        <v>4200</v>
      </c>
      <c r="R25" s="684">
        <f t="shared" si="4"/>
        <v>4200</v>
      </c>
      <c r="S25" s="80"/>
      <c r="T25" s="279"/>
      <c r="U25" s="279"/>
      <c r="V25" s="279"/>
    </row>
    <row r="26" spans="1:22" s="278" customFormat="1" ht="13.5" customHeight="1" x14ac:dyDescent="0.2">
      <c r="A26" s="702"/>
      <c r="B26" s="763" t="s">
        <v>526</v>
      </c>
      <c r="C26" s="683" t="s">
        <v>1021</v>
      </c>
      <c r="D26" s="1098"/>
      <c r="E26" s="1093"/>
      <c r="F26" s="1094"/>
      <c r="G26" s="1093"/>
      <c r="H26" s="1099"/>
      <c r="I26" s="1080"/>
      <c r="J26" s="1099"/>
      <c r="K26" s="1096"/>
      <c r="L26" s="1094"/>
      <c r="M26" s="1097"/>
      <c r="N26" s="1093"/>
      <c r="O26" s="1093"/>
      <c r="P26" s="686"/>
      <c r="Q26" s="687">
        <f>'ellátottak önk.'!F18</f>
        <v>800</v>
      </c>
      <c r="R26" s="684">
        <f t="shared" si="4"/>
        <v>800</v>
      </c>
      <c r="S26" s="80"/>
      <c r="T26" s="279"/>
      <c r="U26" s="279"/>
      <c r="V26" s="279"/>
    </row>
    <row r="27" spans="1:22" s="278" customFormat="1" ht="13.5" customHeight="1" x14ac:dyDescent="0.2">
      <c r="A27" s="702"/>
      <c r="B27" s="763" t="s">
        <v>528</v>
      </c>
      <c r="C27" s="683" t="s">
        <v>1122</v>
      </c>
      <c r="D27" s="1098"/>
      <c r="E27" s="1093"/>
      <c r="F27" s="1094"/>
      <c r="G27" s="1093"/>
      <c r="H27" s="1099"/>
      <c r="I27" s="1080"/>
      <c r="J27" s="1099"/>
      <c r="K27" s="1096"/>
      <c r="L27" s="1094"/>
      <c r="M27" s="1097"/>
      <c r="N27" s="1093"/>
      <c r="O27" s="1093"/>
      <c r="P27" s="686"/>
      <c r="Q27" s="687">
        <f>'ellátottak önk.'!F22</f>
        <v>1100</v>
      </c>
      <c r="R27" s="684">
        <f t="shared" si="4"/>
        <v>1100</v>
      </c>
      <c r="S27" s="80"/>
      <c r="T27" s="279"/>
      <c r="U27" s="279"/>
      <c r="V27" s="279"/>
    </row>
    <row r="28" spans="1:22" s="278" customFormat="1" ht="13.5" customHeight="1" x14ac:dyDescent="0.2">
      <c r="A28" s="702"/>
      <c r="B28" s="763" t="s">
        <v>529</v>
      </c>
      <c r="C28" s="683" t="s">
        <v>1017</v>
      </c>
      <c r="D28" s="1098"/>
      <c r="E28" s="1093"/>
      <c r="F28" s="1094"/>
      <c r="G28" s="1093"/>
      <c r="H28" s="1099"/>
      <c r="I28" s="1080"/>
      <c r="J28" s="1099"/>
      <c r="K28" s="1096"/>
      <c r="L28" s="1094"/>
      <c r="M28" s="1097"/>
      <c r="N28" s="1093"/>
      <c r="O28" s="1093"/>
      <c r="P28" s="686"/>
      <c r="Q28" s="687">
        <f>'ellátottak önk.'!F15</f>
        <v>600</v>
      </c>
      <c r="R28" s="684">
        <f t="shared" si="4"/>
        <v>600</v>
      </c>
      <c r="S28" s="80"/>
      <c r="T28" s="279"/>
      <c r="U28" s="279"/>
      <c r="V28" s="279"/>
    </row>
    <row r="29" spans="1:22" s="278" customFormat="1" ht="13.5" customHeight="1" x14ac:dyDescent="0.2">
      <c r="A29" s="702"/>
      <c r="B29" s="763" t="s">
        <v>530</v>
      </c>
      <c r="C29" s="683" t="s">
        <v>1123</v>
      </c>
      <c r="D29" s="1098"/>
      <c r="E29" s="1093"/>
      <c r="F29" s="1094"/>
      <c r="G29" s="1093"/>
      <c r="H29" s="1099"/>
      <c r="I29" s="1080"/>
      <c r="J29" s="1099"/>
      <c r="K29" s="1096"/>
      <c r="L29" s="1094"/>
      <c r="M29" s="1097"/>
      <c r="N29" s="1093"/>
      <c r="O29" s="1093"/>
      <c r="P29" s="686"/>
      <c r="Q29" s="687">
        <f>'ellátottak önk.'!F21</f>
        <v>1800</v>
      </c>
      <c r="R29" s="684">
        <f t="shared" si="4"/>
        <v>1800</v>
      </c>
      <c r="S29" s="80"/>
      <c r="T29" s="279"/>
      <c r="U29" s="279"/>
      <c r="V29" s="279"/>
    </row>
    <row r="30" spans="1:22" s="278" customFormat="1" ht="16.5" customHeight="1" x14ac:dyDescent="0.2">
      <c r="A30" s="702"/>
      <c r="B30" s="763" t="s">
        <v>531</v>
      </c>
      <c r="C30" s="683" t="s">
        <v>1019</v>
      </c>
      <c r="D30" s="1098"/>
      <c r="E30" s="1093"/>
      <c r="F30" s="1094"/>
      <c r="G30" s="1093"/>
      <c r="H30" s="1099"/>
      <c r="I30" s="1080"/>
      <c r="J30" s="1099"/>
      <c r="K30" s="1096"/>
      <c r="L30" s="1094"/>
      <c r="M30" s="1097"/>
      <c r="N30" s="1093"/>
      <c r="O30" s="1093"/>
      <c r="P30" s="686"/>
      <c r="Q30" s="687">
        <f>'ellátottak önk.'!F16</f>
        <v>800</v>
      </c>
      <c r="R30" s="684">
        <f t="shared" ref="R30:R34" si="5">SUM(D30:Q30)</f>
        <v>800</v>
      </c>
      <c r="S30" s="279"/>
      <c r="T30" s="279"/>
      <c r="U30" s="279"/>
      <c r="V30" s="279"/>
    </row>
    <row r="31" spans="1:22" s="278" customFormat="1" ht="15.75" customHeight="1" x14ac:dyDescent="0.2">
      <c r="A31" s="702"/>
      <c r="B31" s="763" t="s">
        <v>532</v>
      </c>
      <c r="C31" s="683" t="s">
        <v>1020</v>
      </c>
      <c r="D31" s="1098"/>
      <c r="E31" s="1093"/>
      <c r="F31" s="1094"/>
      <c r="G31" s="1093"/>
      <c r="H31" s="1099"/>
      <c r="I31" s="1080"/>
      <c r="J31" s="1099"/>
      <c r="K31" s="1096"/>
      <c r="L31" s="1094"/>
      <c r="M31" s="1097"/>
      <c r="N31" s="1093"/>
      <c r="O31" s="1093"/>
      <c r="P31" s="686"/>
      <c r="Q31" s="687">
        <v>800</v>
      </c>
      <c r="R31" s="684">
        <f t="shared" si="5"/>
        <v>800</v>
      </c>
      <c r="S31" s="279"/>
      <c r="T31" s="279"/>
      <c r="U31" s="279"/>
      <c r="V31" s="279"/>
    </row>
    <row r="32" spans="1:22" s="278" customFormat="1" ht="13.5" customHeight="1" x14ac:dyDescent="0.2">
      <c r="A32" s="702"/>
      <c r="B32" s="763" t="s">
        <v>533</v>
      </c>
      <c r="C32" s="683" t="s">
        <v>1023</v>
      </c>
      <c r="D32" s="1098"/>
      <c r="E32" s="1093"/>
      <c r="F32" s="1094"/>
      <c r="G32" s="1093"/>
      <c r="H32" s="1145">
        <v>111</v>
      </c>
      <c r="I32" s="1080"/>
      <c r="J32" s="1099"/>
      <c r="K32" s="1096"/>
      <c r="L32" s="1094"/>
      <c r="M32" s="1097"/>
      <c r="N32" s="1093"/>
      <c r="O32" s="1093"/>
      <c r="P32" s="688">
        <f>'ellátottak önk.'!E20</f>
        <v>390</v>
      </c>
      <c r="Q32" s="687">
        <f>'ellátottak önk.'!F20</f>
        <v>0</v>
      </c>
      <c r="R32" s="684">
        <f t="shared" si="5"/>
        <v>501</v>
      </c>
      <c r="S32" s="279"/>
      <c r="T32" s="279"/>
      <c r="U32" s="279"/>
      <c r="V32" s="279"/>
    </row>
    <row r="33" spans="1:22" s="278" customFormat="1" ht="13.5" customHeight="1" x14ac:dyDescent="0.2">
      <c r="A33" s="702"/>
      <c r="B33" s="763" t="s">
        <v>534</v>
      </c>
      <c r="C33" s="683" t="s">
        <v>1018</v>
      </c>
      <c r="D33" s="1098"/>
      <c r="E33" s="1093"/>
      <c r="F33" s="1094"/>
      <c r="G33" s="1093"/>
      <c r="H33" s="1099"/>
      <c r="I33" s="1080"/>
      <c r="J33" s="1099"/>
      <c r="K33" s="1096"/>
      <c r="L33" s="1094"/>
      <c r="M33" s="1097"/>
      <c r="N33" s="1093"/>
      <c r="O33" s="1093"/>
      <c r="P33" s="686"/>
      <c r="Q33" s="687">
        <f>'ellátottak önk.'!F13</f>
        <v>500</v>
      </c>
      <c r="R33" s="684">
        <f t="shared" si="5"/>
        <v>500</v>
      </c>
      <c r="S33" s="279"/>
      <c r="T33" s="279"/>
      <c r="U33" s="279"/>
      <c r="V33" s="279"/>
    </row>
    <row r="34" spans="1:22" s="278" customFormat="1" ht="13.5" customHeight="1" x14ac:dyDescent="0.2">
      <c r="A34" s="702"/>
      <c r="B34" s="763" t="s">
        <v>535</v>
      </c>
      <c r="C34" s="683" t="s">
        <v>1115</v>
      </c>
      <c r="D34" s="1098"/>
      <c r="E34" s="1093"/>
      <c r="F34" s="1094"/>
      <c r="G34" s="1093"/>
      <c r="H34" s="1099"/>
      <c r="I34" s="1080"/>
      <c r="J34" s="1099"/>
      <c r="K34" s="1096"/>
      <c r="L34" s="1094"/>
      <c r="M34" s="1097"/>
      <c r="N34" s="1093"/>
      <c r="O34" s="1093"/>
      <c r="P34" s="688"/>
      <c r="Q34" s="687">
        <f>'ellátottak önk.'!F23</f>
        <v>350</v>
      </c>
      <c r="R34" s="684">
        <f t="shared" si="5"/>
        <v>350</v>
      </c>
      <c r="S34" s="279"/>
      <c r="T34" s="279"/>
      <c r="U34" s="279"/>
      <c r="V34" s="279"/>
    </row>
    <row r="35" spans="1:22" s="278" customFormat="1" ht="15" customHeight="1" x14ac:dyDescent="0.2">
      <c r="A35" s="702"/>
      <c r="B35" s="763" t="s">
        <v>552</v>
      </c>
      <c r="C35" s="46" t="s">
        <v>944</v>
      </c>
      <c r="D35" s="1100"/>
      <c r="E35" s="1087"/>
      <c r="F35" s="1101"/>
      <c r="G35" s="1087"/>
      <c r="H35" s="420">
        <v>6431</v>
      </c>
      <c r="I35" s="227">
        <v>7330</v>
      </c>
      <c r="J35" s="1101"/>
      <c r="K35" s="1102"/>
      <c r="L35" s="1101"/>
      <c r="M35" s="1103"/>
      <c r="N35" s="1087"/>
      <c r="O35" s="1087"/>
      <c r="P35" s="420"/>
      <c r="Q35" s="227"/>
      <c r="R35" s="689">
        <f>SUM(D35:Q35)</f>
        <v>13761</v>
      </c>
      <c r="S35" s="279"/>
      <c r="T35" s="279"/>
      <c r="U35" s="279"/>
      <c r="V35" s="279"/>
    </row>
    <row r="36" spans="1:22" s="278" customFormat="1" ht="15" customHeight="1" x14ac:dyDescent="0.2">
      <c r="A36" s="702"/>
      <c r="B36" s="763" t="s">
        <v>553</v>
      </c>
      <c r="C36" s="46" t="s">
        <v>1124</v>
      </c>
      <c r="D36" s="1100"/>
      <c r="E36" s="1087"/>
      <c r="F36" s="1101"/>
      <c r="G36" s="1087"/>
      <c r="H36" s="420">
        <v>288</v>
      </c>
      <c r="I36" s="227">
        <v>13763</v>
      </c>
      <c r="J36" s="1101"/>
      <c r="K36" s="1102"/>
      <c r="L36" s="1101"/>
      <c r="M36" s="1103"/>
      <c r="N36" s="1087"/>
      <c r="O36" s="1087"/>
      <c r="P36" s="420"/>
      <c r="Q36" s="227"/>
      <c r="R36" s="689">
        <f t="shared" si="4"/>
        <v>14051</v>
      </c>
      <c r="S36" s="279"/>
      <c r="T36" s="279"/>
      <c r="U36" s="279"/>
      <c r="V36" s="279"/>
    </row>
    <row r="37" spans="1:22" s="278" customFormat="1" ht="15" customHeight="1" x14ac:dyDescent="0.2">
      <c r="A37" s="702"/>
      <c r="B37" s="763" t="s">
        <v>554</v>
      </c>
      <c r="C37" s="46" t="s">
        <v>1125</v>
      </c>
      <c r="D37" s="422">
        <v>38037</v>
      </c>
      <c r="E37" s="227"/>
      <c r="F37" s="420">
        <v>11893</v>
      </c>
      <c r="G37" s="227"/>
      <c r="H37" s="420">
        <v>1220</v>
      </c>
      <c r="I37" s="227"/>
      <c r="J37" s="1101"/>
      <c r="K37" s="1102"/>
      <c r="L37" s="1101"/>
      <c r="M37" s="1103"/>
      <c r="N37" s="1087"/>
      <c r="O37" s="1087"/>
      <c r="P37" s="420"/>
      <c r="Q37" s="227"/>
      <c r="R37" s="689">
        <f>SUM(D37:Q37)</f>
        <v>51150</v>
      </c>
      <c r="S37" s="80"/>
      <c r="T37" s="279"/>
      <c r="U37" s="279"/>
      <c r="V37" s="279"/>
    </row>
    <row r="38" spans="1:22" s="278" customFormat="1" ht="15" customHeight="1" x14ac:dyDescent="0.2">
      <c r="A38" s="702"/>
      <c r="B38" s="763" t="s">
        <v>555</v>
      </c>
      <c r="C38" s="46" t="s">
        <v>938</v>
      </c>
      <c r="D38" s="1100"/>
      <c r="E38" s="227">
        <v>1000</v>
      </c>
      <c r="F38" s="420"/>
      <c r="G38" s="227">
        <v>600</v>
      </c>
      <c r="H38" s="420"/>
      <c r="I38" s="227">
        <v>8616</v>
      </c>
      <c r="J38" s="420"/>
      <c r="K38" s="1102"/>
      <c r="L38" s="1101"/>
      <c r="M38" s="1103"/>
      <c r="N38" s="1087"/>
      <c r="O38" s="1087"/>
      <c r="P38" s="420"/>
      <c r="Q38" s="227"/>
      <c r="R38" s="689">
        <f t="shared" ref="R38:R42" si="6">SUM(D38:Q38)</f>
        <v>10216</v>
      </c>
      <c r="S38" s="80"/>
      <c r="T38" s="279"/>
      <c r="U38" s="279"/>
      <c r="V38" s="279"/>
    </row>
    <row r="39" spans="1:22" s="278" customFormat="1" ht="15" customHeight="1" x14ac:dyDescent="0.2">
      <c r="A39" s="702"/>
      <c r="B39" s="763" t="s">
        <v>556</v>
      </c>
      <c r="C39" s="46" t="s">
        <v>1129</v>
      </c>
      <c r="D39" s="1100"/>
      <c r="E39" s="227">
        <v>17715</v>
      </c>
      <c r="F39" s="420"/>
      <c r="G39" s="227">
        <v>7538</v>
      </c>
      <c r="H39" s="420"/>
      <c r="I39" s="227">
        <v>3829</v>
      </c>
      <c r="J39" s="420"/>
      <c r="K39" s="1102"/>
      <c r="L39" s="1101"/>
      <c r="M39" s="1103"/>
      <c r="N39" s="1087"/>
      <c r="O39" s="1087"/>
      <c r="P39" s="420"/>
      <c r="Q39" s="227"/>
      <c r="R39" s="689">
        <f t="shared" si="6"/>
        <v>29082</v>
      </c>
      <c r="S39" s="80"/>
      <c r="T39" s="279"/>
      <c r="U39" s="279"/>
      <c r="V39" s="279"/>
    </row>
    <row r="40" spans="1:22" s="278" customFormat="1" ht="15" customHeight="1" x14ac:dyDescent="0.2">
      <c r="A40" s="702"/>
      <c r="B40" s="763" t="s">
        <v>557</v>
      </c>
      <c r="C40" s="690" t="s">
        <v>1127</v>
      </c>
      <c r="D40" s="1104"/>
      <c r="E40" s="423">
        <f>2200+1000</f>
        <v>3200</v>
      </c>
      <c r="F40" s="421"/>
      <c r="G40" s="423">
        <f>600+200</f>
        <v>800</v>
      </c>
      <c r="H40" s="421"/>
      <c r="I40" s="423">
        <f>9272+2000</f>
        <v>11272</v>
      </c>
      <c r="J40" s="421"/>
      <c r="K40" s="1146"/>
      <c r="L40" s="421"/>
      <c r="M40" s="1147"/>
      <c r="N40" s="423"/>
      <c r="O40" s="423"/>
      <c r="P40" s="421"/>
      <c r="Q40" s="423"/>
      <c r="R40" s="691">
        <f t="shared" si="6"/>
        <v>15272</v>
      </c>
      <c r="S40" s="80"/>
      <c r="T40" s="279"/>
      <c r="U40" s="279"/>
      <c r="V40" s="279"/>
    </row>
    <row r="41" spans="1:22" s="278" customFormat="1" ht="15" customHeight="1" x14ac:dyDescent="0.2">
      <c r="A41" s="702"/>
      <c r="B41" s="763" t="s">
        <v>558</v>
      </c>
      <c r="C41" s="46" t="s">
        <v>939</v>
      </c>
      <c r="D41" s="1100"/>
      <c r="E41" s="1087"/>
      <c r="F41" s="1101"/>
      <c r="G41" s="1087"/>
      <c r="H41" s="1101"/>
      <c r="I41" s="227">
        <v>14684</v>
      </c>
      <c r="J41" s="1101"/>
      <c r="K41" s="1102"/>
      <c r="L41" s="1101"/>
      <c r="M41" s="1103"/>
      <c r="N41" s="1087"/>
      <c r="O41" s="1087"/>
      <c r="P41" s="420"/>
      <c r="Q41" s="227"/>
      <c r="R41" s="689">
        <f t="shared" si="6"/>
        <v>14684</v>
      </c>
      <c r="S41" s="80"/>
      <c r="T41" s="279"/>
      <c r="U41" s="279"/>
      <c r="V41" s="279"/>
    </row>
    <row r="42" spans="1:22" s="278" customFormat="1" ht="15" customHeight="1" x14ac:dyDescent="0.2">
      <c r="A42" s="702"/>
      <c r="B42" s="763" t="s">
        <v>559</v>
      </c>
      <c r="C42" s="46" t="s">
        <v>1119</v>
      </c>
      <c r="D42" s="1100"/>
      <c r="E42" s="1087"/>
      <c r="F42" s="1101"/>
      <c r="G42" s="1087"/>
      <c r="H42" s="420">
        <v>6833</v>
      </c>
      <c r="I42" s="1087"/>
      <c r="J42" s="1101"/>
      <c r="K42" s="1102"/>
      <c r="L42" s="1101"/>
      <c r="M42" s="1103"/>
      <c r="N42" s="1087"/>
      <c r="O42" s="1087"/>
      <c r="P42" s="420"/>
      <c r="Q42" s="227"/>
      <c r="R42" s="689">
        <f t="shared" si="6"/>
        <v>6833</v>
      </c>
      <c r="S42" s="80"/>
      <c r="T42" s="279"/>
      <c r="U42" s="279"/>
      <c r="V42" s="279"/>
    </row>
    <row r="43" spans="1:22" s="278" customFormat="1" ht="15" customHeight="1" x14ac:dyDescent="0.2">
      <c r="A43" s="702"/>
      <c r="B43" s="763" t="s">
        <v>560</v>
      </c>
      <c r="C43" s="46" t="s">
        <v>1126</v>
      </c>
      <c r="D43" s="422">
        <v>0</v>
      </c>
      <c r="E43" s="227"/>
      <c r="F43" s="420">
        <v>0</v>
      </c>
      <c r="G43" s="1087"/>
      <c r="H43" s="420">
        <v>3361</v>
      </c>
      <c r="I43" s="1087"/>
      <c r="J43" s="1101"/>
      <c r="K43" s="1102"/>
      <c r="L43" s="1101"/>
      <c r="M43" s="1103"/>
      <c r="N43" s="1087"/>
      <c r="O43" s="1087"/>
      <c r="P43" s="420"/>
      <c r="Q43" s="227"/>
      <c r="R43" s="689">
        <f t="shared" si="4"/>
        <v>3361</v>
      </c>
      <c r="S43" s="279"/>
      <c r="T43" s="451"/>
      <c r="U43" s="279"/>
      <c r="V43" s="279"/>
    </row>
    <row r="44" spans="1:22" s="278" customFormat="1" ht="15" customHeight="1" x14ac:dyDescent="0.2">
      <c r="A44" s="702"/>
      <c r="B44" s="763" t="s">
        <v>612</v>
      </c>
      <c r="C44" s="683" t="s">
        <v>940</v>
      </c>
      <c r="D44" s="1148">
        <v>12636</v>
      </c>
      <c r="E44" s="1149">
        <v>3061</v>
      </c>
      <c r="F44" s="1145">
        <v>3126</v>
      </c>
      <c r="G44" s="227">
        <v>606</v>
      </c>
      <c r="H44" s="1145">
        <f>15897+548</f>
        <v>16445</v>
      </c>
      <c r="I44" s="1149"/>
      <c r="J44" s="1145"/>
      <c r="K44" s="1143"/>
      <c r="L44" s="686"/>
      <c r="M44" s="1144"/>
      <c r="N44" s="685"/>
      <c r="O44" s="685"/>
      <c r="P44" s="686"/>
      <c r="Q44" s="685"/>
      <c r="R44" s="689">
        <f t="shared" si="4"/>
        <v>35874</v>
      </c>
      <c r="S44" s="279"/>
      <c r="T44" s="451"/>
      <c r="U44" s="279"/>
      <c r="V44" s="279"/>
    </row>
    <row r="45" spans="1:22" s="278" customFormat="1" ht="15" customHeight="1" x14ac:dyDescent="0.2">
      <c r="A45" s="702"/>
      <c r="B45" s="763" t="s">
        <v>613</v>
      </c>
      <c r="C45" s="762" t="s">
        <v>941</v>
      </c>
      <c r="D45" s="1098"/>
      <c r="E45" s="1093"/>
      <c r="F45" s="1094"/>
      <c r="G45" s="1093"/>
      <c r="H45" s="1099"/>
      <c r="I45" s="678">
        <v>6092</v>
      </c>
      <c r="J45" s="1099"/>
      <c r="K45" s="1096"/>
      <c r="L45" s="1094"/>
      <c r="M45" s="1097"/>
      <c r="N45" s="1093"/>
      <c r="O45" s="1093"/>
      <c r="P45" s="686"/>
      <c r="Q45" s="685"/>
      <c r="R45" s="684">
        <f t="shared" ref="R45:R46" si="7">SUM(D45:Q45)</f>
        <v>6092</v>
      </c>
      <c r="S45" s="279"/>
      <c r="T45" s="451"/>
      <c r="U45" s="279"/>
      <c r="V45" s="279"/>
    </row>
    <row r="46" spans="1:22" s="278" customFormat="1" ht="15" customHeight="1" x14ac:dyDescent="0.2">
      <c r="A46" s="702"/>
      <c r="B46" s="763" t="s">
        <v>614</v>
      </c>
      <c r="C46" s="696" t="s">
        <v>945</v>
      </c>
      <c r="D46" s="1113"/>
      <c r="E46" s="1107"/>
      <c r="F46" s="1080"/>
      <c r="G46" s="1107"/>
      <c r="H46" s="1080"/>
      <c r="I46" s="679">
        <f>2515+1134</f>
        <v>3649</v>
      </c>
      <c r="J46" s="1080"/>
      <c r="K46" s="1107"/>
      <c r="L46" s="1114"/>
      <c r="M46" s="1107"/>
      <c r="N46" s="1080"/>
      <c r="O46" s="1107"/>
      <c r="P46" s="678"/>
      <c r="Q46" s="679"/>
      <c r="R46" s="684">
        <f t="shared" si="7"/>
        <v>3649</v>
      </c>
      <c r="S46" s="279"/>
      <c r="T46" s="451"/>
      <c r="U46" s="279"/>
      <c r="V46" s="279"/>
    </row>
    <row r="47" spans="1:22" s="278" customFormat="1" ht="15" customHeight="1" x14ac:dyDescent="0.2">
      <c r="A47" s="702"/>
      <c r="B47" s="763" t="s">
        <v>615</v>
      </c>
      <c r="C47" s="46" t="s">
        <v>1128</v>
      </c>
      <c r="D47" s="1100"/>
      <c r="E47" s="1103"/>
      <c r="F47" s="1087"/>
      <c r="G47" s="1087"/>
      <c r="H47" s="420">
        <f>20530-5939</f>
        <v>14591</v>
      </c>
      <c r="I47" s="1087"/>
      <c r="J47" s="1101"/>
      <c r="K47" s="1102"/>
      <c r="L47" s="1101"/>
      <c r="M47" s="1103"/>
      <c r="N47" s="1087"/>
      <c r="O47" s="1087"/>
      <c r="P47" s="420"/>
      <c r="Q47" s="227"/>
      <c r="R47" s="689">
        <f t="shared" ref="R47:R50" si="8">SUM(D47:Q47)</f>
        <v>14591</v>
      </c>
      <c r="S47" s="474"/>
      <c r="T47" s="279"/>
      <c r="U47" s="279"/>
      <c r="V47" s="279"/>
    </row>
    <row r="48" spans="1:22" s="278" customFormat="1" ht="15" customHeight="1" x14ac:dyDescent="0.2">
      <c r="A48" s="702"/>
      <c r="B48" s="763" t="s">
        <v>112</v>
      </c>
      <c r="C48" s="46" t="s">
        <v>1120</v>
      </c>
      <c r="D48" s="1100"/>
      <c r="E48" s="1087"/>
      <c r="F48" s="1101"/>
      <c r="G48" s="1087"/>
      <c r="H48" s="420">
        <v>64008</v>
      </c>
      <c r="I48" s="227">
        <v>6648</v>
      </c>
      <c r="J48" s="1101"/>
      <c r="K48" s="1102"/>
      <c r="L48" s="1101"/>
      <c r="M48" s="1103"/>
      <c r="N48" s="1087"/>
      <c r="O48" s="1087"/>
      <c r="P48" s="420"/>
      <c r="Q48" s="227"/>
      <c r="R48" s="689">
        <f t="shared" si="8"/>
        <v>70656</v>
      </c>
      <c r="S48" s="474"/>
      <c r="T48" s="279"/>
      <c r="U48" s="279"/>
      <c r="V48" s="279"/>
    </row>
    <row r="49" spans="1:22" s="278" customFormat="1" ht="24" customHeight="1" x14ac:dyDescent="0.2">
      <c r="A49" s="702"/>
      <c r="B49" s="763" t="s">
        <v>640</v>
      </c>
      <c r="C49" s="683" t="s">
        <v>999</v>
      </c>
      <c r="D49" s="1108"/>
      <c r="E49" s="1109"/>
      <c r="F49" s="1110"/>
      <c r="G49" s="1109"/>
      <c r="H49" s="804">
        <v>5000</v>
      </c>
      <c r="I49" s="1109"/>
      <c r="J49" s="1110"/>
      <c r="K49" s="1111"/>
      <c r="L49" s="1110"/>
      <c r="M49" s="1112"/>
      <c r="N49" s="1109"/>
      <c r="O49" s="1109"/>
      <c r="P49" s="804"/>
      <c r="Q49" s="803"/>
      <c r="R49" s="846">
        <f t="shared" si="8"/>
        <v>5000</v>
      </c>
      <c r="S49" s="474"/>
      <c r="T49" s="279"/>
      <c r="U49" s="279"/>
      <c r="V49" s="279"/>
    </row>
    <row r="50" spans="1:22" s="278" customFormat="1" ht="24" customHeight="1" x14ac:dyDescent="0.2">
      <c r="A50" s="702"/>
      <c r="B50" s="763" t="s">
        <v>641</v>
      </c>
      <c r="C50" s="692" t="s">
        <v>1058</v>
      </c>
      <c r="D50" s="1113"/>
      <c r="E50" s="1080"/>
      <c r="F50" s="1105"/>
      <c r="G50" s="1080"/>
      <c r="H50" s="693">
        <v>5000</v>
      </c>
      <c r="I50" s="1080"/>
      <c r="J50" s="1105"/>
      <c r="K50" s="1106"/>
      <c r="L50" s="1105"/>
      <c r="M50" s="1107"/>
      <c r="N50" s="1080"/>
      <c r="O50" s="1080"/>
      <c r="P50" s="693"/>
      <c r="Q50" s="678"/>
      <c r="R50" s="684">
        <f t="shared" si="8"/>
        <v>5000</v>
      </c>
      <c r="S50" s="474"/>
      <c r="T50" s="279"/>
      <c r="U50" s="279"/>
      <c r="V50" s="279"/>
    </row>
    <row r="51" spans="1:22" s="278" customFormat="1" ht="17.25" customHeight="1" x14ac:dyDescent="0.2">
      <c r="A51" s="702"/>
      <c r="B51" s="763" t="s">
        <v>115</v>
      </c>
      <c r="C51" s="692" t="s">
        <v>942</v>
      </c>
      <c r="D51" s="1100"/>
      <c r="E51" s="678">
        <v>2048</v>
      </c>
      <c r="F51" s="693"/>
      <c r="G51" s="678">
        <v>432</v>
      </c>
      <c r="H51" s="693">
        <v>350</v>
      </c>
      <c r="I51" s="1080"/>
      <c r="J51" s="1105"/>
      <c r="K51" s="1106"/>
      <c r="L51" s="1105"/>
      <c r="M51" s="1107"/>
      <c r="N51" s="1080"/>
      <c r="O51" s="1080"/>
      <c r="P51" s="693"/>
      <c r="Q51" s="678"/>
      <c r="R51" s="684">
        <f t="shared" ref="R51:R53" si="9">SUM(D51:Q51)</f>
        <v>2830</v>
      </c>
      <c r="S51" s="474"/>
      <c r="T51" s="286"/>
      <c r="U51" s="279"/>
      <c r="V51" s="279"/>
    </row>
    <row r="52" spans="1:22" s="278" customFormat="1" ht="17.25" customHeight="1" x14ac:dyDescent="0.2">
      <c r="A52" s="702"/>
      <c r="B52" s="763" t="s">
        <v>116</v>
      </c>
      <c r="C52" s="683" t="s">
        <v>1116</v>
      </c>
      <c r="D52" s="1098"/>
      <c r="E52" s="1093"/>
      <c r="F52" s="1094"/>
      <c r="G52" s="1093"/>
      <c r="H52" s="1099"/>
      <c r="I52" s="678">
        <v>400</v>
      </c>
      <c r="J52" s="1099"/>
      <c r="K52" s="1096"/>
      <c r="L52" s="1094"/>
      <c r="M52" s="1097"/>
      <c r="N52" s="1093"/>
      <c r="O52" s="1093"/>
      <c r="P52" s="688"/>
      <c r="Q52" s="1092"/>
      <c r="R52" s="684">
        <f t="shared" si="9"/>
        <v>400</v>
      </c>
      <c r="S52" s="474"/>
      <c r="T52" s="286"/>
      <c r="U52" s="279"/>
      <c r="V52" s="279"/>
    </row>
    <row r="53" spans="1:22" s="278" customFormat="1" ht="15" customHeight="1" x14ac:dyDescent="0.2">
      <c r="A53" s="702"/>
      <c r="B53" s="763" t="s">
        <v>117</v>
      </c>
      <c r="C53" s="46" t="s">
        <v>998</v>
      </c>
      <c r="D53" s="1100"/>
      <c r="E53" s="1087"/>
      <c r="F53" s="1101"/>
      <c r="G53" s="1087"/>
      <c r="H53" s="420">
        <v>634</v>
      </c>
      <c r="I53" s="227">
        <v>34561</v>
      </c>
      <c r="J53" s="1101"/>
      <c r="K53" s="1102"/>
      <c r="L53" s="1101"/>
      <c r="M53" s="1103"/>
      <c r="N53" s="1087"/>
      <c r="O53" s="1087"/>
      <c r="P53" s="420"/>
      <c r="Q53" s="227"/>
      <c r="R53" s="689">
        <f t="shared" si="9"/>
        <v>35195</v>
      </c>
      <c r="S53" s="474"/>
      <c r="T53" s="286"/>
      <c r="U53" s="279"/>
      <c r="V53" s="279"/>
    </row>
    <row r="54" spans="1:22" s="278" customFormat="1" ht="84.75" customHeight="1" thickBot="1" x14ac:dyDescent="0.25">
      <c r="A54" s="702"/>
      <c r="B54" s="763" t="s">
        <v>120</v>
      </c>
      <c r="C54" s="696" t="s">
        <v>1341</v>
      </c>
      <c r="D54" s="1113"/>
      <c r="E54" s="679">
        <v>10846</v>
      </c>
      <c r="F54" s="678"/>
      <c r="G54" s="679">
        <v>2212</v>
      </c>
      <c r="H54" s="678">
        <v>38003</v>
      </c>
      <c r="I54" s="679">
        <v>143285</v>
      </c>
      <c r="J54" s="678"/>
      <c r="K54" s="1107"/>
      <c r="L54" s="1114"/>
      <c r="M54" s="1107"/>
      <c r="N54" s="678">
        <v>0</v>
      </c>
      <c r="O54" s="1107"/>
      <c r="P54" s="678"/>
      <c r="Q54" s="679"/>
      <c r="R54" s="684">
        <f t="shared" si="4"/>
        <v>194346</v>
      </c>
      <c r="S54" s="80"/>
      <c r="T54" s="279"/>
      <c r="U54" s="279"/>
      <c r="V54" s="279"/>
    </row>
    <row r="55" spans="1:22" ht="15.6" customHeight="1" thickBot="1" x14ac:dyDescent="0.25">
      <c r="B55" s="1608" t="s">
        <v>582</v>
      </c>
      <c r="C55" s="1609"/>
      <c r="D55" s="252">
        <f t="shared" ref="D55:R55" si="10">SUM(D10:D54)</f>
        <v>59916</v>
      </c>
      <c r="E55" s="252">
        <f t="shared" si="10"/>
        <v>37870</v>
      </c>
      <c r="F55" s="252">
        <f t="shared" si="10"/>
        <v>17310</v>
      </c>
      <c r="G55" s="252">
        <f t="shared" si="10"/>
        <v>12188</v>
      </c>
      <c r="H55" s="252">
        <f t="shared" si="10"/>
        <v>240820</v>
      </c>
      <c r="I55" s="252">
        <f t="shared" si="10"/>
        <v>277503</v>
      </c>
      <c r="J55" s="252">
        <f t="shared" si="10"/>
        <v>5850</v>
      </c>
      <c r="K55" s="252">
        <f t="shared" si="10"/>
        <v>49335</v>
      </c>
      <c r="L55" s="252">
        <f t="shared" si="10"/>
        <v>150640</v>
      </c>
      <c r="M55" s="252">
        <f t="shared" si="10"/>
        <v>168375</v>
      </c>
      <c r="N55" s="252">
        <f t="shared" si="10"/>
        <v>0</v>
      </c>
      <c r="O55" s="252">
        <f t="shared" si="10"/>
        <v>0</v>
      </c>
      <c r="P55" s="252">
        <f t="shared" si="10"/>
        <v>2690</v>
      </c>
      <c r="Q55" s="252">
        <f t="shared" si="10"/>
        <v>10950</v>
      </c>
      <c r="R55" s="252">
        <f t="shared" si="10"/>
        <v>1033447</v>
      </c>
      <c r="S55" s="82"/>
    </row>
    <row r="56" spans="1:22" x14ac:dyDescent="0.2">
      <c r="S56" s="289"/>
    </row>
    <row r="60" spans="1:22" x14ac:dyDescent="0.2">
      <c r="S60" s="286"/>
    </row>
    <row r="61" spans="1:22" x14ac:dyDescent="0.2">
      <c r="S61" s="286"/>
    </row>
    <row r="65" spans="12:12" x14ac:dyDescent="0.2">
      <c r="L65" s="285"/>
    </row>
  </sheetData>
  <sheetProtection selectLockedCells="1" selectUnlockedCells="1"/>
  <mergeCells count="23">
    <mergeCell ref="C7:C9"/>
    <mergeCell ref="B55:C55"/>
    <mergeCell ref="N5:O5"/>
    <mergeCell ref="J5:K5"/>
    <mergeCell ref="F7:G8"/>
    <mergeCell ref="L7:M8"/>
    <mergeCell ref="F5:G5"/>
    <mergeCell ref="P5:Q5"/>
    <mergeCell ref="B1:R1"/>
    <mergeCell ref="B2:R2"/>
    <mergeCell ref="B3:R3"/>
    <mergeCell ref="B5:B9"/>
    <mergeCell ref="D7:E8"/>
    <mergeCell ref="J7:K8"/>
    <mergeCell ref="D5:E5"/>
    <mergeCell ref="N7:O8"/>
    <mergeCell ref="H5:I5"/>
    <mergeCell ref="R7:R9"/>
    <mergeCell ref="C4:R4"/>
    <mergeCell ref="P7:Q8"/>
    <mergeCell ref="D6:R6"/>
    <mergeCell ref="L5:M5"/>
    <mergeCell ref="H7:I8"/>
  </mergeCells>
  <phoneticPr fontId="33" type="noConversion"/>
  <pageMargins left="0.15748031496062992" right="0.15748031496062992" top="0.78740157480314965" bottom="0.78740157480314965" header="0.51181102362204722" footer="0.51181102362204722"/>
  <pageSetup paperSize="9" scale="75" firstPageNumber="0" fitToHeight="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N40"/>
  <sheetViews>
    <sheetView workbookViewId="0">
      <selection activeCell="N14" sqref="N14"/>
    </sheetView>
  </sheetViews>
  <sheetFormatPr defaultColWidth="9.140625" defaultRowHeight="18" customHeight="1" x14ac:dyDescent="0.25"/>
  <cols>
    <col min="1" max="1" width="6.140625" style="31" customWidth="1"/>
    <col min="2" max="3" width="3.5703125" style="17" customWidth="1"/>
    <col min="4" max="4" width="41.5703125" style="24" customWidth="1"/>
    <col min="5" max="5" width="12.28515625" style="17" customWidth="1"/>
    <col min="6" max="6" width="11" style="17" customWidth="1"/>
    <col min="7" max="7" width="14" style="17" customWidth="1"/>
    <col min="8" max="9" width="0" style="243" hidden="1" customWidth="1"/>
    <col min="10" max="10" width="9.42578125" style="31" hidden="1" customWidth="1"/>
    <col min="11" max="16384" width="9.140625" style="31"/>
  </cols>
  <sheetData>
    <row r="1" spans="2:14" ht="18" customHeight="1" x14ac:dyDescent="0.25">
      <c r="B1" s="1610" t="s">
        <v>1376</v>
      </c>
      <c r="C1" s="1611"/>
      <c r="D1" s="1611"/>
      <c r="E1" s="1611"/>
      <c r="F1" s="1611"/>
      <c r="G1" s="1611"/>
      <c r="H1" s="1612"/>
      <c r="I1" s="1612"/>
      <c r="J1" s="1612"/>
    </row>
    <row r="2" spans="2:14" ht="18" customHeight="1" x14ac:dyDescent="0.25">
      <c r="N2" s="960"/>
    </row>
    <row r="3" spans="2:14" ht="15.75" customHeight="1" x14ac:dyDescent="0.25">
      <c r="B3" s="1533" t="s">
        <v>77</v>
      </c>
      <c r="C3" s="1533"/>
      <c r="D3" s="1533"/>
      <c r="E3" s="1533"/>
      <c r="F3" s="1533"/>
      <c r="G3" s="1533"/>
      <c r="H3" s="1478"/>
      <c r="I3" s="1478"/>
      <c r="J3" s="1478"/>
    </row>
    <row r="4" spans="2:14" ht="15.75" customHeight="1" x14ac:dyDescent="0.25">
      <c r="B4" s="1621" t="s">
        <v>1200</v>
      </c>
      <c r="C4" s="1622"/>
      <c r="D4" s="1622"/>
      <c r="E4" s="1622"/>
      <c r="F4" s="1622"/>
      <c r="G4" s="1622"/>
    </row>
    <row r="5" spans="2:14" ht="15.75" customHeight="1" x14ac:dyDescent="0.25">
      <c r="B5" s="1533" t="s">
        <v>888</v>
      </c>
      <c r="C5" s="1533"/>
      <c r="D5" s="1533"/>
      <c r="E5" s="1533"/>
      <c r="F5" s="1533"/>
      <c r="G5" s="1533"/>
      <c r="H5" s="1478"/>
      <c r="I5" s="1478"/>
      <c r="J5" s="1478"/>
    </row>
    <row r="6" spans="2:14" s="33" customFormat="1" ht="14.25" customHeight="1" x14ac:dyDescent="0.25">
      <c r="B6" s="1614" t="s">
        <v>307</v>
      </c>
      <c r="C6" s="1614"/>
      <c r="D6" s="1614"/>
      <c r="E6" s="1614"/>
      <c r="F6" s="1614"/>
      <c r="G6" s="1614"/>
      <c r="H6" s="1478"/>
      <c r="I6" s="1478"/>
      <c r="J6" s="1478"/>
    </row>
    <row r="7" spans="2:14" s="33" customFormat="1" ht="14.25" customHeight="1" x14ac:dyDescent="0.25">
      <c r="B7" s="28"/>
      <c r="C7" s="204"/>
      <c r="D7" s="205"/>
      <c r="E7" s="28"/>
      <c r="F7" s="28"/>
      <c r="G7" s="28"/>
    </row>
    <row r="8" spans="2:14" ht="30.6" customHeight="1" x14ac:dyDescent="0.25">
      <c r="B8" s="1615" t="s">
        <v>460</v>
      </c>
      <c r="C8" s="1617" t="s">
        <v>57</v>
      </c>
      <c r="D8" s="1617"/>
      <c r="E8" s="20" t="s">
        <v>58</v>
      </c>
      <c r="F8" s="20" t="s">
        <v>59</v>
      </c>
      <c r="G8" s="20" t="s">
        <v>60</v>
      </c>
      <c r="H8" s="31"/>
      <c r="I8" s="31"/>
    </row>
    <row r="9" spans="2:14" ht="30" customHeight="1" x14ac:dyDescent="0.25">
      <c r="B9" s="1616"/>
      <c r="C9" s="1618" t="s">
        <v>517</v>
      </c>
      <c r="D9" s="1618"/>
      <c r="E9" s="1620" t="s">
        <v>1336</v>
      </c>
      <c r="F9" s="1620"/>
      <c r="G9" s="1620"/>
      <c r="H9" s="31"/>
      <c r="I9" s="31"/>
    </row>
    <row r="10" spans="2:14" ht="52.9" customHeight="1" x14ac:dyDescent="0.25">
      <c r="B10" s="1616"/>
      <c r="C10" s="1618"/>
      <c r="D10" s="1619"/>
      <c r="E10" s="206" t="s">
        <v>62</v>
      </c>
      <c r="F10" s="206" t="s">
        <v>63</v>
      </c>
      <c r="G10" s="206" t="s">
        <v>64</v>
      </c>
      <c r="H10" s="31"/>
      <c r="I10" s="31"/>
    </row>
    <row r="11" spans="2:14" ht="23.25" customHeight="1" x14ac:dyDescent="0.25">
      <c r="B11" s="809" t="s">
        <v>470</v>
      </c>
      <c r="C11" s="1613" t="s">
        <v>583</v>
      </c>
      <c r="D11" s="1613"/>
      <c r="E11" s="207"/>
      <c r="F11" s="207"/>
      <c r="G11" s="207"/>
      <c r="H11" s="31"/>
      <c r="I11" s="31"/>
      <c r="K11" s="524"/>
    </row>
    <row r="12" spans="2:14" ht="18" customHeight="1" x14ac:dyDescent="0.25">
      <c r="B12" s="810" t="s">
        <v>478</v>
      </c>
      <c r="C12" s="208" t="s">
        <v>548</v>
      </c>
      <c r="D12" s="205"/>
      <c r="E12" s="207"/>
      <c r="F12" s="207"/>
      <c r="G12" s="207"/>
      <c r="H12" s="31"/>
      <c r="I12" s="31"/>
      <c r="K12" s="524"/>
    </row>
    <row r="13" spans="2:14" ht="18" customHeight="1" x14ac:dyDescent="0.25">
      <c r="B13" s="810" t="s">
        <v>480</v>
      </c>
      <c r="C13" s="209"/>
      <c r="D13" s="210" t="s">
        <v>885</v>
      </c>
      <c r="E13" s="207">
        <v>0</v>
      </c>
      <c r="F13" s="207">
        <v>500</v>
      </c>
      <c r="G13" s="207">
        <f>SUM(E13:F13)</f>
        <v>500</v>
      </c>
      <c r="H13" s="31"/>
      <c r="I13" s="31"/>
      <c r="K13" s="524"/>
    </row>
    <row r="14" spans="2:14" ht="18" customHeight="1" x14ac:dyDescent="0.25">
      <c r="B14" s="810" t="s">
        <v>481</v>
      </c>
      <c r="C14" s="209"/>
      <c r="D14" s="24" t="s">
        <v>548</v>
      </c>
      <c r="E14" s="207"/>
      <c r="F14" s="211">
        <v>0</v>
      </c>
      <c r="G14" s="207">
        <f>SUM(E14:F14)</f>
        <v>0</v>
      </c>
      <c r="H14" s="31"/>
      <c r="I14" s="31"/>
      <c r="K14" s="524"/>
    </row>
    <row r="15" spans="2:14" ht="18" customHeight="1" x14ac:dyDescent="0.25">
      <c r="B15" s="810" t="s">
        <v>482</v>
      </c>
      <c r="C15" s="209"/>
      <c r="D15" s="24" t="s">
        <v>929</v>
      </c>
      <c r="E15" s="207"/>
      <c r="F15" s="211">
        <v>600</v>
      </c>
      <c r="G15" s="207">
        <f>SUM(E15:F15)</f>
        <v>600</v>
      </c>
      <c r="H15" s="31"/>
      <c r="I15" s="31"/>
      <c r="K15" s="524"/>
    </row>
    <row r="16" spans="2:14" ht="18" customHeight="1" x14ac:dyDescent="0.25">
      <c r="B16" s="810" t="s">
        <v>483</v>
      </c>
      <c r="C16" s="209"/>
      <c r="D16" s="24" t="s">
        <v>930</v>
      </c>
      <c r="E16" s="207"/>
      <c r="F16" s="211">
        <v>800</v>
      </c>
      <c r="G16" s="207">
        <f t="shared" ref="G16:G20" si="0">SUM(E16:F16)</f>
        <v>800</v>
      </c>
      <c r="H16" s="31"/>
      <c r="I16" s="31"/>
      <c r="K16" s="524"/>
    </row>
    <row r="17" spans="2:13" ht="18" customHeight="1" x14ac:dyDescent="0.25">
      <c r="B17" s="810" t="s">
        <v>484</v>
      </c>
      <c r="C17" s="209"/>
      <c r="D17" s="24" t="s">
        <v>931</v>
      </c>
      <c r="E17" s="207"/>
      <c r="F17" s="211">
        <v>800</v>
      </c>
      <c r="G17" s="207">
        <f t="shared" si="0"/>
        <v>800</v>
      </c>
      <c r="H17" s="31"/>
      <c r="I17" s="31"/>
      <c r="K17" s="524"/>
    </row>
    <row r="18" spans="2:13" ht="18" customHeight="1" x14ac:dyDescent="0.25">
      <c r="B18" s="810" t="s">
        <v>485</v>
      </c>
      <c r="C18" s="209"/>
      <c r="D18" s="24" t="s">
        <v>932</v>
      </c>
      <c r="E18" s="207"/>
      <c r="F18" s="211">
        <v>800</v>
      </c>
      <c r="G18" s="207">
        <f t="shared" si="0"/>
        <v>800</v>
      </c>
      <c r="H18" s="31"/>
      <c r="I18" s="31"/>
      <c r="K18" s="524"/>
    </row>
    <row r="19" spans="2:13" ht="18" customHeight="1" x14ac:dyDescent="0.25">
      <c r="B19" s="810" t="s">
        <v>519</v>
      </c>
      <c r="C19" s="209"/>
      <c r="D19" s="24" t="s">
        <v>933</v>
      </c>
      <c r="E19" s="207">
        <v>2300</v>
      </c>
      <c r="F19" s="211">
        <v>0</v>
      </c>
      <c r="G19" s="207">
        <f t="shared" si="0"/>
        <v>2300</v>
      </c>
      <c r="H19" s="31"/>
      <c r="I19" s="31"/>
      <c r="K19" s="524"/>
    </row>
    <row r="20" spans="2:13" ht="18" customHeight="1" x14ac:dyDescent="0.25">
      <c r="B20" s="810" t="s">
        <v>520</v>
      </c>
      <c r="C20" s="209"/>
      <c r="D20" s="498" t="s">
        <v>581</v>
      </c>
      <c r="E20" s="207">
        <v>390</v>
      </c>
      <c r="F20" s="211">
        <v>0</v>
      </c>
      <c r="G20" s="207">
        <f t="shared" si="0"/>
        <v>390</v>
      </c>
      <c r="H20" s="31"/>
      <c r="I20" s="31"/>
      <c r="K20" s="524"/>
    </row>
    <row r="21" spans="2:13" ht="18" customHeight="1" x14ac:dyDescent="0.25">
      <c r="B21" s="810" t="s">
        <v>521</v>
      </c>
      <c r="C21" s="659"/>
      <c r="D21" s="498" t="s">
        <v>546</v>
      </c>
      <c r="E21" s="207"/>
      <c r="F21" s="211">
        <v>1800</v>
      </c>
      <c r="G21" s="207">
        <f>SUM(E21:F21)</f>
        <v>1800</v>
      </c>
      <c r="H21" s="31"/>
      <c r="I21" s="31"/>
      <c r="K21" s="524"/>
    </row>
    <row r="22" spans="2:13" ht="18" customHeight="1" x14ac:dyDescent="0.25">
      <c r="B22" s="810" t="s">
        <v>522</v>
      </c>
      <c r="C22" s="659"/>
      <c r="D22" s="661" t="s">
        <v>545</v>
      </c>
      <c r="E22" s="660"/>
      <c r="F22" s="211">
        <v>1100</v>
      </c>
      <c r="G22" s="499">
        <f>SUM(E22:F22)</f>
        <v>1100</v>
      </c>
      <c r="H22" s="32"/>
      <c r="I22" s="32"/>
      <c r="J22" s="32"/>
      <c r="K22" s="524"/>
      <c r="M22" s="32"/>
    </row>
    <row r="23" spans="2:13" ht="18" customHeight="1" x14ac:dyDescent="0.25">
      <c r="B23" s="810" t="s">
        <v>523</v>
      </c>
      <c r="C23" s="659"/>
      <c r="D23" s="661" t="s">
        <v>1114</v>
      </c>
      <c r="E23" s="660"/>
      <c r="F23" s="211">
        <v>350</v>
      </c>
      <c r="G23" s="499">
        <f>SUM(E23:F23)</f>
        <v>350</v>
      </c>
      <c r="H23" s="32"/>
      <c r="I23" s="32"/>
      <c r="J23" s="32"/>
      <c r="K23" s="524"/>
      <c r="M23" s="32"/>
    </row>
    <row r="24" spans="2:13" ht="18" customHeight="1" x14ac:dyDescent="0.25">
      <c r="B24" s="810" t="s">
        <v>524</v>
      </c>
      <c r="C24" s="208" t="s">
        <v>886</v>
      </c>
      <c r="D24" s="205"/>
      <c r="E24" s="212">
        <f>SUM(E13:E22)</f>
        <v>2690</v>
      </c>
      <c r="F24" s="212">
        <f>SUM(F13:F23)</f>
        <v>6750</v>
      </c>
      <c r="G24" s="212">
        <f>SUM(G13:G23)</f>
        <v>9440</v>
      </c>
      <c r="H24" s="212">
        <f t="shared" ref="H24:J24" si="1">SUM(H13:H22)</f>
        <v>0</v>
      </c>
      <c r="I24" s="212">
        <f t="shared" si="1"/>
        <v>0</v>
      </c>
      <c r="J24" s="212">
        <f t="shared" si="1"/>
        <v>0</v>
      </c>
      <c r="K24" s="524"/>
    </row>
    <row r="25" spans="2:13" ht="18" customHeight="1" x14ac:dyDescent="0.25">
      <c r="B25" s="810"/>
      <c r="E25" s="211"/>
      <c r="F25" s="207"/>
      <c r="G25" s="207"/>
      <c r="H25" s="31"/>
      <c r="I25" s="31"/>
      <c r="K25" s="524"/>
    </row>
    <row r="26" spans="2:13" ht="18" customHeight="1" x14ac:dyDescent="0.25">
      <c r="B26" s="810"/>
      <c r="C26" s="28"/>
      <c r="E26" s="662"/>
      <c r="F26" s="662"/>
      <c r="G26" s="662"/>
      <c r="H26" s="31"/>
      <c r="I26" s="31"/>
      <c r="K26" s="524"/>
    </row>
    <row r="27" spans="2:13" ht="37.9" customHeight="1" x14ac:dyDescent="0.25">
      <c r="B27" s="811" t="s">
        <v>525</v>
      </c>
      <c r="D27" s="24" t="s">
        <v>586</v>
      </c>
      <c r="E27" s="207"/>
      <c r="F27" s="207">
        <v>4200</v>
      </c>
      <c r="G27" s="207">
        <f>SUM(E27:F27)</f>
        <v>4200</v>
      </c>
      <c r="H27" s="31"/>
      <c r="I27" s="31"/>
      <c r="K27" s="524"/>
    </row>
    <row r="28" spans="2:13" ht="23.25" customHeight="1" thickBot="1" x14ac:dyDescent="0.3">
      <c r="B28" s="811" t="s">
        <v>526</v>
      </c>
      <c r="C28" s="798"/>
      <c r="D28" s="796" t="s">
        <v>584</v>
      </c>
      <c r="E28" s="663">
        <f>E27</f>
        <v>0</v>
      </c>
      <c r="F28" s="663">
        <f t="shared" ref="F28:G28" si="2">F27</f>
        <v>4200</v>
      </c>
      <c r="G28" s="663">
        <f t="shared" si="2"/>
        <v>4200</v>
      </c>
      <c r="H28" s="31"/>
      <c r="I28" s="31"/>
      <c r="K28" s="524"/>
    </row>
    <row r="29" spans="2:13" s="33" customFormat="1" ht="18" customHeight="1" thickBot="1" x14ac:dyDescent="0.3">
      <c r="B29" s="811" t="s">
        <v>528</v>
      </c>
      <c r="C29" s="797" t="s">
        <v>887</v>
      </c>
      <c r="D29" s="244"/>
      <c r="E29" s="664">
        <f>E24+E26+E27</f>
        <v>2690</v>
      </c>
      <c r="F29" s="664">
        <f>F24+F26+F27</f>
        <v>10950</v>
      </c>
      <c r="G29" s="664">
        <f>G24+G26+G27</f>
        <v>13640</v>
      </c>
      <c r="K29" s="525"/>
      <c r="M29" s="37"/>
    </row>
    <row r="30" spans="2:13" ht="18" customHeight="1" x14ac:dyDescent="0.25">
      <c r="B30" s="499"/>
      <c r="H30" s="31"/>
      <c r="I30" s="31"/>
    </row>
    <row r="31" spans="2:13" ht="18" customHeight="1" x14ac:dyDescent="0.25">
      <c r="H31" s="31"/>
      <c r="I31" s="31"/>
    </row>
    <row r="32" spans="2:13" ht="18" customHeight="1" x14ac:dyDescent="0.25">
      <c r="H32" s="31"/>
      <c r="I32" s="31"/>
    </row>
    <row r="33" spans="8:9" ht="18" customHeight="1" x14ac:dyDescent="0.25">
      <c r="H33" s="31"/>
      <c r="I33" s="31"/>
    </row>
    <row r="34" spans="8:9" ht="18" customHeight="1" x14ac:dyDescent="0.25">
      <c r="H34" s="31"/>
      <c r="I34" s="31"/>
    </row>
    <row r="35" spans="8:9" ht="18" customHeight="1" x14ac:dyDescent="0.25">
      <c r="H35" s="31"/>
      <c r="I35" s="31"/>
    </row>
    <row r="36" spans="8:9" ht="18" customHeight="1" x14ac:dyDescent="0.25">
      <c r="H36" s="31"/>
      <c r="I36" s="31"/>
    </row>
    <row r="37" spans="8:9" ht="18" customHeight="1" x14ac:dyDescent="0.25">
      <c r="H37" s="31"/>
      <c r="I37" s="31"/>
    </row>
    <row r="38" spans="8:9" ht="18" customHeight="1" x14ac:dyDescent="0.25">
      <c r="H38" s="31"/>
      <c r="I38" s="31"/>
    </row>
    <row r="39" spans="8:9" ht="18" customHeight="1" x14ac:dyDescent="0.25">
      <c r="H39" s="31"/>
      <c r="I39" s="31"/>
    </row>
    <row r="40" spans="8:9" ht="18" customHeight="1" x14ac:dyDescent="0.25">
      <c r="H40" s="31"/>
      <c r="I40" s="31"/>
    </row>
  </sheetData>
  <sheetProtection selectLockedCells="1" selectUnlockedCells="1"/>
  <mergeCells count="10">
    <mergeCell ref="B1:J1"/>
    <mergeCell ref="C11:D11"/>
    <mergeCell ref="B3:J3"/>
    <mergeCell ref="B5:J5"/>
    <mergeCell ref="B6:J6"/>
    <mergeCell ref="B8:B10"/>
    <mergeCell ref="C8:D8"/>
    <mergeCell ref="C9:D10"/>
    <mergeCell ref="E9:G9"/>
    <mergeCell ref="B4:G4"/>
  </mergeCells>
  <phoneticPr fontId="93" type="noConversion"/>
  <pageMargins left="0.39370078740157483" right="0.39370078740157483" top="0.98425196850393704" bottom="0.98425196850393704" header="0.51181102362204722" footer="0.51181102362204722"/>
  <pageSetup paperSize="9" scale="96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L18"/>
  <sheetViews>
    <sheetView workbookViewId="0">
      <selection activeCell="B1" sqref="B1:K1"/>
    </sheetView>
  </sheetViews>
  <sheetFormatPr defaultColWidth="9.140625" defaultRowHeight="18" customHeight="1" x14ac:dyDescent="0.2"/>
  <cols>
    <col min="1" max="1" width="12.28515625" style="4" customWidth="1"/>
    <col min="2" max="3" width="3.5703125" style="3" customWidth="1"/>
    <col min="4" max="4" width="35" style="197" customWidth="1"/>
    <col min="5" max="6" width="9.42578125" style="3" customWidth="1"/>
    <col min="7" max="7" width="9.7109375" style="3" customWidth="1"/>
    <col min="8" max="9" width="0" style="202" hidden="1" customWidth="1"/>
    <col min="10" max="10" width="9.85546875" style="221" hidden="1" customWidth="1"/>
    <col min="11" max="11" width="0" style="221" hidden="1" customWidth="1"/>
    <col min="12" max="16384" width="9.140625" style="4"/>
  </cols>
  <sheetData>
    <row r="1" spans="1:12" ht="31.5" customHeight="1" x14ac:dyDescent="0.2">
      <c r="B1" s="1631" t="s">
        <v>1226</v>
      </c>
      <c r="C1" s="1631"/>
      <c r="D1" s="1631"/>
      <c r="E1" s="1631"/>
      <c r="F1" s="1631"/>
      <c r="G1" s="1631"/>
      <c r="H1" s="1632"/>
      <c r="I1" s="1632"/>
      <c r="J1" s="1632"/>
      <c r="K1" s="1478"/>
    </row>
    <row r="3" spans="1:12" ht="12.75" customHeight="1" x14ac:dyDescent="0.2">
      <c r="B3" s="1477" t="s">
        <v>498</v>
      </c>
      <c r="C3" s="1477"/>
      <c r="D3" s="1477"/>
      <c r="E3" s="1477"/>
      <c r="F3" s="1477"/>
      <c r="G3" s="1477"/>
      <c r="H3" s="1478"/>
      <c r="I3" s="1478"/>
      <c r="J3" s="1478"/>
    </row>
    <row r="4" spans="1:12" ht="12.75" customHeight="1" x14ac:dyDescent="0.2">
      <c r="B4" s="1477" t="s">
        <v>1200</v>
      </c>
      <c r="C4" s="1477"/>
      <c r="D4" s="1477"/>
      <c r="E4" s="1477"/>
      <c r="F4" s="1477"/>
      <c r="G4" s="1477"/>
      <c r="H4" s="1478"/>
      <c r="I4" s="1478"/>
      <c r="J4" s="1478"/>
    </row>
    <row r="5" spans="1:12" ht="12.75" customHeight="1" x14ac:dyDescent="0.2">
      <c r="B5" s="1477" t="s">
        <v>888</v>
      </c>
      <c r="C5" s="1477"/>
      <c r="D5" s="1477"/>
      <c r="E5" s="1477"/>
      <c r="F5" s="1477"/>
      <c r="G5" s="1477"/>
      <c r="H5" s="1478"/>
      <c r="I5" s="1478"/>
      <c r="J5" s="1478"/>
    </row>
    <row r="6" spans="1:12" s="102" customFormat="1" ht="14.25" customHeight="1" x14ac:dyDescent="0.2">
      <c r="B6" s="190"/>
      <c r="C6" s="1630" t="s">
        <v>295</v>
      </c>
      <c r="D6" s="1630"/>
      <c r="E6" s="1549"/>
      <c r="F6" s="1549"/>
      <c r="G6" s="1549"/>
      <c r="H6" s="1478"/>
      <c r="I6" s="1478"/>
      <c r="J6" s="1478"/>
      <c r="K6" s="223"/>
    </row>
    <row r="7" spans="1:12" s="102" customFormat="1" ht="6" customHeight="1" x14ac:dyDescent="0.2">
      <c r="B7" s="190"/>
      <c r="C7" s="185"/>
      <c r="D7" s="213"/>
      <c r="E7" s="190"/>
      <c r="F7" s="190"/>
      <c r="G7" s="190"/>
      <c r="H7" s="242"/>
      <c r="I7" s="242"/>
      <c r="J7" s="223"/>
      <c r="K7" s="223"/>
    </row>
    <row r="8" spans="1:12" ht="27" customHeight="1" x14ac:dyDescent="0.25">
      <c r="B8" s="1623" t="s">
        <v>460</v>
      </c>
      <c r="C8" s="1626" t="s">
        <v>57</v>
      </c>
      <c r="D8" s="1626"/>
      <c r="E8" s="20" t="s">
        <v>58</v>
      </c>
      <c r="F8" s="20" t="s">
        <v>59</v>
      </c>
      <c r="G8" s="20" t="s">
        <v>60</v>
      </c>
      <c r="H8" s="221"/>
      <c r="I8" s="4"/>
      <c r="J8" s="4"/>
      <c r="K8" s="4"/>
    </row>
    <row r="9" spans="1:12" ht="30" customHeight="1" x14ac:dyDescent="0.2">
      <c r="B9" s="1624"/>
      <c r="C9" s="1618" t="s">
        <v>85</v>
      </c>
      <c r="D9" s="1618"/>
      <c r="E9" s="1628" t="s">
        <v>977</v>
      </c>
      <c r="F9" s="1628"/>
      <c r="G9" s="1628"/>
      <c r="H9" s="221"/>
      <c r="I9" s="4"/>
      <c r="J9" s="4"/>
      <c r="K9" s="4"/>
    </row>
    <row r="10" spans="1:12" ht="41.25" customHeight="1" x14ac:dyDescent="0.2">
      <c r="B10" s="1625"/>
      <c r="C10" s="1618"/>
      <c r="D10" s="1618"/>
      <c r="E10" s="206" t="s">
        <v>62</v>
      </c>
      <c r="F10" s="206" t="s">
        <v>63</v>
      </c>
      <c r="G10" s="206" t="s">
        <v>64</v>
      </c>
      <c r="H10" s="221"/>
      <c r="I10" s="4"/>
      <c r="J10" s="4"/>
      <c r="K10" s="4"/>
    </row>
    <row r="11" spans="1:12" ht="18" customHeight="1" x14ac:dyDescent="0.2">
      <c r="A11" s="805"/>
      <c r="B11" s="806" t="s">
        <v>470</v>
      </c>
      <c r="C11" s="1629" t="s">
        <v>587</v>
      </c>
      <c r="D11" s="1629"/>
      <c r="E11" s="214"/>
      <c r="F11" s="193"/>
      <c r="G11" s="494"/>
      <c r="H11" s="221"/>
      <c r="I11" s="4"/>
      <c r="J11" s="4"/>
      <c r="K11" s="4"/>
      <c r="L11" s="522"/>
    </row>
    <row r="12" spans="1:12" ht="26.45" customHeight="1" x14ac:dyDescent="0.2">
      <c r="A12" s="805"/>
      <c r="B12" s="807" t="s">
        <v>478</v>
      </c>
      <c r="C12" s="193"/>
      <c r="D12" s="268" t="s">
        <v>889</v>
      </c>
      <c r="E12" s="216">
        <f>'tám, végl. pe.átv  '!C29</f>
        <v>0</v>
      </c>
      <c r="F12" s="215"/>
      <c r="G12" s="494">
        <f>SUM(E12:F12)</f>
        <v>0</v>
      </c>
      <c r="H12" s="221"/>
      <c r="I12" s="4"/>
      <c r="J12" s="4"/>
      <c r="K12" s="4"/>
      <c r="L12" s="522"/>
    </row>
    <row r="13" spans="1:12" ht="20.25" customHeight="1" x14ac:dyDescent="0.2">
      <c r="A13" s="805"/>
      <c r="B13" s="807" t="s">
        <v>479</v>
      </c>
      <c r="C13" s="193"/>
      <c r="D13" s="268" t="s">
        <v>101</v>
      </c>
      <c r="E13" s="214">
        <v>0</v>
      </c>
      <c r="F13" s="193">
        <f>SUM(F12)</f>
        <v>0</v>
      </c>
      <c r="G13" s="494">
        <f>SUM(E13:F13)</f>
        <v>0</v>
      </c>
      <c r="H13" s="221"/>
      <c r="I13" s="4"/>
      <c r="J13" s="4"/>
      <c r="K13" s="4"/>
      <c r="L13" s="522"/>
    </row>
    <row r="14" spans="1:12" ht="18" customHeight="1" x14ac:dyDescent="0.2">
      <c r="A14" s="805"/>
      <c r="B14" s="807" t="s">
        <v>480</v>
      </c>
      <c r="D14" s="217" t="s">
        <v>584</v>
      </c>
      <c r="E14" s="218">
        <f>SUM(E12:E13)</f>
        <v>0</v>
      </c>
      <c r="F14" s="195"/>
      <c r="G14" s="495">
        <f>SUM(G12:G13)</f>
        <v>0</v>
      </c>
      <c r="H14" s="221"/>
      <c r="I14" s="4"/>
      <c r="J14" s="4"/>
      <c r="K14" s="4"/>
      <c r="L14" s="522"/>
    </row>
    <row r="15" spans="1:12" ht="18" customHeight="1" x14ac:dyDescent="0.2">
      <c r="A15" s="805"/>
      <c r="B15" s="807" t="s">
        <v>481</v>
      </c>
      <c r="D15" s="217"/>
      <c r="E15" s="214"/>
      <c r="F15" s="193"/>
      <c r="G15" s="494"/>
      <c r="H15" s="221"/>
      <c r="I15" s="4"/>
      <c r="J15" s="4"/>
      <c r="K15" s="4"/>
      <c r="L15" s="522"/>
    </row>
    <row r="16" spans="1:12" ht="18" customHeight="1" x14ac:dyDescent="0.2">
      <c r="A16" s="805"/>
      <c r="B16" s="808" t="s">
        <v>482</v>
      </c>
      <c r="E16" s="245"/>
      <c r="F16" s="193"/>
      <c r="G16" s="496"/>
      <c r="H16" s="221"/>
      <c r="I16" s="4"/>
      <c r="J16" s="4"/>
      <c r="K16" s="4"/>
      <c r="L16" s="522"/>
    </row>
    <row r="17" spans="2:12" ht="18" customHeight="1" x14ac:dyDescent="0.2">
      <c r="B17" s="219" t="s">
        <v>483</v>
      </c>
      <c r="C17" s="1627" t="s">
        <v>585</v>
      </c>
      <c r="D17" s="1627"/>
      <c r="E17" s="220">
        <f>E14</f>
        <v>0</v>
      </c>
      <c r="F17" s="220">
        <f t="shared" ref="F17:G17" si="0">F14</f>
        <v>0</v>
      </c>
      <c r="G17" s="220">
        <f t="shared" si="0"/>
        <v>0</v>
      </c>
      <c r="H17" s="221"/>
      <c r="I17" s="4"/>
      <c r="J17" s="4"/>
      <c r="K17" s="4"/>
      <c r="L17" s="522"/>
    </row>
    <row r="18" spans="2:12" ht="18" customHeight="1" x14ac:dyDescent="0.2">
      <c r="B18" s="5"/>
      <c r="H18" s="221"/>
      <c r="I18" s="4"/>
      <c r="J18" s="4"/>
      <c r="K18" s="4"/>
    </row>
  </sheetData>
  <sheetProtection selectLockedCells="1" selectUnlockedCells="1"/>
  <mergeCells count="11">
    <mergeCell ref="B3:J3"/>
    <mergeCell ref="B4:J4"/>
    <mergeCell ref="B5:J5"/>
    <mergeCell ref="C6:J6"/>
    <mergeCell ref="B1:K1"/>
    <mergeCell ref="B8:B10"/>
    <mergeCell ref="C8:D8"/>
    <mergeCell ref="C17:D17"/>
    <mergeCell ref="E9:G9"/>
    <mergeCell ref="C11:D11"/>
    <mergeCell ref="C9:D10"/>
  </mergeCells>
  <phoneticPr fontId="33" type="noConversion"/>
  <pageMargins left="0.23622047244094491" right="0.23622047244094491" top="0.74803149606299213" bottom="0.74803149606299213" header="0.31496062992125984" footer="0.31496062992125984"/>
  <pageSetup paperSize="9" firstPageNumber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J55"/>
  <sheetViews>
    <sheetView zoomScale="120" workbookViewId="0">
      <selection activeCell="K29" sqref="K29"/>
    </sheetView>
  </sheetViews>
  <sheetFormatPr defaultColWidth="9.140625" defaultRowHeight="11.25" x14ac:dyDescent="0.2"/>
  <cols>
    <col min="1" max="1" width="4.85546875" style="114" customWidth="1"/>
    <col min="2" max="2" width="39.85546875" style="114" customWidth="1"/>
    <col min="3" max="3" width="10.28515625" style="115" customWidth="1"/>
    <col min="4" max="4" width="11" style="115" customWidth="1"/>
    <col min="5" max="5" width="10.85546875" style="115" customWidth="1"/>
    <col min="6" max="6" width="33.7109375" style="115" customWidth="1"/>
    <col min="7" max="7" width="10.5703125" style="232" customWidth="1"/>
    <col min="8" max="8" width="12.42578125" style="232" customWidth="1"/>
    <col min="9" max="9" width="13" style="232" customWidth="1"/>
    <col min="10" max="10" width="9.140625" style="114"/>
    <col min="11" max="16384" width="9.140625" style="10"/>
  </cols>
  <sheetData>
    <row r="1" spans="1:10" ht="12.75" customHeight="1" x14ac:dyDescent="0.2">
      <c r="B1" s="1413" t="s">
        <v>1377</v>
      </c>
      <c r="C1" s="1478"/>
      <c r="D1" s="1478"/>
      <c r="E1" s="1478"/>
      <c r="F1" s="1478"/>
      <c r="G1" s="1478"/>
      <c r="H1" s="1478"/>
      <c r="I1" s="1478"/>
    </row>
    <row r="2" spans="1:10" x14ac:dyDescent="0.2">
      <c r="I2" s="292"/>
    </row>
    <row r="3" spans="1:10" x14ac:dyDescent="0.2">
      <c r="I3" s="292"/>
    </row>
    <row r="4" spans="1:10" s="86" customFormat="1" x14ac:dyDescent="0.2">
      <c r="A4" s="117"/>
      <c r="B4" s="1417" t="s">
        <v>77</v>
      </c>
      <c r="C4" s="1417"/>
      <c r="D4" s="1417"/>
      <c r="E4" s="1417"/>
      <c r="F4" s="1417"/>
      <c r="G4" s="1417"/>
      <c r="H4" s="1417"/>
      <c r="I4" s="1417"/>
      <c r="J4" s="117"/>
    </row>
    <row r="5" spans="1:10" s="86" customFormat="1" x14ac:dyDescent="0.2">
      <c r="A5" s="117"/>
      <c r="B5" s="1541" t="s">
        <v>177</v>
      </c>
      <c r="C5" s="1541"/>
      <c r="D5" s="1541"/>
      <c r="E5" s="1541"/>
      <c r="F5" s="1541"/>
      <c r="G5" s="1541"/>
      <c r="H5" s="1541"/>
      <c r="I5" s="1541"/>
      <c r="J5" s="117"/>
    </row>
    <row r="6" spans="1:10" s="86" customFormat="1" x14ac:dyDescent="0.2">
      <c r="A6" s="117"/>
      <c r="B6" s="1417" t="s">
        <v>1328</v>
      </c>
      <c r="C6" s="1417"/>
      <c r="D6" s="1417"/>
      <c r="E6" s="1417"/>
      <c r="F6" s="1417"/>
      <c r="G6" s="1417"/>
      <c r="H6" s="1417"/>
      <c r="I6" s="1417"/>
      <c r="J6" s="117"/>
    </row>
    <row r="7" spans="1:10" s="86" customFormat="1" x14ac:dyDescent="0.2">
      <c r="A7" s="117"/>
      <c r="B7" s="1418" t="s">
        <v>295</v>
      </c>
      <c r="C7" s="1418"/>
      <c r="D7" s="1418"/>
      <c r="E7" s="1418"/>
      <c r="F7" s="1418"/>
      <c r="G7" s="1418"/>
      <c r="H7" s="1418"/>
      <c r="I7" s="1418"/>
      <c r="J7" s="117"/>
    </row>
    <row r="8" spans="1:10" s="86" customFormat="1" ht="12.75" customHeight="1" x14ac:dyDescent="0.2">
      <c r="A8" s="1423" t="s">
        <v>56</v>
      </c>
      <c r="B8" s="1424" t="s">
        <v>57</v>
      </c>
      <c r="C8" s="1441" t="s">
        <v>58</v>
      </c>
      <c r="D8" s="1441"/>
      <c r="E8" s="1442"/>
      <c r="F8" s="1540" t="s">
        <v>59</v>
      </c>
      <c r="G8" s="1438" t="s">
        <v>60</v>
      </c>
      <c r="H8" s="1439"/>
      <c r="I8" s="1439"/>
      <c r="J8" s="519"/>
    </row>
    <row r="9" spans="1:10" s="86" customFormat="1" ht="12.75" customHeight="1" x14ac:dyDescent="0.2">
      <c r="A9" s="1423"/>
      <c r="B9" s="1424"/>
      <c r="C9" s="1414" t="s">
        <v>1140</v>
      </c>
      <c r="D9" s="1414"/>
      <c r="E9" s="1415"/>
      <c r="F9" s="1540"/>
      <c r="G9" s="1429" t="s">
        <v>1140</v>
      </c>
      <c r="H9" s="1429"/>
      <c r="I9" s="1429"/>
      <c r="J9" s="519"/>
    </row>
    <row r="10" spans="1:10" s="250" customFormat="1" ht="36.6" customHeight="1" x14ac:dyDescent="0.2">
      <c r="A10" s="1423"/>
      <c r="B10" s="248" t="s">
        <v>61</v>
      </c>
      <c r="C10" s="94" t="s">
        <v>62</v>
      </c>
      <c r="D10" s="94" t="s">
        <v>63</v>
      </c>
      <c r="E10" s="119" t="s">
        <v>64</v>
      </c>
      <c r="F10" s="249" t="s">
        <v>65</v>
      </c>
      <c r="G10" s="293" t="s">
        <v>62</v>
      </c>
      <c r="H10" s="293" t="s">
        <v>63</v>
      </c>
      <c r="I10" s="293" t="s">
        <v>64</v>
      </c>
      <c r="J10" s="526"/>
    </row>
    <row r="11" spans="1:10" ht="11.45" customHeight="1" x14ac:dyDescent="0.2">
      <c r="A11" s="121">
        <v>1</v>
      </c>
      <c r="B11" s="122" t="s">
        <v>24</v>
      </c>
      <c r="C11" s="123"/>
      <c r="D11" s="123"/>
      <c r="E11" s="123"/>
      <c r="F11" s="97" t="s">
        <v>25</v>
      </c>
      <c r="G11" s="298"/>
      <c r="H11" s="298"/>
      <c r="I11" s="398"/>
      <c r="J11" s="147"/>
    </row>
    <row r="12" spans="1:10" x14ac:dyDescent="0.2">
      <c r="A12" s="121">
        <f t="shared" ref="A12:A54" si="0">A11+1</f>
        <v>2</v>
      </c>
      <c r="B12" s="124" t="s">
        <v>35</v>
      </c>
      <c r="C12" s="82"/>
      <c r="D12" s="82"/>
      <c r="E12" s="83">
        <f t="shared" ref="E12:E18" si="1">SUM(C12:D12)</f>
        <v>0</v>
      </c>
      <c r="F12" s="98" t="s">
        <v>208</v>
      </c>
      <c r="G12" s="227">
        <v>267080</v>
      </c>
      <c r="H12" s="227">
        <v>15659</v>
      </c>
      <c r="I12" s="399">
        <f>SUM(G12:H12)</f>
        <v>282739</v>
      </c>
      <c r="J12" s="147"/>
    </row>
    <row r="13" spans="1:10" x14ac:dyDescent="0.2">
      <c r="A13" s="121">
        <f t="shared" si="0"/>
        <v>3</v>
      </c>
      <c r="B13" s="124" t="s">
        <v>36</v>
      </c>
      <c r="C13" s="82"/>
      <c r="D13" s="82"/>
      <c r="E13" s="83">
        <f t="shared" si="1"/>
        <v>0</v>
      </c>
      <c r="F13" s="455" t="s">
        <v>209</v>
      </c>
      <c r="G13" s="227">
        <v>50947</v>
      </c>
      <c r="H13" s="227">
        <v>2987</v>
      </c>
      <c r="I13" s="399">
        <f>SUM(G13:H13)</f>
        <v>53934</v>
      </c>
      <c r="J13" s="518"/>
    </row>
    <row r="14" spans="1:10" x14ac:dyDescent="0.2">
      <c r="A14" s="121">
        <f t="shared" si="0"/>
        <v>4</v>
      </c>
      <c r="B14" s="124" t="s">
        <v>185</v>
      </c>
      <c r="C14" s="82">
        <f>'tám, végl. pe.átv  '!C54</f>
        <v>0</v>
      </c>
      <c r="D14" s="82">
        <f>'tám, végl. pe.átv  '!D54</f>
        <v>0</v>
      </c>
      <c r="E14" s="227">
        <f t="shared" si="1"/>
        <v>0</v>
      </c>
      <c r="F14" s="98" t="s">
        <v>210</v>
      </c>
      <c r="G14" s="227">
        <v>202484</v>
      </c>
      <c r="H14" s="227">
        <v>6262</v>
      </c>
      <c r="I14" s="399">
        <f>SUM(G14:H14)</f>
        <v>208746</v>
      </c>
      <c r="J14" s="147"/>
    </row>
    <row r="15" spans="1:10" ht="12" customHeight="1" x14ac:dyDescent="0.2">
      <c r="A15" s="121">
        <f t="shared" si="0"/>
        <v>5</v>
      </c>
      <c r="B15" s="91"/>
      <c r="C15" s="82"/>
      <c r="D15" s="82"/>
      <c r="E15" s="83"/>
      <c r="F15" s="98"/>
      <c r="G15" s="314"/>
      <c r="H15" s="314"/>
      <c r="I15" s="400"/>
      <c r="J15" s="147"/>
    </row>
    <row r="16" spans="1:10" x14ac:dyDescent="0.2">
      <c r="A16" s="121">
        <f t="shared" si="0"/>
        <v>6</v>
      </c>
      <c r="B16" s="124" t="s">
        <v>38</v>
      </c>
      <c r="C16" s="82"/>
      <c r="D16" s="82"/>
      <c r="E16" s="83">
        <f t="shared" si="1"/>
        <v>0</v>
      </c>
      <c r="F16" s="98" t="s">
        <v>28</v>
      </c>
      <c r="G16" s="234"/>
      <c r="H16" s="234"/>
      <c r="I16" s="401"/>
      <c r="J16" s="147"/>
    </row>
    <row r="17" spans="1:10" x14ac:dyDescent="0.2">
      <c r="A17" s="121">
        <f t="shared" si="0"/>
        <v>7</v>
      </c>
      <c r="B17" s="124"/>
      <c r="C17" s="82"/>
      <c r="D17" s="82"/>
      <c r="E17" s="83"/>
      <c r="F17" s="98" t="s">
        <v>30</v>
      </c>
      <c r="G17" s="234"/>
      <c r="H17" s="234"/>
      <c r="I17" s="401"/>
      <c r="J17" s="147"/>
    </row>
    <row r="18" spans="1:10" x14ac:dyDescent="0.2">
      <c r="A18" s="121">
        <f t="shared" si="0"/>
        <v>8</v>
      </c>
      <c r="B18" s="124" t="s">
        <v>39</v>
      </c>
      <c r="C18" s="82"/>
      <c r="D18" s="82"/>
      <c r="E18" s="83">
        <f t="shared" si="1"/>
        <v>0</v>
      </c>
      <c r="F18" s="98" t="s">
        <v>437</v>
      </c>
      <c r="G18" s="234"/>
      <c r="H18" s="234"/>
      <c r="I18" s="401"/>
      <c r="J18" s="147"/>
    </row>
    <row r="19" spans="1:10" x14ac:dyDescent="0.2">
      <c r="A19" s="121">
        <f t="shared" si="0"/>
        <v>9</v>
      </c>
      <c r="B19" s="127" t="s">
        <v>40</v>
      </c>
      <c r="C19" s="125"/>
      <c r="D19" s="125"/>
      <c r="E19" s="125"/>
      <c r="F19" s="98" t="s">
        <v>436</v>
      </c>
      <c r="G19" s="234"/>
      <c r="H19" s="234"/>
      <c r="I19" s="401"/>
      <c r="J19" s="147"/>
    </row>
    <row r="20" spans="1:10" x14ac:dyDescent="0.2">
      <c r="A20" s="121">
        <f t="shared" si="0"/>
        <v>10</v>
      </c>
      <c r="B20" s="80" t="s">
        <v>187</v>
      </c>
      <c r="C20" s="294">
        <v>75092</v>
      </c>
      <c r="D20" s="294">
        <v>24908</v>
      </c>
      <c r="E20" s="294">
        <f>SUM(C20:D20)</f>
        <v>100000</v>
      </c>
      <c r="F20" s="98" t="s">
        <v>183</v>
      </c>
      <c r="G20" s="234"/>
      <c r="H20" s="234"/>
      <c r="I20" s="401"/>
      <c r="J20" s="147"/>
    </row>
    <row r="21" spans="1:10" x14ac:dyDescent="0.2">
      <c r="A21" s="121">
        <f t="shared" si="0"/>
        <v>11</v>
      </c>
      <c r="C21" s="125"/>
      <c r="D21" s="125"/>
      <c r="E21" s="125"/>
      <c r="F21" s="98" t="s">
        <v>893</v>
      </c>
      <c r="G21" s="234"/>
      <c r="H21" s="234"/>
      <c r="I21" s="401"/>
      <c r="J21" s="147"/>
    </row>
    <row r="22" spans="1:10" s="88" customFormat="1" x14ac:dyDescent="0.2">
      <c r="A22" s="121">
        <f t="shared" si="0"/>
        <v>12</v>
      </c>
      <c r="B22" s="114" t="s">
        <v>42</v>
      </c>
      <c r="C22" s="125"/>
      <c r="D22" s="125"/>
      <c r="E22" s="125"/>
      <c r="F22" s="98" t="s">
        <v>894</v>
      </c>
      <c r="G22" s="234"/>
      <c r="H22" s="234"/>
      <c r="I22" s="401"/>
      <c r="J22" s="521"/>
    </row>
    <row r="23" spans="1:10" s="88" customFormat="1" x14ac:dyDescent="0.2">
      <c r="A23" s="121">
        <f t="shared" si="0"/>
        <v>13</v>
      </c>
      <c r="B23" s="114" t="s">
        <v>43</v>
      </c>
      <c r="C23" s="125"/>
      <c r="D23" s="125"/>
      <c r="E23" s="125"/>
      <c r="F23" s="128"/>
      <c r="G23" s="234"/>
      <c r="H23" s="234"/>
      <c r="I23" s="401"/>
      <c r="J23" s="521"/>
    </row>
    <row r="24" spans="1:10" x14ac:dyDescent="0.2">
      <c r="A24" s="121">
        <f t="shared" si="0"/>
        <v>14</v>
      </c>
      <c r="B24" s="124" t="s">
        <v>44</v>
      </c>
      <c r="C24" s="93"/>
      <c r="D24" s="93"/>
      <c r="E24" s="93"/>
      <c r="F24" s="129" t="s">
        <v>66</v>
      </c>
      <c r="G24" s="295">
        <f>SUM(G12:G22)</f>
        <v>520511</v>
      </c>
      <c r="H24" s="295">
        <f>SUM(H12:H22)</f>
        <v>24908</v>
      </c>
      <c r="I24" s="402">
        <f>SUM(I12:I22)</f>
        <v>545419</v>
      </c>
      <c r="J24" s="147"/>
    </row>
    <row r="25" spans="1:10" x14ac:dyDescent="0.2">
      <c r="A25" s="121">
        <f t="shared" si="0"/>
        <v>15</v>
      </c>
      <c r="B25" s="124" t="s">
        <v>45</v>
      </c>
      <c r="C25" s="294">
        <v>0</v>
      </c>
      <c r="D25" s="294">
        <v>0</v>
      </c>
      <c r="E25" s="294">
        <v>0</v>
      </c>
      <c r="F25" s="128"/>
      <c r="G25" s="234"/>
      <c r="H25" s="234"/>
      <c r="I25" s="401"/>
      <c r="J25" s="147"/>
    </row>
    <row r="26" spans="1:10" x14ac:dyDescent="0.2">
      <c r="A26" s="121">
        <f t="shared" si="0"/>
        <v>16</v>
      </c>
      <c r="B26" s="80" t="s">
        <v>46</v>
      </c>
      <c r="C26" s="90"/>
      <c r="D26" s="90"/>
      <c r="E26" s="90"/>
      <c r="F26" s="99" t="s">
        <v>34</v>
      </c>
      <c r="G26" s="297"/>
      <c r="H26" s="297"/>
      <c r="I26" s="401"/>
      <c r="J26" s="147"/>
    </row>
    <row r="27" spans="1:10" x14ac:dyDescent="0.2">
      <c r="A27" s="121">
        <f t="shared" si="0"/>
        <v>17</v>
      </c>
      <c r="B27" s="124" t="s">
        <v>47</v>
      </c>
      <c r="C27" s="83"/>
      <c r="D27" s="83"/>
      <c r="E27" s="83"/>
      <c r="F27" s="98" t="s">
        <v>266</v>
      </c>
      <c r="G27" s="234">
        <f>'felhalm. kiad.  '!H97</f>
        <v>0</v>
      </c>
      <c r="H27" s="234">
        <f>'felhalm. kiad.  '!I97</f>
        <v>22000</v>
      </c>
      <c r="I27" s="401">
        <f>SUM(G27:H27)</f>
        <v>22000</v>
      </c>
      <c r="J27" s="147"/>
    </row>
    <row r="28" spans="1:10" x14ac:dyDescent="0.2">
      <c r="A28" s="121">
        <f t="shared" si="0"/>
        <v>18</v>
      </c>
      <c r="B28" s="124"/>
      <c r="C28" s="83"/>
      <c r="D28" s="83"/>
      <c r="E28" s="83"/>
      <c r="F28" s="98" t="s">
        <v>31</v>
      </c>
      <c r="G28" s="234"/>
      <c r="H28" s="234"/>
      <c r="I28" s="401"/>
      <c r="J28" s="147"/>
    </row>
    <row r="29" spans="1:10" x14ac:dyDescent="0.2">
      <c r="A29" s="121">
        <f t="shared" si="0"/>
        <v>19</v>
      </c>
      <c r="B29" s="114" t="s">
        <v>50</v>
      </c>
      <c r="C29" s="83"/>
      <c r="D29" s="83"/>
      <c r="E29" s="83"/>
      <c r="F29" s="98" t="s">
        <v>32</v>
      </c>
      <c r="G29" s="234"/>
      <c r="H29" s="234"/>
      <c r="I29" s="401"/>
      <c r="J29" s="147"/>
    </row>
    <row r="30" spans="1:10" s="88" customFormat="1" x14ac:dyDescent="0.2">
      <c r="A30" s="121">
        <f t="shared" si="0"/>
        <v>20</v>
      </c>
      <c r="B30" s="114" t="s">
        <v>48</v>
      </c>
      <c r="C30" s="83"/>
      <c r="D30" s="83"/>
      <c r="E30" s="83"/>
      <c r="F30" s="98" t="s">
        <v>438</v>
      </c>
      <c r="G30" s="234"/>
      <c r="H30" s="234"/>
      <c r="I30" s="401"/>
      <c r="J30" s="521"/>
    </row>
    <row r="31" spans="1:10" x14ac:dyDescent="0.2">
      <c r="A31" s="121">
        <f t="shared" si="0"/>
        <v>21</v>
      </c>
      <c r="C31" s="83"/>
      <c r="D31" s="83"/>
      <c r="E31" s="83"/>
      <c r="F31" s="98" t="s">
        <v>435</v>
      </c>
      <c r="G31" s="234"/>
      <c r="H31" s="234"/>
      <c r="I31" s="401"/>
      <c r="J31" s="147"/>
    </row>
    <row r="32" spans="1:10" s="11" customFormat="1" x14ac:dyDescent="0.2">
      <c r="A32" s="121">
        <f t="shared" si="0"/>
        <v>22</v>
      </c>
      <c r="B32" s="131" t="s">
        <v>52</v>
      </c>
      <c r="C32" s="125">
        <f>C14+C20</f>
        <v>75092</v>
      </c>
      <c r="D32" s="125">
        <f>D14+D20</f>
        <v>24908</v>
      </c>
      <c r="E32" s="125">
        <f>E14+E20</f>
        <v>100000</v>
      </c>
      <c r="F32" s="98" t="s">
        <v>431</v>
      </c>
      <c r="G32" s="232"/>
      <c r="H32" s="232"/>
      <c r="I32" s="401"/>
      <c r="J32" s="431"/>
    </row>
    <row r="33" spans="1:10" x14ac:dyDescent="0.2">
      <c r="A33" s="121">
        <f t="shared" si="0"/>
        <v>23</v>
      </c>
      <c r="B33" s="132" t="s">
        <v>67</v>
      </c>
      <c r="C33" s="134">
        <f>C16+C23+C24+C25+C26+C27+C30</f>
        <v>0</v>
      </c>
      <c r="D33" s="134">
        <f t="shared" ref="D33:E33" si="2">D16+D23+D24+D25+D26+D27+D30</f>
        <v>0</v>
      </c>
      <c r="E33" s="134">
        <f t="shared" si="2"/>
        <v>0</v>
      </c>
      <c r="F33" s="133" t="s">
        <v>68</v>
      </c>
      <c r="G33" s="296">
        <f>SUM(G27:G32)</f>
        <v>0</v>
      </c>
      <c r="H33" s="296">
        <f>SUM(H27:H32)</f>
        <v>22000</v>
      </c>
      <c r="I33" s="403">
        <f>SUM(I27:I31)</f>
        <v>22000</v>
      </c>
      <c r="J33" s="147"/>
    </row>
    <row r="34" spans="1:10" x14ac:dyDescent="0.2">
      <c r="A34" s="121">
        <f t="shared" si="0"/>
        <v>24</v>
      </c>
      <c r="B34" s="135" t="s">
        <v>51</v>
      </c>
      <c r="C34" s="130">
        <f>SUM(C32:C33)</f>
        <v>75092</v>
      </c>
      <c r="D34" s="130">
        <f>SUM(D32:D33)</f>
        <v>24908</v>
      </c>
      <c r="E34" s="130">
        <f>SUM(C34:D34)</f>
        <v>100000</v>
      </c>
      <c r="F34" s="136" t="s">
        <v>69</v>
      </c>
      <c r="G34" s="297">
        <f>G24+G33</f>
        <v>520511</v>
      </c>
      <c r="H34" s="297">
        <f>H24+H33</f>
        <v>46908</v>
      </c>
      <c r="I34" s="379">
        <f>I24+I33</f>
        <v>567419</v>
      </c>
      <c r="J34" s="147"/>
    </row>
    <row r="35" spans="1:10" x14ac:dyDescent="0.2">
      <c r="A35" s="121">
        <f t="shared" si="0"/>
        <v>25</v>
      </c>
      <c r="B35" s="137"/>
      <c r="C35" s="126"/>
      <c r="D35" s="126"/>
      <c r="E35" s="126"/>
      <c r="F35" s="128"/>
      <c r="G35" s="234"/>
      <c r="H35" s="234"/>
      <c r="I35" s="401"/>
      <c r="J35" s="147"/>
    </row>
    <row r="36" spans="1:10" x14ac:dyDescent="0.2">
      <c r="A36" s="121">
        <f t="shared" si="0"/>
        <v>26</v>
      </c>
      <c r="B36" s="137"/>
      <c r="C36" s="126"/>
      <c r="D36" s="126"/>
      <c r="E36" s="126"/>
      <c r="F36" s="129"/>
      <c r="G36" s="295"/>
      <c r="H36" s="295"/>
      <c r="I36" s="402"/>
      <c r="J36" s="147"/>
    </row>
    <row r="37" spans="1:10" s="11" customFormat="1" x14ac:dyDescent="0.2">
      <c r="A37" s="121">
        <f t="shared" si="0"/>
        <v>27</v>
      </c>
      <c r="B37" s="137"/>
      <c r="C37" s="126"/>
      <c r="D37" s="126"/>
      <c r="E37" s="126"/>
      <c r="F37" s="128"/>
      <c r="G37" s="234"/>
      <c r="H37" s="234"/>
      <c r="I37" s="401"/>
      <c r="J37" s="431"/>
    </row>
    <row r="38" spans="1:10" s="11" customFormat="1" x14ac:dyDescent="0.2">
      <c r="A38" s="665">
        <f t="shared" si="0"/>
        <v>28</v>
      </c>
      <c r="B38" s="90" t="s">
        <v>53</v>
      </c>
      <c r="C38" s="90"/>
      <c r="D38" s="90"/>
      <c r="E38" s="90"/>
      <c r="F38" s="99" t="s">
        <v>33</v>
      </c>
      <c r="G38" s="297"/>
      <c r="H38" s="297"/>
      <c r="I38" s="379"/>
      <c r="J38" s="431"/>
    </row>
    <row r="39" spans="1:10" s="11" customFormat="1" x14ac:dyDescent="0.2">
      <c r="A39" s="121">
        <f t="shared" si="0"/>
        <v>29</v>
      </c>
      <c r="B39" s="95" t="s">
        <v>665</v>
      </c>
      <c r="C39" s="90"/>
      <c r="D39" s="90"/>
      <c r="E39" s="90"/>
      <c r="F39" s="138" t="s">
        <v>4</v>
      </c>
      <c r="G39" s="146"/>
      <c r="I39" s="404"/>
      <c r="J39" s="431"/>
    </row>
    <row r="40" spans="1:10" s="11" customFormat="1" x14ac:dyDescent="0.2">
      <c r="A40" s="121">
        <f t="shared" si="0"/>
        <v>30</v>
      </c>
      <c r="B40" s="80" t="s">
        <v>920</v>
      </c>
      <c r="C40" s="90"/>
      <c r="D40" s="90"/>
      <c r="E40" s="90"/>
      <c r="F40" s="456" t="s">
        <v>3</v>
      </c>
      <c r="G40" s="297"/>
      <c r="H40" s="297"/>
      <c r="I40" s="379"/>
      <c r="J40" s="431"/>
    </row>
    <row r="41" spans="1:10" x14ac:dyDescent="0.2">
      <c r="A41" s="121">
        <f t="shared" si="0"/>
        <v>31</v>
      </c>
      <c r="B41" s="82" t="s">
        <v>667</v>
      </c>
      <c r="C41" s="142"/>
      <c r="D41" s="142"/>
      <c r="E41" s="142"/>
      <c r="F41" s="98" t="s">
        <v>5</v>
      </c>
      <c r="G41" s="297"/>
      <c r="H41" s="297"/>
      <c r="I41" s="379"/>
      <c r="J41" s="147"/>
    </row>
    <row r="42" spans="1:10" x14ac:dyDescent="0.2">
      <c r="A42" s="121">
        <f t="shared" si="0"/>
        <v>32</v>
      </c>
      <c r="B42" s="82" t="s">
        <v>200</v>
      </c>
      <c r="C42" s="83"/>
      <c r="D42" s="83"/>
      <c r="E42" s="83"/>
      <c r="F42" s="98" t="s">
        <v>6</v>
      </c>
      <c r="G42" s="146"/>
      <c r="H42" s="146"/>
      <c r="I42" s="379"/>
      <c r="J42" s="147"/>
    </row>
    <row r="43" spans="1:10" x14ac:dyDescent="0.2">
      <c r="A43" s="121">
        <f t="shared" si="0"/>
        <v>33</v>
      </c>
      <c r="B43" s="454" t="s">
        <v>265</v>
      </c>
      <c r="C43" s="83">
        <v>0</v>
      </c>
      <c r="D43" s="83">
        <v>0</v>
      </c>
      <c r="E43" s="83">
        <v>0</v>
      </c>
      <c r="F43" s="98" t="s">
        <v>7</v>
      </c>
      <c r="G43" s="146"/>
      <c r="H43" s="146"/>
      <c r="I43" s="379"/>
      <c r="J43" s="147"/>
    </row>
    <row r="44" spans="1:10" x14ac:dyDescent="0.2">
      <c r="A44" s="121">
        <f t="shared" si="0"/>
        <v>34</v>
      </c>
      <c r="B44" s="454" t="s">
        <v>918</v>
      </c>
      <c r="C44" s="83"/>
      <c r="D44" s="83"/>
      <c r="E44" s="83"/>
      <c r="F44" s="98"/>
      <c r="G44" s="146"/>
      <c r="H44" s="146"/>
      <c r="I44" s="379"/>
      <c r="J44" s="147"/>
    </row>
    <row r="45" spans="1:10" x14ac:dyDescent="0.2">
      <c r="A45" s="121">
        <f t="shared" si="0"/>
        <v>35</v>
      </c>
      <c r="B45" s="83" t="s">
        <v>668</v>
      </c>
      <c r="C45" s="83"/>
      <c r="D45" s="83"/>
      <c r="E45" s="83"/>
      <c r="F45" s="98" t="s">
        <v>8</v>
      </c>
      <c r="G45" s="297"/>
      <c r="H45" s="297"/>
      <c r="I45" s="401"/>
      <c r="J45" s="147"/>
    </row>
    <row r="46" spans="1:10" x14ac:dyDescent="0.2">
      <c r="A46" s="121">
        <f t="shared" si="0"/>
        <v>36</v>
      </c>
      <c r="B46" s="83" t="s">
        <v>669</v>
      </c>
      <c r="C46" s="90"/>
      <c r="D46" s="90"/>
      <c r="E46" s="90"/>
      <c r="F46" s="98" t="s">
        <v>9</v>
      </c>
      <c r="G46" s="297"/>
      <c r="H46" s="297"/>
      <c r="I46" s="401"/>
      <c r="J46" s="147"/>
    </row>
    <row r="47" spans="1:10" x14ac:dyDescent="0.2">
      <c r="A47" s="121">
        <f t="shared" si="0"/>
        <v>37</v>
      </c>
      <c r="B47" s="82" t="s">
        <v>204</v>
      </c>
      <c r="C47" s="83"/>
      <c r="D47" s="83"/>
      <c r="E47" s="83"/>
      <c r="F47" s="98" t="s">
        <v>10</v>
      </c>
      <c r="G47" s="234"/>
      <c r="H47" s="234"/>
      <c r="I47" s="401"/>
      <c r="J47" s="147"/>
    </row>
    <row r="48" spans="1:10" x14ac:dyDescent="0.2">
      <c r="A48" s="121">
        <f t="shared" si="0"/>
        <v>38</v>
      </c>
      <c r="B48" s="454" t="s">
        <v>205</v>
      </c>
      <c r="C48" s="83">
        <f>G24-(C32+C43)</f>
        <v>445419</v>
      </c>
      <c r="D48" s="83">
        <f>H24-(D32+D43)</f>
        <v>0</v>
      </c>
      <c r="E48" s="83">
        <f>I24-(E32+E43)</f>
        <v>445419</v>
      </c>
      <c r="F48" s="98" t="s">
        <v>11</v>
      </c>
      <c r="G48" s="234"/>
      <c r="H48" s="234"/>
      <c r="I48" s="401"/>
      <c r="J48" s="147"/>
    </row>
    <row r="49" spans="1:10" x14ac:dyDescent="0.2">
      <c r="A49" s="121">
        <f t="shared" si="0"/>
        <v>39</v>
      </c>
      <c r="B49" s="454" t="s">
        <v>206</v>
      </c>
      <c r="C49" s="83">
        <f>G33-C33</f>
        <v>0</v>
      </c>
      <c r="D49" s="83">
        <f>H33-D33</f>
        <v>22000</v>
      </c>
      <c r="E49" s="83">
        <f>I33-E33</f>
        <v>22000</v>
      </c>
      <c r="F49" s="98" t="s">
        <v>12</v>
      </c>
      <c r="G49" s="234"/>
      <c r="H49" s="234"/>
      <c r="I49" s="401"/>
      <c r="J49" s="147"/>
    </row>
    <row r="50" spans="1:10" x14ac:dyDescent="0.2">
      <c r="A50" s="121">
        <f t="shared" si="0"/>
        <v>40</v>
      </c>
      <c r="B50" s="82" t="s">
        <v>1</v>
      </c>
      <c r="C50" s="83"/>
      <c r="D50" s="83"/>
      <c r="E50" s="83"/>
      <c r="F50" s="98" t="s">
        <v>13</v>
      </c>
      <c r="G50" s="234"/>
      <c r="H50" s="234"/>
      <c r="I50" s="401"/>
      <c r="J50" s="147"/>
    </row>
    <row r="51" spans="1:10" x14ac:dyDescent="0.2">
      <c r="A51" s="121">
        <f t="shared" si="0"/>
        <v>41</v>
      </c>
      <c r="B51" s="82"/>
      <c r="C51" s="83"/>
      <c r="D51" s="83"/>
      <c r="E51" s="83"/>
      <c r="F51" s="98" t="s">
        <v>14</v>
      </c>
      <c r="G51" s="234"/>
      <c r="H51" s="234"/>
      <c r="I51" s="401"/>
      <c r="J51" s="147"/>
    </row>
    <row r="52" spans="1:10" x14ac:dyDescent="0.2">
      <c r="A52" s="121">
        <f t="shared" si="0"/>
        <v>42</v>
      </c>
      <c r="B52" s="82"/>
      <c r="C52" s="83"/>
      <c r="D52" s="83"/>
      <c r="E52" s="83"/>
      <c r="F52" s="98" t="s">
        <v>15</v>
      </c>
      <c r="G52" s="234"/>
      <c r="H52" s="234"/>
      <c r="I52" s="401"/>
      <c r="J52" s="147"/>
    </row>
    <row r="53" spans="1:10" ht="12" thickBot="1" x14ac:dyDescent="0.25">
      <c r="A53" s="121">
        <f t="shared" si="0"/>
        <v>43</v>
      </c>
      <c r="B53" s="135" t="s">
        <v>439</v>
      </c>
      <c r="C53" s="90">
        <f>SUM(C39:C51)</f>
        <v>445419</v>
      </c>
      <c r="D53" s="90">
        <f>SUM(D39:D51)</f>
        <v>22000</v>
      </c>
      <c r="E53" s="90">
        <f>SUM(E39:E51)</f>
        <v>467419</v>
      </c>
      <c r="F53" s="99" t="s">
        <v>432</v>
      </c>
      <c r="G53" s="297">
        <f>SUM(G39:G52)</f>
        <v>0</v>
      </c>
      <c r="H53" s="297">
        <f>SUM(H39:H52)</f>
        <v>0</v>
      </c>
      <c r="I53" s="379">
        <f>SUM(I39:I52)</f>
        <v>0</v>
      </c>
      <c r="J53" s="147"/>
    </row>
    <row r="54" spans="1:10" ht="12" thickBot="1" x14ac:dyDescent="0.25">
      <c r="A54" s="768">
        <f t="shared" si="0"/>
        <v>44</v>
      </c>
      <c r="B54" s="895" t="s">
        <v>434</v>
      </c>
      <c r="C54" s="874">
        <f>C34+C53</f>
        <v>520511</v>
      </c>
      <c r="D54" s="246">
        <f>D34+D53</f>
        <v>46908</v>
      </c>
      <c r="E54" s="764">
        <f>E34+E53</f>
        <v>567419</v>
      </c>
      <c r="F54" s="428" t="s">
        <v>433</v>
      </c>
      <c r="G54" s="894">
        <f>G34+G53</f>
        <v>520511</v>
      </c>
      <c r="H54" s="771">
        <f>H34+H53</f>
        <v>46908</v>
      </c>
      <c r="I54" s="675">
        <f>I34+I53</f>
        <v>567419</v>
      </c>
      <c r="J54" s="233"/>
    </row>
    <row r="55" spans="1:10" x14ac:dyDescent="0.2">
      <c r="B55" s="140"/>
      <c r="C55" s="139"/>
      <c r="D55" s="139"/>
      <c r="E55" s="139"/>
      <c r="F55" s="139"/>
      <c r="G55" s="146"/>
      <c r="H55" s="146"/>
      <c r="I55" s="146"/>
    </row>
  </sheetData>
  <sheetProtection selectLockedCells="1" selectUnlockedCells="1"/>
  <mergeCells count="12">
    <mergeCell ref="A8:A10"/>
    <mergeCell ref="B8:B9"/>
    <mergeCell ref="C8:E8"/>
    <mergeCell ref="C9:E9"/>
    <mergeCell ref="G9:I9"/>
    <mergeCell ref="B1:I1"/>
    <mergeCell ref="F8:F9"/>
    <mergeCell ref="B4:I4"/>
    <mergeCell ref="B5:I5"/>
    <mergeCell ref="B6:I6"/>
    <mergeCell ref="G8:I8"/>
    <mergeCell ref="B7:I7"/>
  </mergeCells>
  <phoneticPr fontId="33" type="noConversion"/>
  <pageMargins left="0.19685039370078741" right="0.19685039370078741" top="0.19685039370078741" bottom="0.19685039370078741" header="0.51181102362204722" footer="0.51181102362204722"/>
  <pageSetup paperSize="9" scale="90" firstPageNumber="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J55"/>
  <sheetViews>
    <sheetView zoomScale="120" workbookViewId="0">
      <selection activeCell="L15" sqref="L15"/>
    </sheetView>
  </sheetViews>
  <sheetFormatPr defaultColWidth="9.140625" defaultRowHeight="11.25" x14ac:dyDescent="0.2"/>
  <cols>
    <col min="1" max="1" width="4.85546875" style="114" customWidth="1"/>
    <col min="2" max="2" width="36.85546875" style="114" customWidth="1"/>
    <col min="3" max="3" width="11.28515625" style="115" customWidth="1"/>
    <col min="4" max="4" width="13.85546875" style="115" customWidth="1"/>
    <col min="5" max="5" width="13" style="115" customWidth="1"/>
    <col min="6" max="6" width="35.42578125" style="115" customWidth="1"/>
    <col min="7" max="7" width="12.140625" style="232" customWidth="1"/>
    <col min="8" max="8" width="11.42578125" style="232" customWidth="1"/>
    <col min="9" max="9" width="12.85546875" style="232" customWidth="1"/>
    <col min="10" max="10" width="9.140625" style="114"/>
    <col min="11" max="16384" width="9.140625" style="10"/>
  </cols>
  <sheetData>
    <row r="1" spans="1:10" ht="12.75" x14ac:dyDescent="0.2">
      <c r="B1" s="1413" t="s">
        <v>1378</v>
      </c>
      <c r="C1" s="1478"/>
      <c r="D1" s="1478"/>
      <c r="E1" s="1478"/>
      <c r="F1" s="1478"/>
      <c r="G1" s="1478"/>
      <c r="H1" s="1478"/>
      <c r="I1" s="1478"/>
    </row>
    <row r="2" spans="1:10" x14ac:dyDescent="0.2">
      <c r="I2" s="292"/>
    </row>
    <row r="3" spans="1:10" x14ac:dyDescent="0.2">
      <c r="I3" s="292"/>
    </row>
    <row r="4" spans="1:10" s="86" customFormat="1" x14ac:dyDescent="0.2">
      <c r="A4" s="117"/>
      <c r="B4" s="1417" t="s">
        <v>77</v>
      </c>
      <c r="C4" s="1417"/>
      <c r="D4" s="1417"/>
      <c r="E4" s="1417"/>
      <c r="F4" s="1417"/>
      <c r="G4" s="1417"/>
      <c r="H4" s="1417"/>
      <c r="I4" s="1417"/>
      <c r="J4" s="117"/>
    </row>
    <row r="5" spans="1:10" s="86" customFormat="1" x14ac:dyDescent="0.2">
      <c r="A5" s="117"/>
      <c r="B5" s="1541" t="s">
        <v>178</v>
      </c>
      <c r="C5" s="1541"/>
      <c r="D5" s="1541"/>
      <c r="E5" s="1541"/>
      <c r="F5" s="1541"/>
      <c r="G5" s="1541"/>
      <c r="H5" s="1541"/>
      <c r="I5" s="1541"/>
      <c r="J5" s="117"/>
    </row>
    <row r="6" spans="1:10" s="86" customFormat="1" x14ac:dyDescent="0.2">
      <c r="A6" s="117"/>
      <c r="B6" s="1417" t="s">
        <v>1328</v>
      </c>
      <c r="C6" s="1417"/>
      <c r="D6" s="1417"/>
      <c r="E6" s="1417"/>
      <c r="F6" s="1417"/>
      <c r="G6" s="1417"/>
      <c r="H6" s="1417"/>
      <c r="I6" s="1417"/>
      <c r="J6" s="117"/>
    </row>
    <row r="7" spans="1:10" s="86" customFormat="1" x14ac:dyDescent="0.2">
      <c r="A7" s="117"/>
      <c r="B7" s="1418" t="s">
        <v>295</v>
      </c>
      <c r="C7" s="1418"/>
      <c r="D7" s="1418"/>
      <c r="E7" s="1418"/>
      <c r="F7" s="1418"/>
      <c r="G7" s="1418"/>
      <c r="H7" s="1418"/>
      <c r="I7" s="1418"/>
      <c r="J7" s="117"/>
    </row>
    <row r="8" spans="1:10" s="86" customFormat="1" ht="12.75" customHeight="1" x14ac:dyDescent="0.2">
      <c r="A8" s="1445" t="s">
        <v>56</v>
      </c>
      <c r="B8" s="1633" t="s">
        <v>57</v>
      </c>
      <c r="C8" s="1442" t="s">
        <v>58</v>
      </c>
      <c r="D8" s="1424"/>
      <c r="E8" s="1483"/>
      <c r="F8" s="1635" t="s">
        <v>59</v>
      </c>
      <c r="G8" s="1438" t="s">
        <v>60</v>
      </c>
      <c r="H8" s="1439"/>
      <c r="I8" s="1439"/>
      <c r="J8" s="519"/>
    </row>
    <row r="9" spans="1:10" s="86" customFormat="1" ht="12.75" customHeight="1" x14ac:dyDescent="0.2">
      <c r="A9" s="1446"/>
      <c r="B9" s="1634"/>
      <c r="C9" s="1415" t="s">
        <v>1140</v>
      </c>
      <c r="D9" s="1563"/>
      <c r="E9" s="1637"/>
      <c r="F9" s="1636"/>
      <c r="G9" s="1430" t="s">
        <v>1140</v>
      </c>
      <c r="H9" s="1638"/>
      <c r="I9" s="1639"/>
      <c r="J9" s="519"/>
    </row>
    <row r="10" spans="1:10" s="250" customFormat="1" ht="36.6" customHeight="1" x14ac:dyDescent="0.2">
      <c r="A10" s="1447"/>
      <c r="B10" s="248" t="s">
        <v>61</v>
      </c>
      <c r="C10" s="94" t="s">
        <v>62</v>
      </c>
      <c r="D10" s="94" t="s">
        <v>63</v>
      </c>
      <c r="E10" s="94" t="s">
        <v>64</v>
      </c>
      <c r="F10" s="235" t="s">
        <v>65</v>
      </c>
      <c r="G10" s="293" t="s">
        <v>62</v>
      </c>
      <c r="H10" s="293" t="s">
        <v>63</v>
      </c>
      <c r="I10" s="293" t="s">
        <v>64</v>
      </c>
      <c r="J10" s="526"/>
    </row>
    <row r="11" spans="1:10" ht="11.45" customHeight="1" x14ac:dyDescent="0.2">
      <c r="A11" s="121">
        <v>1</v>
      </c>
      <c r="B11" s="122" t="s">
        <v>24</v>
      </c>
      <c r="C11" s="123"/>
      <c r="D11" s="123"/>
      <c r="E11" s="123"/>
      <c r="F11" s="97" t="s">
        <v>25</v>
      </c>
      <c r="G11" s="298"/>
      <c r="H11" s="298"/>
      <c r="I11" s="398"/>
      <c r="J11" s="147"/>
    </row>
    <row r="12" spans="1:10" x14ac:dyDescent="0.2">
      <c r="A12" s="121">
        <f t="shared" ref="A12:A54" si="0">A11+1</f>
        <v>2</v>
      </c>
      <c r="B12" s="124" t="s">
        <v>35</v>
      </c>
      <c r="C12" s="82"/>
      <c r="D12" s="82"/>
      <c r="E12" s="83">
        <f>SUM(C12:D12)</f>
        <v>0</v>
      </c>
      <c r="F12" s="98" t="s">
        <v>208</v>
      </c>
      <c r="G12" s="227">
        <v>91738</v>
      </c>
      <c r="H12" s="227">
        <v>7977</v>
      </c>
      <c r="I12" s="399">
        <f>SUM(G12:H12)</f>
        <v>99715</v>
      </c>
      <c r="J12" s="147"/>
    </row>
    <row r="13" spans="1:10" x14ac:dyDescent="0.2">
      <c r="A13" s="121">
        <f t="shared" si="0"/>
        <v>3</v>
      </c>
      <c r="B13" s="124" t="s">
        <v>36</v>
      </c>
      <c r="C13" s="82"/>
      <c r="D13" s="82"/>
      <c r="E13" s="83">
        <f>SUM(C13:D13)</f>
        <v>0</v>
      </c>
      <c r="F13" s="455" t="s">
        <v>209</v>
      </c>
      <c r="G13" s="227">
        <v>15829</v>
      </c>
      <c r="H13" s="227">
        <v>1376</v>
      </c>
      <c r="I13" s="399">
        <f>SUM(G13:H13)</f>
        <v>17205</v>
      </c>
      <c r="J13" s="147"/>
    </row>
    <row r="14" spans="1:10" x14ac:dyDescent="0.2">
      <c r="A14" s="121">
        <f t="shared" si="0"/>
        <v>4</v>
      </c>
      <c r="B14" s="124" t="s">
        <v>37</v>
      </c>
      <c r="C14" s="82"/>
      <c r="D14" s="82"/>
      <c r="E14" s="83">
        <f>SUM(C14:D14)</f>
        <v>0</v>
      </c>
      <c r="F14" s="98" t="s">
        <v>210</v>
      </c>
      <c r="G14" s="227">
        <v>14015</v>
      </c>
      <c r="H14" s="227"/>
      <c r="I14" s="399">
        <f>SUM(G14:H14)</f>
        <v>14015</v>
      </c>
      <c r="J14" s="147"/>
    </row>
    <row r="15" spans="1:10" ht="12" customHeight="1" x14ac:dyDescent="0.2">
      <c r="A15" s="121">
        <f t="shared" si="0"/>
        <v>5</v>
      </c>
      <c r="B15" s="91"/>
      <c r="C15" s="82"/>
      <c r="D15" s="82"/>
      <c r="E15" s="83"/>
      <c r="F15" s="98"/>
      <c r="G15" s="239"/>
      <c r="H15" s="239"/>
      <c r="I15" s="400"/>
      <c r="J15" s="147"/>
    </row>
    <row r="16" spans="1:10" x14ac:dyDescent="0.2">
      <c r="A16" s="121">
        <f t="shared" si="0"/>
        <v>6</v>
      </c>
      <c r="B16" s="124" t="s">
        <v>38</v>
      </c>
      <c r="C16" s="82"/>
      <c r="D16" s="82"/>
      <c r="E16" s="83">
        <f>SUM(C16:D16)</f>
        <v>0</v>
      </c>
      <c r="F16" s="98" t="s">
        <v>28</v>
      </c>
      <c r="G16" s="234"/>
      <c r="H16" s="234"/>
      <c r="I16" s="401"/>
      <c r="J16" s="147"/>
    </row>
    <row r="17" spans="1:10" x14ac:dyDescent="0.2">
      <c r="A17" s="121">
        <f t="shared" si="0"/>
        <v>7</v>
      </c>
      <c r="B17" s="124"/>
      <c r="C17" s="82"/>
      <c r="D17" s="82"/>
      <c r="E17" s="83"/>
      <c r="F17" s="98" t="s">
        <v>30</v>
      </c>
      <c r="G17" s="234"/>
      <c r="H17" s="234"/>
      <c r="I17" s="401"/>
      <c r="J17" s="147"/>
    </row>
    <row r="18" spans="1:10" x14ac:dyDescent="0.2">
      <c r="A18" s="121">
        <f t="shared" si="0"/>
        <v>8</v>
      </c>
      <c r="B18" s="124" t="s">
        <v>39</v>
      </c>
      <c r="C18" s="82"/>
      <c r="D18" s="82"/>
      <c r="E18" s="83">
        <f>SUM(C18:D18)</f>
        <v>0</v>
      </c>
      <c r="F18" s="98" t="s">
        <v>437</v>
      </c>
      <c r="G18" s="234"/>
      <c r="H18" s="234"/>
      <c r="I18" s="401"/>
      <c r="J18" s="147"/>
    </row>
    <row r="19" spans="1:10" x14ac:dyDescent="0.2">
      <c r="A19" s="121">
        <f t="shared" si="0"/>
        <v>9</v>
      </c>
      <c r="B19" s="127" t="s">
        <v>40</v>
      </c>
      <c r="C19" s="125"/>
      <c r="D19" s="125"/>
      <c r="E19" s="125"/>
      <c r="F19" s="98" t="s">
        <v>436</v>
      </c>
      <c r="G19" s="234"/>
      <c r="H19" s="234"/>
      <c r="I19" s="401"/>
      <c r="J19" s="147"/>
    </row>
    <row r="20" spans="1:10" x14ac:dyDescent="0.2">
      <c r="A20" s="121">
        <f t="shared" si="0"/>
        <v>10</v>
      </c>
      <c r="B20" s="80" t="s">
        <v>41</v>
      </c>
      <c r="C20" s="125">
        <v>0</v>
      </c>
      <c r="D20" s="125"/>
      <c r="E20" s="376">
        <f>SUM(C20:D20)</f>
        <v>0</v>
      </c>
      <c r="F20" s="115" t="s">
        <v>892</v>
      </c>
      <c r="G20" s="234"/>
      <c r="H20" s="234"/>
      <c r="I20" s="401"/>
      <c r="J20" s="147"/>
    </row>
    <row r="21" spans="1:10" x14ac:dyDescent="0.2">
      <c r="A21" s="121">
        <f t="shared" si="0"/>
        <v>11</v>
      </c>
      <c r="C21" s="125"/>
      <c r="D21" s="125"/>
      <c r="E21" s="376"/>
      <c r="F21" s="83" t="s">
        <v>893</v>
      </c>
      <c r="G21" s="234"/>
      <c r="H21" s="234"/>
      <c r="I21" s="401"/>
      <c r="J21" s="147"/>
    </row>
    <row r="22" spans="1:10" s="88" customFormat="1" x14ac:dyDescent="0.2">
      <c r="A22" s="121">
        <f t="shared" si="0"/>
        <v>12</v>
      </c>
      <c r="B22" s="114" t="s">
        <v>42</v>
      </c>
      <c r="C22" s="125"/>
      <c r="D22" s="125"/>
      <c r="E22" s="125"/>
      <c r="F22" s="98" t="s">
        <v>894</v>
      </c>
      <c r="G22" s="234"/>
      <c r="H22" s="234"/>
      <c r="I22" s="401"/>
      <c r="J22" s="521"/>
    </row>
    <row r="23" spans="1:10" s="88" customFormat="1" x14ac:dyDescent="0.2">
      <c r="A23" s="121">
        <f t="shared" si="0"/>
        <v>13</v>
      </c>
      <c r="B23" s="114" t="s">
        <v>43</v>
      </c>
      <c r="C23" s="125"/>
      <c r="D23" s="125"/>
      <c r="E23" s="125"/>
      <c r="F23" s="128"/>
      <c r="G23" s="234"/>
      <c r="H23" s="234"/>
      <c r="I23" s="401"/>
      <c r="J23" s="521"/>
    </row>
    <row r="24" spans="1:10" x14ac:dyDescent="0.2">
      <c r="A24" s="121">
        <f t="shared" si="0"/>
        <v>14</v>
      </c>
      <c r="B24" s="124" t="s">
        <v>44</v>
      </c>
      <c r="C24" s="93"/>
      <c r="D24" s="93"/>
      <c r="E24" s="93"/>
      <c r="F24" s="129" t="s">
        <v>66</v>
      </c>
      <c r="G24" s="295">
        <f>SUM(G12:G22)</f>
        <v>121582</v>
      </c>
      <c r="H24" s="295">
        <f>SUM(H12:H22)</f>
        <v>9353</v>
      </c>
      <c r="I24" s="402">
        <f>SUM(I12:I22)</f>
        <v>130935</v>
      </c>
      <c r="J24" s="147"/>
    </row>
    <row r="25" spans="1:10" x14ac:dyDescent="0.2">
      <c r="A25" s="121">
        <f t="shared" si="0"/>
        <v>15</v>
      </c>
      <c r="B25" s="124" t="s">
        <v>45</v>
      </c>
      <c r="C25" s="125"/>
      <c r="D25" s="125"/>
      <c r="E25" s="125"/>
      <c r="F25" s="128"/>
      <c r="G25" s="234"/>
      <c r="H25" s="234"/>
      <c r="I25" s="401"/>
      <c r="J25" s="147"/>
    </row>
    <row r="26" spans="1:10" x14ac:dyDescent="0.2">
      <c r="A26" s="121">
        <f t="shared" si="0"/>
        <v>16</v>
      </c>
      <c r="B26" s="80" t="s">
        <v>46</v>
      </c>
      <c r="C26" s="90"/>
      <c r="D26" s="90"/>
      <c r="E26" s="90"/>
      <c r="F26" s="99" t="s">
        <v>34</v>
      </c>
      <c r="G26" s="297"/>
      <c r="H26" s="297"/>
      <c r="I26" s="401"/>
      <c r="J26" s="147"/>
    </row>
    <row r="27" spans="1:10" x14ac:dyDescent="0.2">
      <c r="A27" s="121">
        <f t="shared" si="0"/>
        <v>17</v>
      </c>
      <c r="B27" s="124" t="s">
        <v>47</v>
      </c>
      <c r="C27" s="83"/>
      <c r="D27" s="83"/>
      <c r="E27" s="83"/>
      <c r="F27" s="98" t="s">
        <v>219</v>
      </c>
      <c r="G27" s="234">
        <f>'felhalm. kiad.  '!H112</f>
        <v>2000</v>
      </c>
      <c r="H27" s="234">
        <f>'felhalm. kiad.  '!I112</f>
        <v>0</v>
      </c>
      <c r="I27" s="401">
        <f>SUM(G27:H27)</f>
        <v>2000</v>
      </c>
      <c r="J27" s="147"/>
    </row>
    <row r="28" spans="1:10" x14ac:dyDescent="0.2">
      <c r="A28" s="121">
        <f t="shared" si="0"/>
        <v>18</v>
      </c>
      <c r="B28" s="124"/>
      <c r="C28" s="83"/>
      <c r="D28" s="83"/>
      <c r="E28" s="83"/>
      <c r="F28" s="98" t="s">
        <v>31</v>
      </c>
      <c r="G28" s="234"/>
      <c r="H28" s="234"/>
      <c r="I28" s="401"/>
      <c r="J28" s="147"/>
    </row>
    <row r="29" spans="1:10" x14ac:dyDescent="0.2">
      <c r="A29" s="121">
        <f t="shared" si="0"/>
        <v>19</v>
      </c>
      <c r="B29" s="114" t="s">
        <v>50</v>
      </c>
      <c r="C29" s="83"/>
      <c r="D29" s="83"/>
      <c r="E29" s="83"/>
      <c r="F29" s="98" t="s">
        <v>32</v>
      </c>
      <c r="G29" s="234"/>
      <c r="H29" s="234"/>
      <c r="I29" s="401"/>
      <c r="J29" s="147"/>
    </row>
    <row r="30" spans="1:10" s="88" customFormat="1" x14ac:dyDescent="0.2">
      <c r="A30" s="121">
        <f t="shared" si="0"/>
        <v>20</v>
      </c>
      <c r="B30" s="114" t="s">
        <v>48</v>
      </c>
      <c r="C30" s="83"/>
      <c r="D30" s="83"/>
      <c r="E30" s="83"/>
      <c r="F30" s="98" t="s">
        <v>438</v>
      </c>
      <c r="G30" s="234"/>
      <c r="H30" s="234"/>
      <c r="I30" s="401"/>
      <c r="J30" s="521"/>
    </row>
    <row r="31" spans="1:10" x14ac:dyDescent="0.2">
      <c r="A31" s="121">
        <f t="shared" si="0"/>
        <v>21</v>
      </c>
      <c r="C31" s="83"/>
      <c r="D31" s="83"/>
      <c r="E31" s="83"/>
      <c r="F31" s="98" t="s">
        <v>435</v>
      </c>
      <c r="G31" s="234"/>
      <c r="H31" s="234"/>
      <c r="I31" s="401"/>
      <c r="J31" s="147"/>
    </row>
    <row r="32" spans="1:10" s="11" customFormat="1" x14ac:dyDescent="0.2">
      <c r="A32" s="121">
        <f t="shared" si="0"/>
        <v>22</v>
      </c>
      <c r="B32" s="131" t="s">
        <v>52</v>
      </c>
      <c r="C32" s="125">
        <f>C14+C20</f>
        <v>0</v>
      </c>
      <c r="D32" s="125">
        <f>D14+D20</f>
        <v>0</v>
      </c>
      <c r="E32" s="125">
        <f>E14+E20</f>
        <v>0</v>
      </c>
      <c r="F32" s="98" t="s">
        <v>431</v>
      </c>
      <c r="G32" s="232"/>
      <c r="H32" s="232"/>
      <c r="I32" s="401"/>
      <c r="J32" s="431"/>
    </row>
    <row r="33" spans="1:10" x14ac:dyDescent="0.2">
      <c r="A33" s="121">
        <f t="shared" si="0"/>
        <v>23</v>
      </c>
      <c r="B33" s="132" t="s">
        <v>67</v>
      </c>
      <c r="C33" s="134"/>
      <c r="D33" s="134"/>
      <c r="E33" s="134"/>
      <c r="F33" s="133" t="s">
        <v>68</v>
      </c>
      <c r="G33" s="296">
        <f>SUM(G27:G32)</f>
        <v>2000</v>
      </c>
      <c r="H33" s="296">
        <f>SUM(H27:H32)</f>
        <v>0</v>
      </c>
      <c r="I33" s="403">
        <f>SUM(I27:I31)</f>
        <v>2000</v>
      </c>
      <c r="J33" s="147"/>
    </row>
    <row r="34" spans="1:10" x14ac:dyDescent="0.2">
      <c r="A34" s="121">
        <f t="shared" si="0"/>
        <v>24</v>
      </c>
      <c r="B34" s="135" t="s">
        <v>51</v>
      </c>
      <c r="C34" s="130">
        <f>SUM(C32:C33)</f>
        <v>0</v>
      </c>
      <c r="D34" s="130">
        <f>SUM(D32:D33)</f>
        <v>0</v>
      </c>
      <c r="E34" s="130">
        <f>SUM(C34:D34)</f>
        <v>0</v>
      </c>
      <c r="F34" s="136" t="s">
        <v>69</v>
      </c>
      <c r="G34" s="297">
        <f>G24+G33</f>
        <v>123582</v>
      </c>
      <c r="H34" s="297">
        <f>H24+H33</f>
        <v>9353</v>
      </c>
      <c r="I34" s="379">
        <f>I24+I33</f>
        <v>132935</v>
      </c>
      <c r="J34" s="147"/>
    </row>
    <row r="35" spans="1:10" x14ac:dyDescent="0.2">
      <c r="A35" s="121">
        <f t="shared" si="0"/>
        <v>25</v>
      </c>
      <c r="B35" s="137"/>
      <c r="C35" s="126"/>
      <c r="D35" s="126"/>
      <c r="E35" s="126"/>
      <c r="F35" s="128"/>
      <c r="G35" s="234"/>
      <c r="H35" s="234"/>
      <c r="I35" s="401"/>
      <c r="J35" s="147"/>
    </row>
    <row r="36" spans="1:10" x14ac:dyDescent="0.2">
      <c r="A36" s="121">
        <f t="shared" si="0"/>
        <v>26</v>
      </c>
      <c r="B36" s="137"/>
      <c r="C36" s="126"/>
      <c r="D36" s="126"/>
      <c r="E36" s="126"/>
      <c r="F36" s="129"/>
      <c r="G36" s="295"/>
      <c r="H36" s="295"/>
      <c r="I36" s="402"/>
      <c r="J36" s="147"/>
    </row>
    <row r="37" spans="1:10" s="11" customFormat="1" x14ac:dyDescent="0.2">
      <c r="A37" s="121">
        <f t="shared" si="0"/>
        <v>27</v>
      </c>
      <c r="B37" s="137"/>
      <c r="C37" s="126"/>
      <c r="D37" s="126"/>
      <c r="E37" s="126"/>
      <c r="F37" s="128"/>
      <c r="G37" s="234"/>
      <c r="H37" s="234"/>
      <c r="I37" s="401"/>
      <c r="J37" s="431"/>
    </row>
    <row r="38" spans="1:10" s="11" customFormat="1" x14ac:dyDescent="0.2">
      <c r="A38" s="665">
        <f t="shared" si="0"/>
        <v>28</v>
      </c>
      <c r="B38" s="90" t="s">
        <v>53</v>
      </c>
      <c r="C38" s="90"/>
      <c r="D38" s="90"/>
      <c r="E38" s="90"/>
      <c r="F38" s="99" t="s">
        <v>33</v>
      </c>
      <c r="G38" s="297"/>
      <c r="H38" s="297"/>
      <c r="I38" s="379"/>
      <c r="J38" s="431"/>
    </row>
    <row r="39" spans="1:10" s="11" customFormat="1" x14ac:dyDescent="0.2">
      <c r="A39" s="121">
        <f t="shared" si="0"/>
        <v>29</v>
      </c>
      <c r="B39" s="95" t="s">
        <v>665</v>
      </c>
      <c r="C39" s="90"/>
      <c r="D39" s="90"/>
      <c r="E39" s="90"/>
      <c r="F39" s="138" t="s">
        <v>4</v>
      </c>
      <c r="G39" s="146"/>
      <c r="I39" s="404"/>
      <c r="J39" s="431"/>
    </row>
    <row r="40" spans="1:10" s="11" customFormat="1" x14ac:dyDescent="0.2">
      <c r="A40" s="121">
        <f t="shared" si="0"/>
        <v>30</v>
      </c>
      <c r="B40" s="80" t="s">
        <v>921</v>
      </c>
      <c r="C40" s="90"/>
      <c r="D40" s="90"/>
      <c r="E40" s="90"/>
      <c r="F40" s="456" t="s">
        <v>3</v>
      </c>
      <c r="G40" s="297"/>
      <c r="H40" s="297"/>
      <c r="I40" s="379"/>
      <c r="J40" s="431"/>
    </row>
    <row r="41" spans="1:10" x14ac:dyDescent="0.2">
      <c r="A41" s="121">
        <f t="shared" si="0"/>
        <v>31</v>
      </c>
      <c r="B41" s="82" t="s">
        <v>667</v>
      </c>
      <c r="C41" s="142"/>
      <c r="D41" s="142"/>
      <c r="E41" s="142"/>
      <c r="F41" s="98" t="s">
        <v>5</v>
      </c>
      <c r="G41" s="297"/>
      <c r="H41" s="297"/>
      <c r="I41" s="379"/>
      <c r="J41" s="147"/>
    </row>
    <row r="42" spans="1:10" x14ac:dyDescent="0.2">
      <c r="A42" s="121">
        <f t="shared" si="0"/>
        <v>32</v>
      </c>
      <c r="B42" s="82" t="s">
        <v>200</v>
      </c>
      <c r="C42" s="83"/>
      <c r="D42" s="83"/>
      <c r="E42" s="83"/>
      <c r="F42" s="98" t="s">
        <v>6</v>
      </c>
      <c r="G42" s="146"/>
      <c r="H42" s="146"/>
      <c r="I42" s="379"/>
      <c r="J42" s="147"/>
    </row>
    <row r="43" spans="1:10" x14ac:dyDescent="0.2">
      <c r="A43" s="121">
        <f t="shared" si="0"/>
        <v>33</v>
      </c>
      <c r="B43" s="454" t="s">
        <v>201</v>
      </c>
      <c r="C43" s="83">
        <v>0</v>
      </c>
      <c r="D43" s="83"/>
      <c r="E43" s="83">
        <f>C43+D43</f>
        <v>0</v>
      </c>
      <c r="F43" s="98" t="s">
        <v>7</v>
      </c>
      <c r="G43" s="146"/>
      <c r="H43" s="146"/>
      <c r="I43" s="379"/>
      <c r="J43" s="147"/>
    </row>
    <row r="44" spans="1:10" x14ac:dyDescent="0.2">
      <c r="A44" s="121">
        <f t="shared" si="0"/>
        <v>34</v>
      </c>
      <c r="B44" s="454" t="s">
        <v>918</v>
      </c>
      <c r="C44" s="83"/>
      <c r="D44" s="83"/>
      <c r="E44" s="83"/>
      <c r="F44" s="98"/>
      <c r="G44" s="146"/>
      <c r="H44" s="146"/>
      <c r="I44" s="379"/>
      <c r="J44" s="147"/>
    </row>
    <row r="45" spans="1:10" x14ac:dyDescent="0.2">
      <c r="A45" s="121">
        <f t="shared" si="0"/>
        <v>35</v>
      </c>
      <c r="B45" s="83" t="s">
        <v>668</v>
      </c>
      <c r="C45" s="83"/>
      <c r="D45" s="83"/>
      <c r="E45" s="83"/>
      <c r="F45" s="98" t="s">
        <v>8</v>
      </c>
      <c r="G45" s="297"/>
      <c r="H45" s="297"/>
      <c r="I45" s="401"/>
      <c r="J45" s="147"/>
    </row>
    <row r="46" spans="1:10" x14ac:dyDescent="0.2">
      <c r="A46" s="121">
        <f t="shared" si="0"/>
        <v>36</v>
      </c>
      <c r="B46" s="83" t="s">
        <v>669</v>
      </c>
      <c r="C46" s="90"/>
      <c r="D46" s="90"/>
      <c r="E46" s="90"/>
      <c r="F46" s="98" t="s">
        <v>9</v>
      </c>
      <c r="G46" s="297"/>
      <c r="H46" s="297"/>
      <c r="I46" s="401"/>
      <c r="J46" s="147"/>
    </row>
    <row r="47" spans="1:10" x14ac:dyDescent="0.2">
      <c r="A47" s="121">
        <f t="shared" si="0"/>
        <v>37</v>
      </c>
      <c r="B47" s="82" t="s">
        <v>204</v>
      </c>
      <c r="C47" s="83"/>
      <c r="D47" s="83"/>
      <c r="E47" s="83"/>
      <c r="F47" s="98" t="s">
        <v>10</v>
      </c>
      <c r="G47" s="234"/>
      <c r="H47" s="234"/>
      <c r="I47" s="401"/>
      <c r="J47" s="147"/>
    </row>
    <row r="48" spans="1:10" x14ac:dyDescent="0.2">
      <c r="A48" s="121">
        <f t="shared" si="0"/>
        <v>38</v>
      </c>
      <c r="B48" s="454" t="s">
        <v>205</v>
      </c>
      <c r="C48" s="83">
        <f>G24-(C34+C43)</f>
        <v>121582</v>
      </c>
      <c r="D48" s="83">
        <f>H24-(D34+D43)</f>
        <v>9353</v>
      </c>
      <c r="E48" s="83">
        <f>I24-(E34+E43)</f>
        <v>130935</v>
      </c>
      <c r="F48" s="98" t="s">
        <v>11</v>
      </c>
      <c r="G48" s="234"/>
      <c r="H48" s="234"/>
      <c r="I48" s="401"/>
      <c r="J48" s="147"/>
    </row>
    <row r="49" spans="1:10" x14ac:dyDescent="0.2">
      <c r="A49" s="121">
        <f t="shared" si="0"/>
        <v>39</v>
      </c>
      <c r="B49" s="454" t="s">
        <v>206</v>
      </c>
      <c r="C49" s="83">
        <f>G33-C33</f>
        <v>2000</v>
      </c>
      <c r="D49" s="83"/>
      <c r="E49" s="83">
        <f>I33-E33</f>
        <v>2000</v>
      </c>
      <c r="F49" s="98" t="s">
        <v>12</v>
      </c>
      <c r="G49" s="234"/>
      <c r="H49" s="234"/>
      <c r="I49" s="401"/>
      <c r="J49" s="147"/>
    </row>
    <row r="50" spans="1:10" x14ac:dyDescent="0.2">
      <c r="A50" s="121">
        <f t="shared" si="0"/>
        <v>40</v>
      </c>
      <c r="B50" s="82" t="s">
        <v>1</v>
      </c>
      <c r="C50" s="83"/>
      <c r="D50" s="83"/>
      <c r="E50" s="83"/>
      <c r="F50" s="98" t="s">
        <v>13</v>
      </c>
      <c r="G50" s="234"/>
      <c r="H50" s="234"/>
      <c r="I50" s="401"/>
      <c r="J50" s="147"/>
    </row>
    <row r="51" spans="1:10" x14ac:dyDescent="0.2">
      <c r="A51" s="121">
        <f t="shared" si="0"/>
        <v>41</v>
      </c>
      <c r="B51" s="82"/>
      <c r="C51" s="83"/>
      <c r="D51" s="83"/>
      <c r="E51" s="83"/>
      <c r="F51" s="98" t="s">
        <v>14</v>
      </c>
      <c r="G51" s="234"/>
      <c r="H51" s="234"/>
      <c r="I51" s="401"/>
      <c r="J51" s="147"/>
    </row>
    <row r="52" spans="1:10" x14ac:dyDescent="0.2">
      <c r="A52" s="121">
        <f t="shared" si="0"/>
        <v>42</v>
      </c>
      <c r="B52" s="82"/>
      <c r="C52" s="83"/>
      <c r="D52" s="83"/>
      <c r="E52" s="83"/>
      <c r="F52" s="98" t="s">
        <v>15</v>
      </c>
      <c r="G52" s="234"/>
      <c r="H52" s="234"/>
      <c r="I52" s="401"/>
      <c r="J52" s="147"/>
    </row>
    <row r="53" spans="1:10" ht="12" thickBot="1" x14ac:dyDescent="0.25">
      <c r="A53" s="121">
        <f t="shared" si="0"/>
        <v>43</v>
      </c>
      <c r="B53" s="135" t="s">
        <v>439</v>
      </c>
      <c r="C53" s="90">
        <f>SUM(C39:C51)</f>
        <v>123582</v>
      </c>
      <c r="D53" s="90">
        <f>SUM(D39:D51)</f>
        <v>9353</v>
      </c>
      <c r="E53" s="90">
        <f>SUM(E39:E51)</f>
        <v>132935</v>
      </c>
      <c r="F53" s="99" t="s">
        <v>432</v>
      </c>
      <c r="G53" s="297">
        <f>SUM(G39:G52)</f>
        <v>0</v>
      </c>
      <c r="H53" s="297">
        <f>SUM(H39:H52)</f>
        <v>0</v>
      </c>
      <c r="I53" s="379">
        <f>SUM(I39:I52)</f>
        <v>0</v>
      </c>
      <c r="J53" s="147"/>
    </row>
    <row r="54" spans="1:10" ht="12" thickBot="1" x14ac:dyDescent="0.25">
      <c r="A54" s="768">
        <f t="shared" si="0"/>
        <v>44</v>
      </c>
      <c r="B54" s="896" t="s">
        <v>434</v>
      </c>
      <c r="C54" s="246">
        <f>C34+C53</f>
        <v>123582</v>
      </c>
      <c r="D54" s="246">
        <f>D34+D53</f>
        <v>9353</v>
      </c>
      <c r="E54" s="764">
        <f>E34+E53</f>
        <v>132935</v>
      </c>
      <c r="F54" s="428" t="s">
        <v>433</v>
      </c>
      <c r="G54" s="894">
        <f>G34+G53</f>
        <v>123582</v>
      </c>
      <c r="H54" s="674">
        <f>H34+H53</f>
        <v>9353</v>
      </c>
      <c r="I54" s="675">
        <f>I34+I53</f>
        <v>132935</v>
      </c>
      <c r="J54" s="10"/>
    </row>
    <row r="55" spans="1:10" x14ac:dyDescent="0.2">
      <c r="B55" s="140"/>
      <c r="C55" s="139"/>
      <c r="D55" s="139"/>
      <c r="E55" s="139"/>
      <c r="F55" s="139"/>
      <c r="G55" s="146"/>
      <c r="H55" s="146"/>
      <c r="I55" s="146"/>
      <c r="J55" s="10"/>
    </row>
  </sheetData>
  <sheetProtection selectLockedCells="1" selectUnlockedCells="1"/>
  <mergeCells count="12">
    <mergeCell ref="B1:I1"/>
    <mergeCell ref="A8:A10"/>
    <mergeCell ref="B8:B9"/>
    <mergeCell ref="C8:E8"/>
    <mergeCell ref="F8:F9"/>
    <mergeCell ref="C9:E9"/>
    <mergeCell ref="G9:I9"/>
    <mergeCell ref="B4:I4"/>
    <mergeCell ref="B5:I5"/>
    <mergeCell ref="B6:I6"/>
    <mergeCell ref="G8:I8"/>
    <mergeCell ref="B7:I7"/>
  </mergeCells>
  <phoneticPr fontId="33" type="noConversion"/>
  <pageMargins left="0.19685039370078741" right="0.19685039370078741" top="0.19685039370078741" bottom="0.19685039370078741" header="0.51181102362204722" footer="0.51181102362204722"/>
  <pageSetup paperSize="9" scale="90" firstPageNumber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L55"/>
  <sheetViews>
    <sheetView workbookViewId="0">
      <selection activeCell="C1" sqref="C1:I1"/>
    </sheetView>
  </sheetViews>
  <sheetFormatPr defaultColWidth="9.140625" defaultRowHeight="11.25" x14ac:dyDescent="0.2"/>
  <cols>
    <col min="1" max="1" width="4.85546875" style="114" customWidth="1"/>
    <col min="2" max="2" width="38.28515625" style="114" customWidth="1"/>
    <col min="3" max="3" width="10.140625" style="115" customWidth="1"/>
    <col min="4" max="4" width="11.140625" style="115" customWidth="1"/>
    <col min="5" max="5" width="11.5703125" style="115" customWidth="1"/>
    <col min="6" max="6" width="38" style="115" customWidth="1"/>
    <col min="7" max="7" width="10.42578125" style="115" customWidth="1"/>
    <col min="8" max="8" width="12" style="232" customWidth="1"/>
    <col min="9" max="9" width="13.28515625" style="232" customWidth="1"/>
    <col min="10" max="10" width="9.140625" style="114"/>
    <col min="11" max="16384" width="9.140625" style="10"/>
  </cols>
  <sheetData>
    <row r="1" spans="1:10" ht="12.75" customHeight="1" x14ac:dyDescent="0.2">
      <c r="C1" s="1413" t="s">
        <v>1379</v>
      </c>
      <c r="D1" s="1413"/>
      <c r="E1" s="1413"/>
      <c r="F1" s="1413"/>
      <c r="G1" s="1413"/>
      <c r="H1" s="1413"/>
      <c r="I1" s="1413"/>
    </row>
    <row r="2" spans="1:10" x14ac:dyDescent="0.2">
      <c r="I2" s="292"/>
    </row>
    <row r="3" spans="1:10" x14ac:dyDescent="0.2">
      <c r="I3" s="292"/>
    </row>
    <row r="4" spans="1:10" s="86" customFormat="1" x14ac:dyDescent="0.2">
      <c r="A4" s="117"/>
      <c r="B4" s="1417" t="s">
        <v>77</v>
      </c>
      <c r="C4" s="1417"/>
      <c r="D4" s="1417"/>
      <c r="E4" s="1417"/>
      <c r="F4" s="1417"/>
      <c r="G4" s="1417"/>
      <c r="H4" s="1417"/>
      <c r="I4" s="1417"/>
      <c r="J4" s="117"/>
    </row>
    <row r="5" spans="1:10" s="86" customFormat="1" x14ac:dyDescent="0.2">
      <c r="A5" s="117"/>
      <c r="B5" s="1541" t="s">
        <v>673</v>
      </c>
      <c r="C5" s="1541"/>
      <c r="D5" s="1541"/>
      <c r="E5" s="1541"/>
      <c r="F5" s="1541"/>
      <c r="G5" s="1541"/>
      <c r="H5" s="1541"/>
      <c r="I5" s="1541"/>
      <c r="J5" s="117"/>
    </row>
    <row r="6" spans="1:10" s="86" customFormat="1" ht="12.75" customHeight="1" x14ac:dyDescent="0.2">
      <c r="A6" s="117"/>
      <c r="B6" s="1641" t="s">
        <v>1330</v>
      </c>
      <c r="C6" s="1641"/>
      <c r="D6" s="1641"/>
      <c r="E6" s="1641"/>
      <c r="F6" s="1641"/>
      <c r="G6" s="1641"/>
      <c r="H6" s="1641"/>
      <c r="I6" s="1641"/>
    </row>
    <row r="7" spans="1:10" s="86" customFormat="1" x14ac:dyDescent="0.2">
      <c r="A7" s="117"/>
      <c r="B7" s="1418" t="s">
        <v>295</v>
      </c>
      <c r="C7" s="1418"/>
      <c r="D7" s="1418"/>
      <c r="E7" s="1418"/>
      <c r="F7" s="1418"/>
      <c r="G7" s="1418"/>
      <c r="H7" s="1418"/>
      <c r="I7" s="1418"/>
      <c r="J7" s="117"/>
    </row>
    <row r="8" spans="1:10" s="86" customFormat="1" ht="12.75" customHeight="1" x14ac:dyDescent="0.2">
      <c r="A8" s="1423" t="s">
        <v>56</v>
      </c>
      <c r="B8" s="1424" t="s">
        <v>57</v>
      </c>
      <c r="C8" s="1442" t="s">
        <v>58</v>
      </c>
      <c r="D8" s="1424"/>
      <c r="E8" s="1483"/>
      <c r="F8" s="1640" t="s">
        <v>59</v>
      </c>
      <c r="G8" s="1438" t="s">
        <v>60</v>
      </c>
      <c r="H8" s="1439"/>
      <c r="I8" s="1439"/>
    </row>
    <row r="9" spans="1:10" s="86" customFormat="1" ht="12.75" customHeight="1" x14ac:dyDescent="0.2">
      <c r="A9" s="1423"/>
      <c r="B9" s="1424"/>
      <c r="C9" s="1415" t="s">
        <v>1140</v>
      </c>
      <c r="D9" s="1563"/>
      <c r="E9" s="1637"/>
      <c r="F9" s="1640"/>
      <c r="G9" s="1430" t="s">
        <v>1140</v>
      </c>
      <c r="H9" s="1638"/>
      <c r="I9" s="1639"/>
    </row>
    <row r="10" spans="1:10" s="87" customFormat="1" ht="36.6" customHeight="1" x14ac:dyDescent="0.2">
      <c r="A10" s="1423"/>
      <c r="B10" s="118" t="s">
        <v>61</v>
      </c>
      <c r="C10" s="94" t="s">
        <v>62</v>
      </c>
      <c r="D10" s="94" t="s">
        <v>63</v>
      </c>
      <c r="E10" s="94" t="s">
        <v>64</v>
      </c>
      <c r="F10" s="541" t="s">
        <v>65</v>
      </c>
      <c r="G10" s="94" t="s">
        <v>62</v>
      </c>
      <c r="H10" s="293" t="s">
        <v>63</v>
      </c>
      <c r="I10" s="293" t="s">
        <v>64</v>
      </c>
    </row>
    <row r="11" spans="1:10" ht="11.45" customHeight="1" x14ac:dyDescent="0.2">
      <c r="A11" s="121">
        <v>1</v>
      </c>
      <c r="B11" s="122" t="s">
        <v>24</v>
      </c>
      <c r="C11" s="123"/>
      <c r="D11" s="123"/>
      <c r="E11" s="123"/>
      <c r="F11" s="97" t="s">
        <v>25</v>
      </c>
      <c r="G11" s="123"/>
      <c r="H11" s="298"/>
      <c r="I11" s="398"/>
      <c r="J11" s="10"/>
    </row>
    <row r="12" spans="1:10" x14ac:dyDescent="0.2">
      <c r="A12" s="121">
        <f t="shared" ref="A12:A54" si="0">A11+1</f>
        <v>2</v>
      </c>
      <c r="B12" s="124" t="s">
        <v>35</v>
      </c>
      <c r="C12" s="82"/>
      <c r="D12" s="82"/>
      <c r="E12" s="83">
        <f t="shared" ref="E12:E18" si="1">SUM(C12:D12)</f>
        <v>0</v>
      </c>
      <c r="F12" s="98" t="s">
        <v>208</v>
      </c>
      <c r="G12" s="227">
        <v>74860</v>
      </c>
      <c r="H12" s="227">
        <v>22362</v>
      </c>
      <c r="I12" s="399">
        <f>SUM(G12:H12)</f>
        <v>97222</v>
      </c>
      <c r="J12" s="10"/>
    </row>
    <row r="13" spans="1:10" x14ac:dyDescent="0.2">
      <c r="A13" s="121">
        <f t="shared" si="0"/>
        <v>3</v>
      </c>
      <c r="B13" s="124" t="s">
        <v>36</v>
      </c>
      <c r="C13" s="82"/>
      <c r="D13" s="82"/>
      <c r="E13" s="83">
        <f t="shared" si="1"/>
        <v>0</v>
      </c>
      <c r="F13" s="98" t="s">
        <v>209</v>
      </c>
      <c r="G13" s="227">
        <v>12851</v>
      </c>
      <c r="H13" s="227">
        <v>3839</v>
      </c>
      <c r="I13" s="399">
        <f>SUM(G13:H13)</f>
        <v>16690</v>
      </c>
      <c r="J13" s="10"/>
    </row>
    <row r="14" spans="1:10" x14ac:dyDescent="0.2">
      <c r="A14" s="121">
        <f t="shared" si="0"/>
        <v>4</v>
      </c>
      <c r="B14" s="124" t="s">
        <v>37</v>
      </c>
      <c r="C14" s="82">
        <v>0</v>
      </c>
      <c r="D14" s="82">
        <f>'tám, végl. pe.átv  '!D58</f>
        <v>0</v>
      </c>
      <c r="E14" s="83">
        <f t="shared" si="1"/>
        <v>0</v>
      </c>
      <c r="F14" s="98" t="s">
        <v>210</v>
      </c>
      <c r="G14" s="227">
        <v>61715</v>
      </c>
      <c r="H14" s="227">
        <v>158697</v>
      </c>
      <c r="I14" s="399">
        <f>SUM(G14:H14)</f>
        <v>220412</v>
      </c>
      <c r="J14" s="10"/>
    </row>
    <row r="15" spans="1:10" ht="12" customHeight="1" x14ac:dyDescent="0.2">
      <c r="A15" s="121">
        <f t="shared" si="0"/>
        <v>5</v>
      </c>
      <c r="B15" s="91"/>
      <c r="C15" s="82"/>
      <c r="D15" s="82"/>
      <c r="E15" s="83"/>
      <c r="F15" s="98"/>
      <c r="G15" s="239"/>
      <c r="H15" s="239"/>
      <c r="I15" s="400"/>
      <c r="J15" s="10"/>
    </row>
    <row r="16" spans="1:10" x14ac:dyDescent="0.2">
      <c r="A16" s="121">
        <f t="shared" si="0"/>
        <v>6</v>
      </c>
      <c r="B16" s="124" t="s">
        <v>38</v>
      </c>
      <c r="C16" s="82"/>
      <c r="D16" s="82"/>
      <c r="E16" s="83">
        <f t="shared" si="1"/>
        <v>0</v>
      </c>
      <c r="F16" s="98" t="s">
        <v>28</v>
      </c>
      <c r="G16" s="126"/>
      <c r="H16" s="234"/>
      <c r="I16" s="401"/>
      <c r="J16" s="10"/>
    </row>
    <row r="17" spans="1:12" x14ac:dyDescent="0.2">
      <c r="A17" s="121">
        <f t="shared" si="0"/>
        <v>7</v>
      </c>
      <c r="B17" s="124"/>
      <c r="C17" s="82"/>
      <c r="D17" s="82"/>
      <c r="E17" s="83"/>
      <c r="F17" s="98" t="s">
        <v>30</v>
      </c>
      <c r="G17" s="126"/>
      <c r="H17" s="234"/>
      <c r="I17" s="401"/>
      <c r="J17" s="10"/>
    </row>
    <row r="18" spans="1:12" x14ac:dyDescent="0.2">
      <c r="A18" s="121">
        <f t="shared" si="0"/>
        <v>8</v>
      </c>
      <c r="B18" s="124" t="s">
        <v>39</v>
      </c>
      <c r="C18" s="82"/>
      <c r="D18" s="82"/>
      <c r="E18" s="83">
        <f t="shared" si="1"/>
        <v>0</v>
      </c>
      <c r="F18" s="98" t="s">
        <v>437</v>
      </c>
      <c r="G18" s="126"/>
      <c r="H18" s="234"/>
      <c r="I18" s="401"/>
      <c r="J18" s="10"/>
    </row>
    <row r="19" spans="1:12" x14ac:dyDescent="0.2">
      <c r="A19" s="121">
        <f t="shared" si="0"/>
        <v>9</v>
      </c>
      <c r="B19" s="127" t="s">
        <v>40</v>
      </c>
      <c r="C19" s="125"/>
      <c r="D19" s="125"/>
      <c r="E19" s="125"/>
      <c r="F19" s="98" t="s">
        <v>436</v>
      </c>
      <c r="G19" s="126"/>
      <c r="H19" s="234"/>
      <c r="I19" s="401"/>
      <c r="J19" s="10"/>
    </row>
    <row r="20" spans="1:12" x14ac:dyDescent="0.2">
      <c r="A20" s="121">
        <f t="shared" si="0"/>
        <v>10</v>
      </c>
      <c r="B20" s="80" t="s">
        <v>187</v>
      </c>
      <c r="C20" s="294">
        <v>63920</v>
      </c>
      <c r="D20" s="294">
        <v>33848</v>
      </c>
      <c r="E20" s="125">
        <f>SUM(C20:D20)</f>
        <v>97768</v>
      </c>
      <c r="F20" s="98" t="s">
        <v>891</v>
      </c>
      <c r="G20" s="126"/>
      <c r="H20" s="234"/>
      <c r="I20" s="401">
        <f>G20+H20</f>
        <v>0</v>
      </c>
      <c r="J20" s="10"/>
    </row>
    <row r="21" spans="1:12" x14ac:dyDescent="0.2">
      <c r="A21" s="121">
        <f t="shared" si="0"/>
        <v>11</v>
      </c>
      <c r="C21" s="125"/>
      <c r="D21" s="125"/>
      <c r="E21" s="125"/>
      <c r="F21" s="98" t="s">
        <v>429</v>
      </c>
      <c r="G21" s="126"/>
      <c r="H21" s="234"/>
      <c r="I21" s="401"/>
      <c r="J21" s="10"/>
    </row>
    <row r="22" spans="1:12" s="88" customFormat="1" x14ac:dyDescent="0.2">
      <c r="A22" s="121">
        <f t="shared" si="0"/>
        <v>12</v>
      </c>
      <c r="B22" s="114" t="s">
        <v>42</v>
      </c>
      <c r="C22" s="125"/>
      <c r="D22" s="125"/>
      <c r="E22" s="125"/>
      <c r="F22" s="98" t="s">
        <v>430</v>
      </c>
      <c r="G22" s="126"/>
      <c r="H22" s="234"/>
      <c r="I22" s="401"/>
    </row>
    <row r="23" spans="1:12" s="88" customFormat="1" x14ac:dyDescent="0.2">
      <c r="A23" s="121">
        <f t="shared" si="0"/>
        <v>13</v>
      </c>
      <c r="B23" s="114" t="s">
        <v>43</v>
      </c>
      <c r="C23" s="125"/>
      <c r="D23" s="125"/>
      <c r="E23" s="125"/>
      <c r="F23" s="128"/>
      <c r="G23" s="126"/>
      <c r="H23" s="234"/>
      <c r="I23" s="401"/>
    </row>
    <row r="24" spans="1:12" x14ac:dyDescent="0.2">
      <c r="A24" s="121">
        <f t="shared" si="0"/>
        <v>14</v>
      </c>
      <c r="B24" s="124" t="s">
        <v>44</v>
      </c>
      <c r="C24" s="93"/>
      <c r="D24" s="93"/>
      <c r="E24" s="93"/>
      <c r="F24" s="129" t="s">
        <v>66</v>
      </c>
      <c r="G24" s="89">
        <f>SUM(G12:G22)</f>
        <v>149426</v>
      </c>
      <c r="H24" s="295">
        <f>SUM(H12:H22)</f>
        <v>184898</v>
      </c>
      <c r="I24" s="402">
        <f>SUM(I12:I22)</f>
        <v>334324</v>
      </c>
      <c r="J24" s="10"/>
    </row>
    <row r="25" spans="1:12" x14ac:dyDescent="0.2">
      <c r="A25" s="121">
        <f t="shared" si="0"/>
        <v>15</v>
      </c>
      <c r="B25" s="124" t="s">
        <v>45</v>
      </c>
      <c r="C25" s="125"/>
      <c r="D25" s="125"/>
      <c r="E25" s="125"/>
      <c r="F25" s="128"/>
      <c r="G25" s="126"/>
      <c r="H25" s="234"/>
      <c r="I25" s="401"/>
      <c r="J25" s="10"/>
      <c r="L25" s="233"/>
    </row>
    <row r="26" spans="1:12" x14ac:dyDescent="0.2">
      <c r="A26" s="121">
        <f t="shared" si="0"/>
        <v>16</v>
      </c>
      <c r="B26" s="80" t="s">
        <v>46</v>
      </c>
      <c r="C26" s="90"/>
      <c r="D26" s="90"/>
      <c r="E26" s="90"/>
      <c r="F26" s="99" t="s">
        <v>34</v>
      </c>
      <c r="G26" s="130"/>
      <c r="H26" s="297"/>
      <c r="I26" s="401"/>
      <c r="J26" s="10"/>
    </row>
    <row r="27" spans="1:12" x14ac:dyDescent="0.2">
      <c r="A27" s="121">
        <f t="shared" si="0"/>
        <v>17</v>
      </c>
      <c r="B27" s="124" t="s">
        <v>47</v>
      </c>
      <c r="C27" s="83"/>
      <c r="D27" s="83"/>
      <c r="E27" s="83"/>
      <c r="F27" s="98" t="s">
        <v>266</v>
      </c>
      <c r="G27" s="126">
        <f>'felhalm. kiad.  '!H102</f>
        <v>0</v>
      </c>
      <c r="H27" s="126">
        <f>'felhalm. kiad.  '!I102</f>
        <v>5000</v>
      </c>
      <c r="I27" s="378">
        <f>'felhalm. kiad.  '!G102</f>
        <v>5000</v>
      </c>
      <c r="J27" s="10"/>
    </row>
    <row r="28" spans="1:12" x14ac:dyDescent="0.2">
      <c r="A28" s="121">
        <f t="shared" si="0"/>
        <v>18</v>
      </c>
      <c r="B28" s="124"/>
      <c r="C28" s="83"/>
      <c r="D28" s="83"/>
      <c r="E28" s="83"/>
      <c r="F28" s="98" t="s">
        <v>31</v>
      </c>
      <c r="G28" s="126"/>
      <c r="H28" s="234"/>
      <c r="I28" s="401"/>
      <c r="J28" s="10"/>
    </row>
    <row r="29" spans="1:12" x14ac:dyDescent="0.2">
      <c r="A29" s="121">
        <f t="shared" si="0"/>
        <v>19</v>
      </c>
      <c r="B29" s="114" t="s">
        <v>50</v>
      </c>
      <c r="C29" s="83">
        <f>'tám, végl. pe.átv  '!C61</f>
        <v>0</v>
      </c>
      <c r="D29" s="227">
        <f>'tám, végl. pe.átv  '!D61</f>
        <v>0</v>
      </c>
      <c r="E29" s="227">
        <f>'tám, végl. pe.átv  '!E61</f>
        <v>0</v>
      </c>
      <c r="F29" s="98" t="s">
        <v>32</v>
      </c>
      <c r="G29" s="126"/>
      <c r="H29" s="234"/>
      <c r="I29" s="401"/>
      <c r="J29" s="10"/>
    </row>
    <row r="30" spans="1:12" s="88" customFormat="1" x14ac:dyDescent="0.2">
      <c r="A30" s="121">
        <f t="shared" si="0"/>
        <v>20</v>
      </c>
      <c r="B30" s="114" t="s">
        <v>48</v>
      </c>
      <c r="C30" s="83"/>
      <c r="D30" s="1087"/>
      <c r="E30" s="1087"/>
      <c r="F30" s="98" t="s">
        <v>438</v>
      </c>
      <c r="G30" s="126"/>
      <c r="H30" s="234"/>
      <c r="I30" s="401"/>
      <c r="K30" s="672"/>
    </row>
    <row r="31" spans="1:12" x14ac:dyDescent="0.2">
      <c r="A31" s="121">
        <f t="shared" si="0"/>
        <v>21</v>
      </c>
      <c r="C31" s="83"/>
      <c r="D31" s="83"/>
      <c r="E31" s="83"/>
      <c r="F31" s="98" t="s">
        <v>435</v>
      </c>
      <c r="G31" s="126"/>
      <c r="H31" s="234"/>
      <c r="I31" s="401"/>
      <c r="J31" s="10"/>
    </row>
    <row r="32" spans="1:12" s="11" customFormat="1" x14ac:dyDescent="0.2">
      <c r="A32" s="121">
        <f t="shared" si="0"/>
        <v>22</v>
      </c>
      <c r="B32" s="131" t="s">
        <v>52</v>
      </c>
      <c r="C32" s="766">
        <f>C14+C20</f>
        <v>63920</v>
      </c>
      <c r="D32" s="766">
        <f>D14+D20+D29</f>
        <v>33848</v>
      </c>
      <c r="E32" s="766">
        <f>E14+E20+E29</f>
        <v>97768</v>
      </c>
      <c r="F32" s="98" t="s">
        <v>431</v>
      </c>
      <c r="G32" s="115"/>
      <c r="H32" s="232"/>
      <c r="I32" s="401"/>
    </row>
    <row r="33" spans="1:10" x14ac:dyDescent="0.2">
      <c r="A33" s="121">
        <f t="shared" si="0"/>
        <v>23</v>
      </c>
      <c r="B33" s="132" t="s">
        <v>67</v>
      </c>
      <c r="C33" s="134"/>
      <c r="D33" s="134"/>
      <c r="E33" s="134"/>
      <c r="F33" s="133" t="s">
        <v>68</v>
      </c>
      <c r="G33" s="134">
        <f>SUM(G27:G32)</f>
        <v>0</v>
      </c>
      <c r="H33" s="296">
        <f>SUM(H27:H32)</f>
        <v>5000</v>
      </c>
      <c r="I33" s="403">
        <f>SUM(I27:I31)</f>
        <v>5000</v>
      </c>
      <c r="J33" s="147"/>
    </row>
    <row r="34" spans="1:10" x14ac:dyDescent="0.2">
      <c r="A34" s="121">
        <f t="shared" si="0"/>
        <v>24</v>
      </c>
      <c r="B34" s="135" t="s">
        <v>51</v>
      </c>
      <c r="C34" s="130">
        <f>SUM(C32:C33)</f>
        <v>63920</v>
      </c>
      <c r="D34" s="130">
        <f>SUM(D32:D33)</f>
        <v>33848</v>
      </c>
      <c r="E34" s="130">
        <f>SUM(C34:D34)</f>
        <v>97768</v>
      </c>
      <c r="F34" s="136" t="s">
        <v>69</v>
      </c>
      <c r="G34" s="130">
        <f>G24+G33</f>
        <v>149426</v>
      </c>
      <c r="H34" s="297">
        <f>H24+H33</f>
        <v>189898</v>
      </c>
      <c r="I34" s="379">
        <f>I24+I33</f>
        <v>339324</v>
      </c>
      <c r="J34" s="147"/>
    </row>
    <row r="35" spans="1:10" x14ac:dyDescent="0.2">
      <c r="A35" s="121">
        <f t="shared" si="0"/>
        <v>25</v>
      </c>
      <c r="B35" s="137"/>
      <c r="C35" s="126"/>
      <c r="D35" s="126"/>
      <c r="E35" s="126"/>
      <c r="F35" s="128"/>
      <c r="G35" s="126"/>
      <c r="H35" s="234"/>
      <c r="I35" s="401"/>
      <c r="J35" s="10"/>
    </row>
    <row r="36" spans="1:10" x14ac:dyDescent="0.2">
      <c r="A36" s="121">
        <f t="shared" si="0"/>
        <v>26</v>
      </c>
      <c r="B36" s="137"/>
      <c r="C36" s="126"/>
      <c r="D36" s="126"/>
      <c r="E36" s="126"/>
      <c r="F36" s="129"/>
      <c r="G36" s="89"/>
      <c r="H36" s="295"/>
      <c r="I36" s="402"/>
      <c r="J36" s="10"/>
    </row>
    <row r="37" spans="1:10" s="11" customFormat="1" x14ac:dyDescent="0.2">
      <c r="A37" s="121">
        <f t="shared" si="0"/>
        <v>27</v>
      </c>
      <c r="B37" s="137"/>
      <c r="C37" s="126"/>
      <c r="D37" s="126"/>
      <c r="E37" s="126"/>
      <c r="F37" s="128"/>
      <c r="G37" s="126"/>
      <c r="H37" s="234"/>
      <c r="I37" s="401"/>
    </row>
    <row r="38" spans="1:10" s="11" customFormat="1" x14ac:dyDescent="0.2">
      <c r="A38" s="665">
        <f t="shared" si="0"/>
        <v>28</v>
      </c>
      <c r="B38" s="90" t="s">
        <v>53</v>
      </c>
      <c r="C38" s="90"/>
      <c r="D38" s="90"/>
      <c r="E38" s="90"/>
      <c r="F38" s="99" t="s">
        <v>33</v>
      </c>
      <c r="G38" s="130"/>
      <c r="H38" s="297"/>
      <c r="I38" s="379"/>
    </row>
    <row r="39" spans="1:10" s="11" customFormat="1" ht="12" customHeight="1" x14ac:dyDescent="0.2">
      <c r="A39" s="121">
        <f t="shared" si="0"/>
        <v>29</v>
      </c>
      <c r="B39" s="95" t="s">
        <v>665</v>
      </c>
      <c r="C39" s="90"/>
      <c r="D39" s="90"/>
      <c r="E39" s="90"/>
      <c r="F39" s="138" t="s">
        <v>4</v>
      </c>
      <c r="G39" s="139"/>
      <c r="I39" s="404"/>
    </row>
    <row r="40" spans="1:10" s="11" customFormat="1" x14ac:dyDescent="0.2">
      <c r="A40" s="121">
        <f t="shared" si="0"/>
        <v>30</v>
      </c>
      <c r="B40" s="114" t="s">
        <v>922</v>
      </c>
      <c r="C40" s="90"/>
      <c r="D40" s="90"/>
      <c r="E40" s="90"/>
      <c r="F40" s="456" t="s">
        <v>3</v>
      </c>
      <c r="G40" s="130"/>
      <c r="H40" s="297"/>
      <c r="I40" s="379"/>
    </row>
    <row r="41" spans="1:10" x14ac:dyDescent="0.2">
      <c r="A41" s="121">
        <f t="shared" si="0"/>
        <v>31</v>
      </c>
      <c r="B41" s="82" t="s">
        <v>667</v>
      </c>
      <c r="C41" s="142"/>
      <c r="D41" s="142"/>
      <c r="E41" s="142"/>
      <c r="F41" s="98" t="s">
        <v>5</v>
      </c>
      <c r="G41" s="130"/>
      <c r="H41" s="297"/>
      <c r="I41" s="379"/>
      <c r="J41" s="10"/>
    </row>
    <row r="42" spans="1:10" x14ac:dyDescent="0.2">
      <c r="A42" s="121">
        <f t="shared" si="0"/>
        <v>32</v>
      </c>
      <c r="B42" s="82" t="s">
        <v>200</v>
      </c>
      <c r="C42" s="83"/>
      <c r="D42" s="83"/>
      <c r="E42" s="83"/>
      <c r="F42" s="98" t="s">
        <v>6</v>
      </c>
      <c r="G42" s="139"/>
      <c r="H42" s="146"/>
      <c r="I42" s="379"/>
      <c r="J42" s="10"/>
    </row>
    <row r="43" spans="1:10" x14ac:dyDescent="0.2">
      <c r="A43" s="121">
        <f t="shared" si="0"/>
        <v>33</v>
      </c>
      <c r="B43" s="454" t="s">
        <v>201</v>
      </c>
      <c r="C43" s="83">
        <v>0</v>
      </c>
      <c r="D43" s="83"/>
      <c r="E43" s="83">
        <f>C43+D43</f>
        <v>0</v>
      </c>
      <c r="F43" s="98" t="s">
        <v>7</v>
      </c>
      <c r="G43" s="139"/>
      <c r="H43" s="146"/>
      <c r="I43" s="379"/>
      <c r="J43" s="10"/>
    </row>
    <row r="44" spans="1:10" x14ac:dyDescent="0.2">
      <c r="A44" s="121">
        <f t="shared" si="0"/>
        <v>34</v>
      </c>
      <c r="B44" s="454" t="s">
        <v>918</v>
      </c>
      <c r="C44" s="83"/>
      <c r="D44" s="83"/>
      <c r="E44" s="83">
        <f>C44+D44</f>
        <v>0</v>
      </c>
      <c r="F44" s="98"/>
      <c r="G44" s="139"/>
      <c r="H44" s="146"/>
      <c r="I44" s="379"/>
      <c r="J44" s="10"/>
    </row>
    <row r="45" spans="1:10" x14ac:dyDescent="0.2">
      <c r="A45" s="121">
        <f t="shared" si="0"/>
        <v>35</v>
      </c>
      <c r="B45" s="83" t="s">
        <v>668</v>
      </c>
      <c r="C45" s="83"/>
      <c r="D45" s="83"/>
      <c r="E45" s="83"/>
      <c r="F45" s="98" t="s">
        <v>8</v>
      </c>
      <c r="G45" s="130"/>
      <c r="H45" s="297"/>
      <c r="I45" s="401"/>
      <c r="J45" s="10"/>
    </row>
    <row r="46" spans="1:10" x14ac:dyDescent="0.2">
      <c r="A46" s="121">
        <f t="shared" si="0"/>
        <v>36</v>
      </c>
      <c r="B46" s="83" t="s">
        <v>669</v>
      </c>
      <c r="C46" s="90"/>
      <c r="D46" s="90"/>
      <c r="E46" s="90"/>
      <c r="F46" s="98" t="s">
        <v>9</v>
      </c>
      <c r="G46" s="130"/>
      <c r="H46" s="297"/>
      <c r="I46" s="401"/>
      <c r="J46" s="10"/>
    </row>
    <row r="47" spans="1:10" x14ac:dyDescent="0.2">
      <c r="A47" s="121">
        <f t="shared" si="0"/>
        <v>37</v>
      </c>
      <c r="B47" s="82" t="s">
        <v>204</v>
      </c>
      <c r="C47" s="83"/>
      <c r="D47" s="83"/>
      <c r="E47" s="83"/>
      <c r="F47" s="98" t="s">
        <v>10</v>
      </c>
      <c r="G47" s="126"/>
      <c r="H47" s="234"/>
      <c r="I47" s="401"/>
      <c r="J47" s="10"/>
    </row>
    <row r="48" spans="1:10" x14ac:dyDescent="0.2">
      <c r="A48" s="121">
        <f t="shared" si="0"/>
        <v>38</v>
      </c>
      <c r="B48" s="454" t="s">
        <v>205</v>
      </c>
      <c r="C48" s="83">
        <f>G24-(C34+C43+C44)</f>
        <v>85506</v>
      </c>
      <c r="D48" s="83">
        <f>H24-(D34+D43+D44)</f>
        <v>151050</v>
      </c>
      <c r="E48" s="83">
        <f>I24-(E34+E43+E44)</f>
        <v>236556</v>
      </c>
      <c r="F48" s="98" t="s">
        <v>11</v>
      </c>
      <c r="G48" s="126"/>
      <c r="H48" s="234"/>
      <c r="I48" s="401"/>
      <c r="J48" s="10"/>
    </row>
    <row r="49" spans="1:10" x14ac:dyDescent="0.2">
      <c r="A49" s="121">
        <f t="shared" si="0"/>
        <v>39</v>
      </c>
      <c r="B49" s="454" t="s">
        <v>206</v>
      </c>
      <c r="C49" s="83">
        <f>G33-C33</f>
        <v>0</v>
      </c>
      <c r="D49" s="83">
        <f>H33-D33</f>
        <v>5000</v>
      </c>
      <c r="E49" s="83">
        <f>I33-E33</f>
        <v>5000</v>
      </c>
      <c r="F49" s="98" t="s">
        <v>12</v>
      </c>
      <c r="G49" s="126"/>
      <c r="H49" s="234"/>
      <c r="I49" s="401"/>
      <c r="J49" s="10"/>
    </row>
    <row r="50" spans="1:10" x14ac:dyDescent="0.2">
      <c r="A50" s="121">
        <f t="shared" si="0"/>
        <v>40</v>
      </c>
      <c r="B50" s="82" t="s">
        <v>1</v>
      </c>
      <c r="C50" s="83"/>
      <c r="D50" s="83"/>
      <c r="E50" s="83"/>
      <c r="F50" s="98" t="s">
        <v>13</v>
      </c>
      <c r="G50" s="126"/>
      <c r="H50" s="234"/>
      <c r="I50" s="401"/>
      <c r="J50" s="10"/>
    </row>
    <row r="51" spans="1:10" x14ac:dyDescent="0.2">
      <c r="A51" s="121">
        <f t="shared" si="0"/>
        <v>41</v>
      </c>
      <c r="B51" s="82"/>
      <c r="C51" s="83"/>
      <c r="D51" s="83"/>
      <c r="E51" s="83"/>
      <c r="F51" s="98" t="s">
        <v>14</v>
      </c>
      <c r="G51" s="126"/>
      <c r="H51" s="234"/>
      <c r="I51" s="401"/>
      <c r="J51" s="10"/>
    </row>
    <row r="52" spans="1:10" x14ac:dyDescent="0.2">
      <c r="A52" s="121">
        <f t="shared" si="0"/>
        <v>42</v>
      </c>
      <c r="B52" s="82"/>
      <c r="C52" s="83"/>
      <c r="D52" s="83"/>
      <c r="E52" s="83"/>
      <c r="F52" s="98" t="s">
        <v>15</v>
      </c>
      <c r="G52" s="126"/>
      <c r="H52" s="234"/>
      <c r="I52" s="401"/>
      <c r="J52" s="10"/>
    </row>
    <row r="53" spans="1:10" ht="12" thickBot="1" x14ac:dyDescent="0.25">
      <c r="A53" s="121">
        <f t="shared" si="0"/>
        <v>43</v>
      </c>
      <c r="B53" s="135" t="s">
        <v>439</v>
      </c>
      <c r="C53" s="90">
        <f>SUM(C39:C51)</f>
        <v>85506</v>
      </c>
      <c r="D53" s="90">
        <f>SUM(D39:D51)</f>
        <v>156050</v>
      </c>
      <c r="E53" s="440">
        <f>SUM(E39:E51)</f>
        <v>241556</v>
      </c>
      <c r="F53" s="90" t="s">
        <v>432</v>
      </c>
      <c r="G53" s="130">
        <f>SUM(G39:G52)</f>
        <v>0</v>
      </c>
      <c r="H53" s="297">
        <f>SUM(H39:H52)</f>
        <v>0</v>
      </c>
      <c r="I53" s="379">
        <f>SUM(I39:I52)</f>
        <v>0</v>
      </c>
      <c r="J53" s="10"/>
    </row>
    <row r="54" spans="1:10" ht="12" thickBot="1" x14ac:dyDescent="0.25">
      <c r="A54" s="768">
        <f t="shared" si="0"/>
        <v>44</v>
      </c>
      <c r="B54" s="895" t="s">
        <v>434</v>
      </c>
      <c r="C54" s="246">
        <f>C34+C53</f>
        <v>149426</v>
      </c>
      <c r="D54" s="246">
        <f>D34+D53</f>
        <v>189898</v>
      </c>
      <c r="E54" s="673">
        <f>E34+E53</f>
        <v>339324</v>
      </c>
      <c r="F54" s="247" t="s">
        <v>433</v>
      </c>
      <c r="G54" s="875">
        <f>G34+G53</f>
        <v>149426</v>
      </c>
      <c r="H54" s="674">
        <f>H34+H53</f>
        <v>189898</v>
      </c>
      <c r="I54" s="675">
        <f>I34+I53</f>
        <v>339324</v>
      </c>
      <c r="J54" s="10"/>
    </row>
    <row r="55" spans="1:10" x14ac:dyDescent="0.2">
      <c r="B55" s="140"/>
      <c r="C55" s="139"/>
      <c r="D55" s="139"/>
      <c r="E55" s="139"/>
      <c r="F55" s="139"/>
      <c r="G55" s="139"/>
      <c r="H55" s="146"/>
      <c r="I55" s="146"/>
    </row>
  </sheetData>
  <mergeCells count="12">
    <mergeCell ref="B7:I7"/>
    <mergeCell ref="B4:I4"/>
    <mergeCell ref="B5:I5"/>
    <mergeCell ref="B6:I6"/>
    <mergeCell ref="C1:I1"/>
    <mergeCell ref="A8:A10"/>
    <mergeCell ref="B8:B9"/>
    <mergeCell ref="C8:E8"/>
    <mergeCell ref="F8:F9"/>
    <mergeCell ref="G8:I8"/>
    <mergeCell ref="C9:E9"/>
    <mergeCell ref="G9:I9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J56"/>
  <sheetViews>
    <sheetView zoomScale="120" workbookViewId="0">
      <selection activeCell="L23" sqref="L23"/>
    </sheetView>
  </sheetViews>
  <sheetFormatPr defaultColWidth="9.140625" defaultRowHeight="11.25" x14ac:dyDescent="0.2"/>
  <cols>
    <col min="1" max="1" width="4.85546875" style="114" customWidth="1"/>
    <col min="2" max="2" width="36.7109375" style="114" customWidth="1"/>
    <col min="3" max="3" width="7" style="115" customWidth="1"/>
    <col min="4" max="5" width="9.5703125" style="115" customWidth="1"/>
    <col min="6" max="6" width="38" style="115" customWidth="1"/>
    <col min="7" max="7" width="7.5703125" style="115" customWidth="1"/>
    <col min="8" max="8" width="10.140625" style="232" customWidth="1"/>
    <col min="9" max="9" width="9.42578125" style="232" customWidth="1"/>
    <col min="10" max="10" width="9.140625" style="114"/>
    <col min="11" max="16384" width="9.140625" style="10"/>
  </cols>
  <sheetData>
    <row r="1" spans="1:10" ht="12.75" customHeight="1" x14ac:dyDescent="0.2">
      <c r="B1" s="1642" t="s">
        <v>1380</v>
      </c>
      <c r="C1" s="1569"/>
      <c r="D1" s="1569"/>
      <c r="E1" s="1569"/>
      <c r="F1" s="1569"/>
      <c r="G1" s="1569"/>
      <c r="H1" s="1569"/>
      <c r="I1" s="1569"/>
    </row>
    <row r="2" spans="1:10" x14ac:dyDescent="0.2">
      <c r="I2" s="292"/>
    </row>
    <row r="3" spans="1:10" x14ac:dyDescent="0.2">
      <c r="I3" s="292"/>
    </row>
    <row r="4" spans="1:10" s="86" customFormat="1" ht="12.75" customHeight="1" x14ac:dyDescent="0.2">
      <c r="A4" s="1417" t="s">
        <v>77</v>
      </c>
      <c r="B4" s="1417"/>
      <c r="C4" s="1417"/>
      <c r="D4" s="1417"/>
      <c r="E4" s="1417"/>
      <c r="F4" s="1417"/>
      <c r="G4" s="1417"/>
      <c r="H4" s="1417"/>
      <c r="I4" s="1417"/>
      <c r="J4" s="117"/>
    </row>
    <row r="5" spans="1:10" s="86" customFormat="1" ht="12.75" customHeight="1" x14ac:dyDescent="0.2">
      <c r="A5" s="1541" t="s">
        <v>697</v>
      </c>
      <c r="B5" s="1541"/>
      <c r="C5" s="1541"/>
      <c r="D5" s="1541"/>
      <c r="E5" s="1541"/>
      <c r="F5" s="1541"/>
      <c r="G5" s="1541"/>
      <c r="H5" s="1541"/>
      <c r="I5" s="1541"/>
      <c r="J5" s="117"/>
    </row>
    <row r="6" spans="1:10" s="86" customFormat="1" ht="12.75" customHeight="1" x14ac:dyDescent="0.2">
      <c r="A6" s="1417" t="s">
        <v>1328</v>
      </c>
      <c r="B6" s="1417"/>
      <c r="C6" s="1417"/>
      <c r="D6" s="1417"/>
      <c r="E6" s="1417"/>
      <c r="F6" s="1417"/>
      <c r="G6" s="1417"/>
      <c r="H6" s="1417"/>
      <c r="I6" s="1417"/>
      <c r="J6" s="117"/>
    </row>
    <row r="7" spans="1:10" s="86" customFormat="1" x14ac:dyDescent="0.2">
      <c r="A7" s="117"/>
      <c r="B7" s="1418" t="s">
        <v>297</v>
      </c>
      <c r="C7" s="1418"/>
      <c r="D7" s="1418"/>
      <c r="E7" s="1418"/>
      <c r="F7" s="1418"/>
      <c r="G7" s="1418"/>
      <c r="H7" s="1418"/>
      <c r="I7" s="1418"/>
      <c r="J7" s="117"/>
    </row>
    <row r="8" spans="1:10" s="86" customFormat="1" ht="12.75" customHeight="1" x14ac:dyDescent="0.2">
      <c r="A8" s="1423" t="s">
        <v>56</v>
      </c>
      <c r="B8" s="1424" t="s">
        <v>57</v>
      </c>
      <c r="C8" s="1441" t="s">
        <v>58</v>
      </c>
      <c r="D8" s="1441"/>
      <c r="E8" s="1442"/>
      <c r="F8" s="1540" t="s">
        <v>59</v>
      </c>
      <c r="G8" s="1420" t="s">
        <v>60</v>
      </c>
      <c r="H8" s="1421"/>
      <c r="I8" s="1421"/>
      <c r="J8" s="519"/>
    </row>
    <row r="9" spans="1:10" s="86" customFormat="1" ht="12.75" customHeight="1" x14ac:dyDescent="0.2">
      <c r="A9" s="1423"/>
      <c r="B9" s="1424"/>
      <c r="C9" s="1414" t="s">
        <v>1140</v>
      </c>
      <c r="D9" s="1414"/>
      <c r="E9" s="1415"/>
      <c r="F9" s="1540"/>
      <c r="G9" s="1414" t="s">
        <v>1140</v>
      </c>
      <c r="H9" s="1414"/>
      <c r="I9" s="1414"/>
      <c r="J9" s="519"/>
    </row>
    <row r="10" spans="1:10" s="87" customFormat="1" ht="36.6" customHeight="1" x14ac:dyDescent="0.2">
      <c r="A10" s="1423"/>
      <c r="B10" s="118" t="s">
        <v>61</v>
      </c>
      <c r="C10" s="94" t="s">
        <v>62</v>
      </c>
      <c r="D10" s="94" t="s">
        <v>63</v>
      </c>
      <c r="E10" s="119" t="s">
        <v>64</v>
      </c>
      <c r="F10" s="120" t="s">
        <v>65</v>
      </c>
      <c r="G10" s="94" t="s">
        <v>62</v>
      </c>
      <c r="H10" s="293" t="s">
        <v>63</v>
      </c>
      <c r="I10" s="293" t="s">
        <v>64</v>
      </c>
      <c r="J10" s="520"/>
    </row>
    <row r="11" spans="1:10" ht="11.45" customHeight="1" x14ac:dyDescent="0.2">
      <c r="A11" s="121">
        <v>1</v>
      </c>
      <c r="B11" s="122" t="s">
        <v>24</v>
      </c>
      <c r="C11" s="123"/>
      <c r="D11" s="123"/>
      <c r="E11" s="123"/>
      <c r="F11" s="97" t="s">
        <v>25</v>
      </c>
      <c r="G11" s="123"/>
      <c r="H11" s="298"/>
      <c r="I11" s="398"/>
      <c r="J11" s="147"/>
    </row>
    <row r="12" spans="1:10" x14ac:dyDescent="0.2">
      <c r="A12" s="121">
        <f t="shared" ref="A12:A54" si="0">A11+1</f>
        <v>2</v>
      </c>
      <c r="B12" s="124" t="s">
        <v>35</v>
      </c>
      <c r="C12" s="82"/>
      <c r="D12" s="82"/>
      <c r="E12" s="83"/>
      <c r="F12" s="98" t="s">
        <v>208</v>
      </c>
      <c r="G12" s="227">
        <v>98314</v>
      </c>
      <c r="H12" s="227">
        <v>174780</v>
      </c>
      <c r="I12" s="399">
        <f>SUM(G12:H12)</f>
        <v>273094</v>
      </c>
      <c r="J12" s="147"/>
    </row>
    <row r="13" spans="1:10" x14ac:dyDescent="0.2">
      <c r="A13" s="121">
        <f t="shared" si="0"/>
        <v>3</v>
      </c>
      <c r="B13" s="124" t="s">
        <v>36</v>
      </c>
      <c r="C13" s="82"/>
      <c r="D13" s="82"/>
      <c r="E13" s="83"/>
      <c r="F13" s="98" t="s">
        <v>209</v>
      </c>
      <c r="G13" s="227">
        <v>18283</v>
      </c>
      <c r="H13" s="227">
        <v>32504</v>
      </c>
      <c r="I13" s="399">
        <f>SUM(G13:H13)</f>
        <v>50787</v>
      </c>
      <c r="J13" s="147"/>
    </row>
    <row r="14" spans="1:10" x14ac:dyDescent="0.2">
      <c r="A14" s="121">
        <f t="shared" si="0"/>
        <v>4</v>
      </c>
      <c r="B14" s="124" t="s">
        <v>185</v>
      </c>
      <c r="C14" s="239">
        <f>'tám, végl. pe.átv  '!C71</f>
        <v>20420</v>
      </c>
      <c r="D14" s="239">
        <f>'tám, végl. pe.átv  '!D71</f>
        <v>0</v>
      </c>
      <c r="E14" s="227">
        <f>SUM(C14:D14)</f>
        <v>20420</v>
      </c>
      <c r="F14" s="98" t="s">
        <v>210</v>
      </c>
      <c r="G14" s="227">
        <v>55936</v>
      </c>
      <c r="H14" s="227">
        <v>91264</v>
      </c>
      <c r="I14" s="399">
        <f>SUM(G14:H14)</f>
        <v>147200</v>
      </c>
      <c r="J14" s="147"/>
    </row>
    <row r="15" spans="1:10" ht="12" customHeight="1" x14ac:dyDescent="0.2">
      <c r="A15" s="121">
        <f t="shared" si="0"/>
        <v>5</v>
      </c>
      <c r="B15" s="91"/>
      <c r="C15" s="82"/>
      <c r="D15" s="82"/>
      <c r="E15" s="83"/>
      <c r="F15" s="98"/>
      <c r="G15" s="314"/>
      <c r="H15" s="314"/>
      <c r="I15" s="400"/>
      <c r="J15" s="147"/>
    </row>
    <row r="16" spans="1:10" x14ac:dyDescent="0.2">
      <c r="A16" s="121">
        <f t="shared" si="0"/>
        <v>6</v>
      </c>
      <c r="B16" s="124" t="s">
        <v>38</v>
      </c>
      <c r="C16" s="82"/>
      <c r="D16" s="82"/>
      <c r="E16" s="83"/>
      <c r="F16" s="98" t="s">
        <v>28</v>
      </c>
      <c r="G16" s="126"/>
      <c r="H16" s="234"/>
      <c r="I16" s="401"/>
      <c r="J16" s="147"/>
    </row>
    <row r="17" spans="1:10" x14ac:dyDescent="0.2">
      <c r="A17" s="121">
        <f t="shared" si="0"/>
        <v>7</v>
      </c>
      <c r="B17" s="124"/>
      <c r="C17" s="82"/>
      <c r="D17" s="82"/>
      <c r="E17" s="83"/>
      <c r="F17" s="98" t="s">
        <v>30</v>
      </c>
      <c r="G17" s="126"/>
      <c r="H17" s="234"/>
      <c r="I17" s="401"/>
      <c r="J17" s="147"/>
    </row>
    <row r="18" spans="1:10" x14ac:dyDescent="0.2">
      <c r="A18" s="121">
        <f t="shared" si="0"/>
        <v>8</v>
      </c>
      <c r="B18" s="124" t="s">
        <v>39</v>
      </c>
      <c r="C18" s="82"/>
      <c r="D18" s="82"/>
      <c r="E18" s="83"/>
      <c r="F18" s="98" t="s">
        <v>437</v>
      </c>
      <c r="G18" s="126"/>
      <c r="H18" s="234"/>
      <c r="I18" s="401"/>
      <c r="J18" s="147"/>
    </row>
    <row r="19" spans="1:10" x14ac:dyDescent="0.2">
      <c r="A19" s="121">
        <f t="shared" si="0"/>
        <v>9</v>
      </c>
      <c r="B19" s="127" t="s">
        <v>40</v>
      </c>
      <c r="C19" s="125"/>
      <c r="D19" s="125"/>
      <c r="E19" s="125"/>
      <c r="F19" s="98" t="s">
        <v>436</v>
      </c>
      <c r="G19" s="126"/>
      <c r="H19" s="234"/>
      <c r="I19" s="401"/>
      <c r="J19" s="147"/>
    </row>
    <row r="20" spans="1:10" x14ac:dyDescent="0.2">
      <c r="A20" s="121">
        <f t="shared" si="0"/>
        <v>10</v>
      </c>
      <c r="B20" s="80" t="s">
        <v>187</v>
      </c>
      <c r="C20" s="294">
        <v>22225</v>
      </c>
      <c r="D20" s="294">
        <v>75490</v>
      </c>
      <c r="E20" s="125">
        <f>SUM(C20:D20)</f>
        <v>97715</v>
      </c>
      <c r="F20" s="98" t="s">
        <v>890</v>
      </c>
      <c r="G20" s="126"/>
      <c r="H20" s="234"/>
      <c r="I20" s="401"/>
      <c r="J20" s="147"/>
    </row>
    <row r="21" spans="1:10" x14ac:dyDescent="0.2">
      <c r="A21" s="121">
        <f t="shared" si="0"/>
        <v>11</v>
      </c>
      <c r="C21" s="125"/>
      <c r="D21" s="125"/>
      <c r="E21" s="125"/>
      <c r="F21" s="98" t="s">
        <v>429</v>
      </c>
      <c r="G21" s="126"/>
      <c r="H21" s="234"/>
      <c r="I21" s="401"/>
      <c r="J21" s="147"/>
    </row>
    <row r="22" spans="1:10" s="88" customFormat="1" x14ac:dyDescent="0.2">
      <c r="A22" s="121">
        <f t="shared" si="0"/>
        <v>12</v>
      </c>
      <c r="B22" s="114" t="s">
        <v>42</v>
      </c>
      <c r="C22" s="125"/>
      <c r="D22" s="125"/>
      <c r="E22" s="125"/>
      <c r="F22" s="98" t="s">
        <v>430</v>
      </c>
      <c r="G22" s="126"/>
      <c r="H22" s="234"/>
      <c r="I22" s="401"/>
      <c r="J22" s="521"/>
    </row>
    <row r="23" spans="1:10" s="88" customFormat="1" x14ac:dyDescent="0.2">
      <c r="A23" s="121">
        <f t="shared" si="0"/>
        <v>13</v>
      </c>
      <c r="B23" s="114" t="s">
        <v>43</v>
      </c>
      <c r="C23" s="125"/>
      <c r="D23" s="125"/>
      <c r="E23" s="125"/>
      <c r="F23" s="128"/>
      <c r="G23" s="126"/>
      <c r="H23" s="234"/>
      <c r="I23" s="401"/>
      <c r="J23" s="521"/>
    </row>
    <row r="24" spans="1:10" x14ac:dyDescent="0.2">
      <c r="A24" s="121">
        <f t="shared" si="0"/>
        <v>14</v>
      </c>
      <c r="B24" s="124" t="s">
        <v>44</v>
      </c>
      <c r="C24" s="93"/>
      <c r="D24" s="93"/>
      <c r="E24" s="93"/>
      <c r="F24" s="129" t="s">
        <v>66</v>
      </c>
      <c r="G24" s="89">
        <f>SUM(G12:G22)</f>
        <v>172533</v>
      </c>
      <c r="H24" s="295">
        <f>SUM(H12:H22)</f>
        <v>298548</v>
      </c>
      <c r="I24" s="402">
        <f>SUM(I12:I22)</f>
        <v>471081</v>
      </c>
      <c r="J24" s="147"/>
    </row>
    <row r="25" spans="1:10" x14ac:dyDescent="0.2">
      <c r="A25" s="121">
        <f t="shared" si="0"/>
        <v>15</v>
      </c>
      <c r="B25" s="124" t="s">
        <v>45</v>
      </c>
      <c r="C25" s="125">
        <v>0</v>
      </c>
      <c r="D25" s="125"/>
      <c r="E25" s="125">
        <f>D25+C25</f>
        <v>0</v>
      </c>
      <c r="F25" s="128"/>
      <c r="G25" s="126"/>
      <c r="H25" s="234"/>
      <c r="I25" s="401"/>
      <c r="J25" s="147"/>
    </row>
    <row r="26" spans="1:10" x14ac:dyDescent="0.2">
      <c r="A26" s="121">
        <f t="shared" si="0"/>
        <v>16</v>
      </c>
      <c r="B26" s="80" t="s">
        <v>46</v>
      </c>
      <c r="C26" s="90"/>
      <c r="D26" s="90"/>
      <c r="E26" s="90"/>
      <c r="F26" s="99" t="s">
        <v>34</v>
      </c>
      <c r="G26" s="130"/>
      <c r="H26" s="297"/>
      <c r="I26" s="401"/>
      <c r="J26" s="147"/>
    </row>
    <row r="27" spans="1:10" x14ac:dyDescent="0.2">
      <c r="A27" s="121">
        <f t="shared" si="0"/>
        <v>17</v>
      </c>
      <c r="B27" s="124" t="s">
        <v>47</v>
      </c>
      <c r="C27" s="83"/>
      <c r="D27" s="83"/>
      <c r="E27" s="83"/>
      <c r="F27" s="98" t="s">
        <v>266</v>
      </c>
      <c r="G27" s="126">
        <f>'felhalm. kiad.  '!H106</f>
        <v>0</v>
      </c>
      <c r="H27" s="234">
        <f>'felhalm. kiad.  '!I105</f>
        <v>1000</v>
      </c>
      <c r="I27" s="401">
        <f>SUM(G27:H27)</f>
        <v>1000</v>
      </c>
      <c r="J27" s="147"/>
    </row>
    <row r="28" spans="1:10" x14ac:dyDescent="0.2">
      <c r="A28" s="121">
        <f t="shared" si="0"/>
        <v>18</v>
      </c>
      <c r="B28" s="124"/>
      <c r="C28" s="83"/>
      <c r="D28" s="83"/>
      <c r="E28" s="83"/>
      <c r="F28" s="98" t="s">
        <v>31</v>
      </c>
      <c r="G28" s="126"/>
      <c r="H28" s="234"/>
      <c r="I28" s="401"/>
      <c r="J28" s="147"/>
    </row>
    <row r="29" spans="1:10" x14ac:dyDescent="0.2">
      <c r="A29" s="121">
        <f t="shared" si="0"/>
        <v>19</v>
      </c>
      <c r="B29" s="114" t="s">
        <v>50</v>
      </c>
      <c r="C29" s="83"/>
      <c r="D29" s="83"/>
      <c r="E29" s="83"/>
      <c r="F29" s="98" t="s">
        <v>32</v>
      </c>
      <c r="G29" s="126"/>
      <c r="H29" s="234"/>
      <c r="I29" s="401"/>
      <c r="J29" s="147"/>
    </row>
    <row r="30" spans="1:10" s="88" customFormat="1" x14ac:dyDescent="0.2">
      <c r="A30" s="121">
        <f t="shared" si="0"/>
        <v>20</v>
      </c>
      <c r="B30" s="114" t="s">
        <v>48</v>
      </c>
      <c r="C30" s="83"/>
      <c r="D30" s="83"/>
      <c r="E30" s="83"/>
      <c r="F30" s="98" t="s">
        <v>438</v>
      </c>
      <c r="G30" s="126"/>
      <c r="H30" s="234"/>
      <c r="I30" s="401"/>
      <c r="J30" s="521"/>
    </row>
    <row r="31" spans="1:10" x14ac:dyDescent="0.2">
      <c r="A31" s="121">
        <f t="shared" si="0"/>
        <v>21</v>
      </c>
      <c r="C31" s="83"/>
      <c r="D31" s="83"/>
      <c r="E31" s="83"/>
      <c r="F31" s="98" t="s">
        <v>435</v>
      </c>
      <c r="G31" s="126"/>
      <c r="H31" s="234"/>
      <c r="I31" s="401"/>
      <c r="J31" s="147"/>
    </row>
    <row r="32" spans="1:10" s="11" customFormat="1" x14ac:dyDescent="0.2">
      <c r="A32" s="121">
        <f t="shared" si="0"/>
        <v>22</v>
      </c>
      <c r="B32" s="131" t="s">
        <v>52</v>
      </c>
      <c r="C32" s="766">
        <f>C14+C20</f>
        <v>42645</v>
      </c>
      <c r="D32" s="766">
        <f>D14+D20</f>
        <v>75490</v>
      </c>
      <c r="E32" s="766">
        <f>E14+E20</f>
        <v>118135</v>
      </c>
      <c r="F32" s="98" t="s">
        <v>431</v>
      </c>
      <c r="G32" s="115"/>
      <c r="H32" s="232"/>
      <c r="I32" s="401"/>
      <c r="J32" s="431"/>
    </row>
    <row r="33" spans="1:10" x14ac:dyDescent="0.2">
      <c r="A33" s="121">
        <f t="shared" si="0"/>
        <v>23</v>
      </c>
      <c r="B33" s="127" t="s">
        <v>67</v>
      </c>
      <c r="C33" s="89">
        <f>C16+C24+C25+C26+C27+C30</f>
        <v>0</v>
      </c>
      <c r="D33" s="89">
        <f t="shared" ref="D33:E33" si="1">D16+D24+D25+D26+D27+D30</f>
        <v>0</v>
      </c>
      <c r="E33" s="89">
        <f t="shared" si="1"/>
        <v>0</v>
      </c>
      <c r="F33" s="1018" t="s">
        <v>68</v>
      </c>
      <c r="G33" s="89">
        <f>SUM(G27:G32)</f>
        <v>0</v>
      </c>
      <c r="H33" s="295">
        <f>SUM(H27:H32)</f>
        <v>1000</v>
      </c>
      <c r="I33" s="402">
        <f>SUM(I27:I31)</f>
        <v>1000</v>
      </c>
      <c r="J33" s="147"/>
    </row>
    <row r="34" spans="1:10" x14ac:dyDescent="0.2">
      <c r="A34" s="121">
        <f t="shared" si="0"/>
        <v>24</v>
      </c>
      <c r="B34" s="135" t="s">
        <v>51</v>
      </c>
      <c r="C34" s="130">
        <f>SUM(C32:C33)</f>
        <v>42645</v>
      </c>
      <c r="D34" s="130">
        <f>SUM(D32:D33)</f>
        <v>75490</v>
      </c>
      <c r="E34" s="130">
        <f>SUM(C34:D34)</f>
        <v>118135</v>
      </c>
      <c r="F34" s="136" t="s">
        <v>69</v>
      </c>
      <c r="G34" s="130">
        <f>G24+G33</f>
        <v>172533</v>
      </c>
      <c r="H34" s="297">
        <f>H24+H33</f>
        <v>299548</v>
      </c>
      <c r="I34" s="379">
        <f>I24+I33</f>
        <v>472081</v>
      </c>
      <c r="J34" s="147"/>
    </row>
    <row r="35" spans="1:10" x14ac:dyDescent="0.2">
      <c r="A35" s="121">
        <f t="shared" si="0"/>
        <v>25</v>
      </c>
      <c r="B35" s="137"/>
      <c r="C35" s="126"/>
      <c r="D35" s="126"/>
      <c r="E35" s="126"/>
      <c r="F35" s="128"/>
      <c r="G35" s="126"/>
      <c r="H35" s="234"/>
      <c r="I35" s="401"/>
      <c r="J35" s="147"/>
    </row>
    <row r="36" spans="1:10" x14ac:dyDescent="0.2">
      <c r="A36" s="121">
        <f t="shared" si="0"/>
        <v>26</v>
      </c>
      <c r="B36" s="137"/>
      <c r="C36" s="126"/>
      <c r="D36" s="126"/>
      <c r="E36" s="126"/>
      <c r="F36" s="129"/>
      <c r="G36" s="89"/>
      <c r="H36" s="295"/>
      <c r="I36" s="402"/>
      <c r="J36" s="147"/>
    </row>
    <row r="37" spans="1:10" s="11" customFormat="1" x14ac:dyDescent="0.2">
      <c r="A37" s="121">
        <f t="shared" si="0"/>
        <v>27</v>
      </c>
      <c r="B37" s="137"/>
      <c r="C37" s="126"/>
      <c r="D37" s="126"/>
      <c r="E37" s="126"/>
      <c r="F37" s="128"/>
      <c r="G37" s="126"/>
      <c r="H37" s="234"/>
      <c r="I37" s="401"/>
      <c r="J37" s="431"/>
    </row>
    <row r="38" spans="1:10" s="11" customFormat="1" x14ac:dyDescent="0.2">
      <c r="A38" s="665">
        <f t="shared" si="0"/>
        <v>28</v>
      </c>
      <c r="B38" s="90" t="s">
        <v>53</v>
      </c>
      <c r="C38" s="90"/>
      <c r="D38" s="90"/>
      <c r="E38" s="90"/>
      <c r="F38" s="99" t="s">
        <v>33</v>
      </c>
      <c r="G38" s="130"/>
      <c r="H38" s="297"/>
      <c r="I38" s="379"/>
      <c r="J38" s="431"/>
    </row>
    <row r="39" spans="1:10" s="11" customFormat="1" x14ac:dyDescent="0.2">
      <c r="A39" s="121">
        <f t="shared" si="0"/>
        <v>29</v>
      </c>
      <c r="B39" s="95" t="s">
        <v>665</v>
      </c>
      <c r="C39" s="90"/>
      <c r="D39" s="90"/>
      <c r="E39" s="90"/>
      <c r="F39" s="138" t="s">
        <v>4</v>
      </c>
      <c r="G39" s="139"/>
      <c r="I39" s="404"/>
      <c r="J39" s="431"/>
    </row>
    <row r="40" spans="1:10" s="11" customFormat="1" x14ac:dyDescent="0.2">
      <c r="A40" s="121">
        <f t="shared" si="0"/>
        <v>30</v>
      </c>
      <c r="B40" s="80" t="s">
        <v>921</v>
      </c>
      <c r="C40" s="90"/>
      <c r="D40" s="90"/>
      <c r="E40" s="90"/>
      <c r="F40" s="456" t="s">
        <v>3</v>
      </c>
      <c r="G40" s="130"/>
      <c r="H40" s="297"/>
      <c r="I40" s="379"/>
      <c r="J40" s="431"/>
    </row>
    <row r="41" spans="1:10" x14ac:dyDescent="0.2">
      <c r="A41" s="121">
        <f t="shared" si="0"/>
        <v>31</v>
      </c>
      <c r="B41" s="82" t="s">
        <v>667</v>
      </c>
      <c r="C41" s="142"/>
      <c r="D41" s="142"/>
      <c r="E41" s="142"/>
      <c r="F41" s="98" t="s">
        <v>5</v>
      </c>
      <c r="G41" s="130"/>
      <c r="H41" s="297"/>
      <c r="I41" s="379"/>
      <c r="J41" s="147"/>
    </row>
    <row r="42" spans="1:10" x14ac:dyDescent="0.2">
      <c r="A42" s="121">
        <f t="shared" si="0"/>
        <v>32</v>
      </c>
      <c r="B42" s="82" t="s">
        <v>200</v>
      </c>
      <c r="C42" s="83"/>
      <c r="D42" s="83"/>
      <c r="E42" s="83"/>
      <c r="F42" s="98" t="s">
        <v>6</v>
      </c>
      <c r="G42" s="139"/>
      <c r="H42" s="146"/>
      <c r="I42" s="379"/>
      <c r="J42" s="147"/>
    </row>
    <row r="43" spans="1:10" x14ac:dyDescent="0.2">
      <c r="A43" s="121">
        <f t="shared" si="0"/>
        <v>33</v>
      </c>
      <c r="B43" s="454" t="s">
        <v>201</v>
      </c>
      <c r="C43" s="83">
        <v>0</v>
      </c>
      <c r="D43" s="83"/>
      <c r="E43" s="83">
        <f>C43+D43</f>
        <v>0</v>
      </c>
      <c r="F43" s="98" t="s">
        <v>7</v>
      </c>
      <c r="G43" s="139"/>
      <c r="H43" s="146"/>
      <c r="I43" s="379"/>
      <c r="J43" s="147"/>
    </row>
    <row r="44" spans="1:10" x14ac:dyDescent="0.2">
      <c r="A44" s="121">
        <f t="shared" si="0"/>
        <v>34</v>
      </c>
      <c r="B44" s="454" t="s">
        <v>918</v>
      </c>
      <c r="C44" s="83"/>
      <c r="D44" s="83"/>
      <c r="E44" s="83"/>
      <c r="F44" s="98"/>
      <c r="G44" s="139"/>
      <c r="H44" s="146"/>
      <c r="I44" s="379"/>
      <c r="J44" s="147"/>
    </row>
    <row r="45" spans="1:10" x14ac:dyDescent="0.2">
      <c r="A45" s="121">
        <f t="shared" si="0"/>
        <v>35</v>
      </c>
      <c r="B45" s="83" t="s">
        <v>668</v>
      </c>
      <c r="C45" s="83"/>
      <c r="D45" s="83"/>
      <c r="E45" s="83"/>
      <c r="F45" s="98" t="s">
        <v>8</v>
      </c>
      <c r="G45" s="130"/>
      <c r="H45" s="297"/>
      <c r="I45" s="401"/>
      <c r="J45" s="147"/>
    </row>
    <row r="46" spans="1:10" x14ac:dyDescent="0.2">
      <c r="A46" s="121">
        <f t="shared" si="0"/>
        <v>36</v>
      </c>
      <c r="B46" s="83" t="s">
        <v>669</v>
      </c>
      <c r="C46" s="90"/>
      <c r="D46" s="90"/>
      <c r="E46" s="90"/>
      <c r="F46" s="98" t="s">
        <v>9</v>
      </c>
      <c r="G46" s="130"/>
      <c r="H46" s="297"/>
      <c r="I46" s="401"/>
      <c r="J46" s="147"/>
    </row>
    <row r="47" spans="1:10" x14ac:dyDescent="0.2">
      <c r="A47" s="121">
        <f t="shared" si="0"/>
        <v>37</v>
      </c>
      <c r="B47" s="82" t="s">
        <v>204</v>
      </c>
      <c r="C47" s="83"/>
      <c r="D47" s="83"/>
      <c r="E47" s="83"/>
      <c r="F47" s="98" t="s">
        <v>10</v>
      </c>
      <c r="G47" s="126"/>
      <c r="H47" s="234"/>
      <c r="I47" s="401"/>
      <c r="J47" s="147"/>
    </row>
    <row r="48" spans="1:10" x14ac:dyDescent="0.2">
      <c r="A48" s="121">
        <f t="shared" si="0"/>
        <v>38</v>
      </c>
      <c r="B48" s="454" t="s">
        <v>205</v>
      </c>
      <c r="C48" s="227">
        <f>G24-(C32+C43)</f>
        <v>129888</v>
      </c>
      <c r="D48" s="227">
        <f t="shared" ref="D48:E48" si="2">H24-(D32+D43)</f>
        <v>223058</v>
      </c>
      <c r="E48" s="227">
        <f t="shared" si="2"/>
        <v>352946</v>
      </c>
      <c r="F48" s="98" t="s">
        <v>11</v>
      </c>
      <c r="G48" s="126"/>
      <c r="H48" s="234"/>
      <c r="I48" s="401"/>
      <c r="J48" s="147"/>
    </row>
    <row r="49" spans="1:10" x14ac:dyDescent="0.2">
      <c r="A49" s="121">
        <f t="shared" si="0"/>
        <v>39</v>
      </c>
      <c r="B49" s="454" t="s">
        <v>206</v>
      </c>
      <c r="C49" s="83">
        <f>G33-C33</f>
        <v>0</v>
      </c>
      <c r="D49" s="83">
        <f t="shared" ref="D49:E49" si="3">H33-D33</f>
        <v>1000</v>
      </c>
      <c r="E49" s="83">
        <f t="shared" si="3"/>
        <v>1000</v>
      </c>
      <c r="F49" s="98" t="s">
        <v>12</v>
      </c>
      <c r="G49" s="126"/>
      <c r="H49" s="234"/>
      <c r="I49" s="401"/>
      <c r="J49" s="147"/>
    </row>
    <row r="50" spans="1:10" x14ac:dyDescent="0.2">
      <c r="A50" s="121">
        <f t="shared" si="0"/>
        <v>40</v>
      </c>
      <c r="B50" s="82" t="s">
        <v>1</v>
      </c>
      <c r="C50" s="83"/>
      <c r="D50" s="83"/>
      <c r="E50" s="384"/>
      <c r="F50" s="98" t="s">
        <v>13</v>
      </c>
      <c r="G50" s="126"/>
      <c r="H50" s="234"/>
      <c r="I50" s="401"/>
      <c r="J50" s="147"/>
    </row>
    <row r="51" spans="1:10" x14ac:dyDescent="0.2">
      <c r="A51" s="121">
        <f t="shared" si="0"/>
        <v>41</v>
      </c>
      <c r="B51" s="82"/>
      <c r="C51" s="83"/>
      <c r="D51" s="83"/>
      <c r="E51" s="384"/>
      <c r="F51" s="98" t="s">
        <v>14</v>
      </c>
      <c r="G51" s="126"/>
      <c r="H51" s="234"/>
      <c r="I51" s="401"/>
      <c r="J51" s="147"/>
    </row>
    <row r="52" spans="1:10" x14ac:dyDescent="0.2">
      <c r="A52" s="121">
        <f t="shared" si="0"/>
        <v>42</v>
      </c>
      <c r="B52" s="82"/>
      <c r="C52" s="83"/>
      <c r="D52" s="83"/>
      <c r="E52" s="384"/>
      <c r="F52" s="98" t="s">
        <v>15</v>
      </c>
      <c r="G52" s="126"/>
      <c r="H52" s="234"/>
      <c r="I52" s="401"/>
      <c r="J52" s="147"/>
    </row>
    <row r="53" spans="1:10" ht="12" thickBot="1" x14ac:dyDescent="0.25">
      <c r="A53" s="121">
        <f t="shared" si="0"/>
        <v>43</v>
      </c>
      <c r="B53" s="135" t="s">
        <v>439</v>
      </c>
      <c r="C53" s="90">
        <f>SUM(C39:C51)</f>
        <v>129888</v>
      </c>
      <c r="D53" s="90">
        <f>SUM(D39:D51)</f>
        <v>224058</v>
      </c>
      <c r="E53" s="440">
        <f>SUM(E39:E51)</f>
        <v>353946</v>
      </c>
      <c r="F53" s="99" t="s">
        <v>432</v>
      </c>
      <c r="G53" s="130">
        <f>SUM(G39:G52)</f>
        <v>0</v>
      </c>
      <c r="H53" s="297">
        <f>SUM(H39:H52)</f>
        <v>0</v>
      </c>
      <c r="I53" s="379">
        <f>SUM(I39:I52)</f>
        <v>0</v>
      </c>
      <c r="J53" s="147"/>
    </row>
    <row r="54" spans="1:10" ht="12" thickBot="1" x14ac:dyDescent="0.25">
      <c r="A54" s="897">
        <f t="shared" si="0"/>
        <v>44</v>
      </c>
      <c r="B54" s="428" t="s">
        <v>434</v>
      </c>
      <c r="C54" s="874">
        <f>C34+C53</f>
        <v>172533</v>
      </c>
      <c r="D54" s="246">
        <f>D34+D53</f>
        <v>299548</v>
      </c>
      <c r="E54" s="673">
        <f>E34+E53</f>
        <v>472081</v>
      </c>
      <c r="F54" s="428" t="s">
        <v>433</v>
      </c>
      <c r="G54" s="875">
        <f>G34+G53</f>
        <v>172533</v>
      </c>
      <c r="H54" s="894">
        <f>H34+H53</f>
        <v>299548</v>
      </c>
      <c r="I54" s="772">
        <f>I34+I53</f>
        <v>472081</v>
      </c>
      <c r="J54" s="233"/>
    </row>
    <row r="55" spans="1:10" x14ac:dyDescent="0.2">
      <c r="B55" s="140"/>
      <c r="C55" s="139"/>
      <c r="D55" s="139"/>
      <c r="E55" s="139"/>
      <c r="F55" s="139"/>
      <c r="G55" s="139"/>
      <c r="H55" s="146"/>
      <c r="I55" s="146"/>
      <c r="J55" s="10"/>
    </row>
    <row r="56" spans="1:10" x14ac:dyDescent="0.2">
      <c r="J56" s="10"/>
    </row>
  </sheetData>
  <sheetProtection selectLockedCells="1" selectUnlockedCells="1"/>
  <mergeCells count="12">
    <mergeCell ref="B1:I1"/>
    <mergeCell ref="A8:A10"/>
    <mergeCell ref="B8:B9"/>
    <mergeCell ref="C8:E8"/>
    <mergeCell ref="F8:F9"/>
    <mergeCell ref="C9:E9"/>
    <mergeCell ref="G9:I9"/>
    <mergeCell ref="G8:I8"/>
    <mergeCell ref="A4:I4"/>
    <mergeCell ref="A5:I5"/>
    <mergeCell ref="A6:I6"/>
    <mergeCell ref="B7:I7"/>
  </mergeCells>
  <phoneticPr fontId="33" type="noConversion"/>
  <pageMargins left="0.19685039370078741" right="0.19685039370078741" top="0.19685039370078741" bottom="0.19685039370078741" header="0.51181102362204722" footer="0.51181102362204722"/>
  <pageSetup paperSize="9" scale="90" firstPageNumber="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V66"/>
  <sheetViews>
    <sheetView zoomScaleNormal="75" workbookViewId="0">
      <pane xSplit="2" ySplit="6" topLeftCell="C7" activePane="bottomRight" state="frozen"/>
      <selection activeCell="B65" sqref="B65"/>
      <selection pane="topRight" activeCell="B65" sqref="B65"/>
      <selection pane="bottomLeft" activeCell="B65" sqref="B65"/>
      <selection pane="bottomRight" activeCell="R31" sqref="R31"/>
    </sheetView>
  </sheetViews>
  <sheetFormatPr defaultColWidth="9.140625" defaultRowHeight="15.75" x14ac:dyDescent="0.25"/>
  <cols>
    <col min="1" max="1" width="3.85546875" style="16" customWidth="1"/>
    <col min="2" max="2" width="42.5703125" style="16" customWidth="1"/>
    <col min="3" max="4" width="9.7109375" style="321" customWidth="1"/>
    <col min="5" max="5" width="10.42578125" style="321" bestFit="1" customWidth="1"/>
    <col min="6" max="9" width="9.7109375" style="321" customWidth="1"/>
    <col min="10" max="10" width="10.140625" style="321" customWidth="1"/>
    <col min="11" max="14" width="9.7109375" style="321" customWidth="1"/>
    <col min="15" max="15" width="11.5703125" style="321" customWidth="1"/>
    <col min="16" max="16" width="10.140625" style="16" customWidth="1"/>
    <col min="17" max="16384" width="9.140625" style="16"/>
  </cols>
  <sheetData>
    <row r="1" spans="1:33" ht="12.75" customHeight="1" x14ac:dyDescent="0.25">
      <c r="B1" s="1645" t="s">
        <v>1381</v>
      </c>
      <c r="C1" s="1645"/>
      <c r="D1" s="1645"/>
      <c r="E1" s="1645"/>
      <c r="F1" s="1645"/>
      <c r="G1" s="1645"/>
      <c r="H1" s="1645"/>
      <c r="I1" s="1645"/>
      <c r="J1" s="1645"/>
      <c r="K1" s="1645"/>
      <c r="L1" s="1645"/>
      <c r="M1" s="1645"/>
      <c r="N1" s="1645"/>
      <c r="O1" s="1645"/>
      <c r="P1" s="800"/>
      <c r="Q1" s="800"/>
      <c r="R1" s="800"/>
      <c r="S1" s="800"/>
      <c r="T1" s="800"/>
      <c r="U1" s="800"/>
      <c r="V1" s="800"/>
      <c r="W1" s="800"/>
      <c r="X1" s="800"/>
      <c r="Y1" s="800"/>
      <c r="Z1" s="800"/>
      <c r="AA1" s="800"/>
      <c r="AB1" s="800"/>
      <c r="AC1" s="800"/>
      <c r="AD1" s="800"/>
      <c r="AE1" s="800"/>
      <c r="AF1" s="800"/>
      <c r="AG1" s="800"/>
    </row>
    <row r="2" spans="1:33" ht="14.1" customHeight="1" x14ac:dyDescent="0.25">
      <c r="A2" s="31"/>
      <c r="B2" s="1643" t="s">
        <v>86</v>
      </c>
      <c r="C2" s="1643"/>
      <c r="D2" s="1643"/>
      <c r="E2" s="1643"/>
      <c r="F2" s="1643"/>
      <c r="G2" s="1643"/>
      <c r="H2" s="1643"/>
      <c r="I2" s="1643"/>
      <c r="J2" s="1643"/>
      <c r="K2" s="1643"/>
      <c r="L2" s="1643"/>
      <c r="M2" s="1643"/>
      <c r="N2" s="1643"/>
      <c r="O2" s="1643"/>
    </row>
    <row r="3" spans="1:33" ht="14.1" customHeight="1" x14ac:dyDescent="0.25">
      <c r="A3" s="31"/>
      <c r="B3" s="1643" t="s">
        <v>1337</v>
      </c>
      <c r="C3" s="1643"/>
      <c r="D3" s="1643"/>
      <c r="E3" s="1643"/>
      <c r="F3" s="1643"/>
      <c r="G3" s="1643"/>
      <c r="H3" s="1643"/>
      <c r="I3" s="1643"/>
      <c r="J3" s="1643"/>
      <c r="K3" s="1643"/>
      <c r="L3" s="1643"/>
      <c r="M3" s="1643"/>
      <c r="N3" s="1643"/>
      <c r="O3" s="1643"/>
    </row>
    <row r="4" spans="1:33" ht="14.1" customHeight="1" x14ac:dyDescent="0.25">
      <c r="A4" s="31"/>
      <c r="B4" s="1347"/>
      <c r="C4" s="1348"/>
      <c r="D4" s="1348"/>
      <c r="E4" s="1348"/>
      <c r="F4" s="1348"/>
      <c r="G4" s="1348"/>
      <c r="H4" s="1348"/>
      <c r="I4" s="1348"/>
      <c r="J4" s="1348"/>
      <c r="K4" s="1348"/>
      <c r="L4" s="1348"/>
      <c r="M4" s="1348"/>
      <c r="N4" s="1348"/>
      <c r="O4" s="1348"/>
    </row>
    <row r="5" spans="1:33" ht="15" customHeight="1" x14ac:dyDescent="0.25">
      <c r="A5" s="1644"/>
      <c r="B5" s="1349" t="s">
        <v>57</v>
      </c>
      <c r="C5" s="1350" t="s">
        <v>58</v>
      </c>
      <c r="D5" s="1350" t="s">
        <v>59</v>
      </c>
      <c r="E5" s="1350" t="s">
        <v>60</v>
      </c>
      <c r="F5" s="1350" t="s">
        <v>461</v>
      </c>
      <c r="G5" s="1350" t="s">
        <v>462</v>
      </c>
      <c r="H5" s="1350" t="s">
        <v>463</v>
      </c>
      <c r="I5" s="1350" t="s">
        <v>580</v>
      </c>
      <c r="J5" s="1350" t="s">
        <v>588</v>
      </c>
      <c r="K5" s="1350" t="s">
        <v>589</v>
      </c>
      <c r="L5" s="1350" t="s">
        <v>590</v>
      </c>
      <c r="M5" s="1350" t="s">
        <v>591</v>
      </c>
      <c r="N5" s="1350" t="s">
        <v>592</v>
      </c>
      <c r="O5" s="1350" t="s">
        <v>593</v>
      </c>
    </row>
    <row r="6" spans="1:33" ht="12.75" customHeight="1" x14ac:dyDescent="0.25">
      <c r="A6" s="1644"/>
      <c r="B6" s="1346" t="s">
        <v>85</v>
      </c>
      <c r="C6" s="1351" t="s">
        <v>594</v>
      </c>
      <c r="D6" s="1351" t="s">
        <v>595</v>
      </c>
      <c r="E6" s="1351" t="s">
        <v>596</v>
      </c>
      <c r="F6" s="1351" t="s">
        <v>597</v>
      </c>
      <c r="G6" s="1351" t="s">
        <v>598</v>
      </c>
      <c r="H6" s="1351" t="s">
        <v>599</v>
      </c>
      <c r="I6" s="1351" t="s">
        <v>600</v>
      </c>
      <c r="J6" s="1351" t="s">
        <v>601</v>
      </c>
      <c r="K6" s="1351" t="s">
        <v>602</v>
      </c>
      <c r="L6" s="1351" t="s">
        <v>603</v>
      </c>
      <c r="M6" s="1351" t="s">
        <v>604</v>
      </c>
      <c r="N6" s="1351" t="s">
        <v>605</v>
      </c>
      <c r="O6" s="1351" t="s">
        <v>518</v>
      </c>
    </row>
    <row r="7" spans="1:33" s="31" customFormat="1" ht="12.75" customHeight="1" x14ac:dyDescent="0.25">
      <c r="A7" s="21" t="s">
        <v>470</v>
      </c>
      <c r="B7" s="33" t="s">
        <v>634</v>
      </c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</row>
    <row r="8" spans="1:33" s="31" customFormat="1" ht="15.75" customHeight="1" x14ac:dyDescent="0.25">
      <c r="A8" s="21" t="s">
        <v>478</v>
      </c>
      <c r="B8" s="31" t="s">
        <v>628</v>
      </c>
      <c r="C8" s="221">
        <f>O8/12</f>
        <v>73693.75</v>
      </c>
      <c r="D8" s="221">
        <f>C8</f>
        <v>73693.75</v>
      </c>
      <c r="E8" s="221">
        <f t="shared" ref="E8:N8" si="0">D8</f>
        <v>73693.75</v>
      </c>
      <c r="F8" s="221">
        <f t="shared" si="0"/>
        <v>73693.75</v>
      </c>
      <c r="G8" s="221">
        <f t="shared" si="0"/>
        <v>73693.75</v>
      </c>
      <c r="H8" s="221">
        <f t="shared" si="0"/>
        <v>73693.75</v>
      </c>
      <c r="I8" s="221">
        <f t="shared" si="0"/>
        <v>73693.75</v>
      </c>
      <c r="J8" s="221">
        <f t="shared" si="0"/>
        <v>73693.75</v>
      </c>
      <c r="K8" s="221">
        <f t="shared" si="0"/>
        <v>73693.75</v>
      </c>
      <c r="L8" s="221">
        <f t="shared" si="0"/>
        <v>73693.75</v>
      </c>
      <c r="M8" s="221">
        <f t="shared" si="0"/>
        <v>73693.75</v>
      </c>
      <c r="N8" s="221">
        <f t="shared" si="0"/>
        <v>73693.75</v>
      </c>
      <c r="O8" s="221">
        <f>Össz.önkor.mérleg.!E11</f>
        <v>884325</v>
      </c>
      <c r="P8" s="34"/>
    </row>
    <row r="9" spans="1:33" s="31" customFormat="1" ht="16.5" customHeight="1" x14ac:dyDescent="0.25">
      <c r="A9" s="21" t="s">
        <v>479</v>
      </c>
      <c r="B9" s="31" t="s">
        <v>629</v>
      </c>
      <c r="C9" s="221">
        <f>O9/12</f>
        <v>5155.583333333333</v>
      </c>
      <c r="D9" s="221">
        <f>C9</f>
        <v>5155.583333333333</v>
      </c>
      <c r="E9" s="221">
        <f t="shared" ref="E9:N9" si="1">D9</f>
        <v>5155.583333333333</v>
      </c>
      <c r="F9" s="221">
        <f t="shared" si="1"/>
        <v>5155.583333333333</v>
      </c>
      <c r="G9" s="221">
        <f t="shared" si="1"/>
        <v>5155.583333333333</v>
      </c>
      <c r="H9" s="221">
        <f t="shared" si="1"/>
        <v>5155.583333333333</v>
      </c>
      <c r="I9" s="221">
        <f t="shared" si="1"/>
        <v>5155.583333333333</v>
      </c>
      <c r="J9" s="221">
        <f t="shared" si="1"/>
        <v>5155.583333333333</v>
      </c>
      <c r="K9" s="221">
        <f t="shared" si="1"/>
        <v>5155.583333333333</v>
      </c>
      <c r="L9" s="221">
        <f t="shared" si="1"/>
        <v>5155.583333333333</v>
      </c>
      <c r="M9" s="221">
        <f t="shared" si="1"/>
        <v>5155.583333333333</v>
      </c>
      <c r="N9" s="221">
        <f t="shared" si="1"/>
        <v>5155.583333333333</v>
      </c>
      <c r="O9" s="221">
        <f>Össz.önkor.mérleg.!E13</f>
        <v>61867</v>
      </c>
      <c r="P9" s="34"/>
    </row>
    <row r="10" spans="1:33" s="31" customFormat="1" ht="15.75" customHeight="1" x14ac:dyDescent="0.25">
      <c r="A10" s="21" t="s">
        <v>480</v>
      </c>
      <c r="B10" s="31" t="s">
        <v>444</v>
      </c>
      <c r="C10" s="221">
        <f>O10/12</f>
        <v>108708.33333333333</v>
      </c>
      <c r="D10" s="221">
        <f>C10</f>
        <v>108708.33333333333</v>
      </c>
      <c r="E10" s="221">
        <f t="shared" ref="E10:N10" si="2">D10</f>
        <v>108708.33333333333</v>
      </c>
      <c r="F10" s="221">
        <f t="shared" si="2"/>
        <v>108708.33333333333</v>
      </c>
      <c r="G10" s="221">
        <f t="shared" si="2"/>
        <v>108708.33333333333</v>
      </c>
      <c r="H10" s="221">
        <f t="shared" si="2"/>
        <v>108708.33333333333</v>
      </c>
      <c r="I10" s="221">
        <f t="shared" si="2"/>
        <v>108708.33333333333</v>
      </c>
      <c r="J10" s="221">
        <f t="shared" si="2"/>
        <v>108708.33333333333</v>
      </c>
      <c r="K10" s="221">
        <f t="shared" si="2"/>
        <v>108708.33333333333</v>
      </c>
      <c r="L10" s="221">
        <f t="shared" si="2"/>
        <v>108708.33333333333</v>
      </c>
      <c r="M10" s="221">
        <f t="shared" si="2"/>
        <v>108708.33333333333</v>
      </c>
      <c r="N10" s="221">
        <f t="shared" si="2"/>
        <v>108708.33333333333</v>
      </c>
      <c r="O10" s="221">
        <f>Össz.önkor.mérleg.!E17</f>
        <v>1304500</v>
      </c>
      <c r="P10" s="34"/>
    </row>
    <row r="11" spans="1:33" s="32" customFormat="1" ht="18" customHeight="1" x14ac:dyDescent="0.25">
      <c r="A11" s="21" t="s">
        <v>481</v>
      </c>
      <c r="B11" s="32" t="s">
        <v>630</v>
      </c>
      <c r="C11" s="221">
        <f>O11/12</f>
        <v>37445.75</v>
      </c>
      <c r="D11" s="221">
        <f>C11</f>
        <v>37445.75</v>
      </c>
      <c r="E11" s="221">
        <f t="shared" ref="E11:N11" si="3">D11</f>
        <v>37445.75</v>
      </c>
      <c r="F11" s="221">
        <f t="shared" si="3"/>
        <v>37445.75</v>
      </c>
      <c r="G11" s="221">
        <f t="shared" si="3"/>
        <v>37445.75</v>
      </c>
      <c r="H11" s="221">
        <f t="shared" si="3"/>
        <v>37445.75</v>
      </c>
      <c r="I11" s="221">
        <f t="shared" si="3"/>
        <v>37445.75</v>
      </c>
      <c r="J11" s="221">
        <f t="shared" si="3"/>
        <v>37445.75</v>
      </c>
      <c r="K11" s="221">
        <f t="shared" si="3"/>
        <v>37445.75</v>
      </c>
      <c r="L11" s="221">
        <f t="shared" si="3"/>
        <v>37445.75</v>
      </c>
      <c r="M11" s="221">
        <f t="shared" si="3"/>
        <v>37445.75</v>
      </c>
      <c r="N11" s="221">
        <f t="shared" si="3"/>
        <v>37445.75</v>
      </c>
      <c r="O11" s="221">
        <f>Össz.önkor.mérleg.!E20</f>
        <v>449349</v>
      </c>
      <c r="P11" s="34"/>
    </row>
    <row r="12" spans="1:33" s="31" customFormat="1" ht="13.5" customHeight="1" x14ac:dyDescent="0.25">
      <c r="A12" s="21" t="s">
        <v>482</v>
      </c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>
        <f t="shared" ref="O12:O18" si="4">SUM(C12:N12)</f>
        <v>0</v>
      </c>
      <c r="P12" s="34"/>
    </row>
    <row r="13" spans="1:33" s="31" customFormat="1" ht="15" customHeight="1" x14ac:dyDescent="0.25">
      <c r="A13" s="21" t="s">
        <v>483</v>
      </c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>
        <f t="shared" si="4"/>
        <v>0</v>
      </c>
      <c r="P13" s="34"/>
    </row>
    <row r="14" spans="1:33" s="33" customFormat="1" ht="15.75" customHeight="1" x14ac:dyDescent="0.25">
      <c r="A14" s="21" t="s">
        <v>484</v>
      </c>
      <c r="B14" s="1352" t="s">
        <v>606</v>
      </c>
      <c r="C14" s="1353">
        <f>SUM(C8:C13)</f>
        <v>225003.41666666666</v>
      </c>
      <c r="D14" s="1353">
        <f>SUM(D8:D12)</f>
        <v>225003.41666666666</v>
      </c>
      <c r="E14" s="1353">
        <f>SUM(E8:E12)</f>
        <v>225003.41666666666</v>
      </c>
      <c r="F14" s="1353">
        <f>SUM(F8:F13)</f>
        <v>225003.41666666666</v>
      </c>
      <c r="G14" s="1353">
        <f>SUM(G8:G13)</f>
        <v>225003.41666666666</v>
      </c>
      <c r="H14" s="1353">
        <f t="shared" ref="H14:N14" si="5">SUM(H8:H12)</f>
        <v>225003.41666666666</v>
      </c>
      <c r="I14" s="1353">
        <f t="shared" si="5"/>
        <v>225003.41666666666</v>
      </c>
      <c r="J14" s="1353">
        <f t="shared" si="5"/>
        <v>225003.41666666666</v>
      </c>
      <c r="K14" s="1353">
        <f t="shared" si="5"/>
        <v>225003.41666666666</v>
      </c>
      <c r="L14" s="1353">
        <f t="shared" si="5"/>
        <v>225003.41666666666</v>
      </c>
      <c r="M14" s="1353">
        <f t="shared" si="5"/>
        <v>225003.41666666666</v>
      </c>
      <c r="N14" s="1353">
        <f t="shared" si="5"/>
        <v>225003.41666666666</v>
      </c>
      <c r="O14" s="1354">
        <f>SUM(O8:O13)</f>
        <v>2700041</v>
      </c>
      <c r="P14" s="35"/>
    </row>
    <row r="15" spans="1:33" s="31" customFormat="1" ht="15.75" customHeight="1" x14ac:dyDescent="0.25">
      <c r="A15" s="21" t="s">
        <v>485</v>
      </c>
      <c r="B15" s="31" t="s">
        <v>631</v>
      </c>
      <c r="C15" s="221"/>
      <c r="D15" s="221"/>
      <c r="E15" s="221"/>
      <c r="F15" s="221"/>
      <c r="G15" s="1355"/>
      <c r="H15" s="1355"/>
      <c r="I15" s="1355"/>
      <c r="J15" s="1355"/>
      <c r="K15" s="1355"/>
      <c r="L15" s="1355"/>
      <c r="M15" s="1355"/>
      <c r="N15" s="1355"/>
      <c r="O15" s="223">
        <f>Össz.önkor.mérleg.!E24</f>
        <v>2027</v>
      </c>
      <c r="P15" s="34"/>
    </row>
    <row r="16" spans="1:33" s="31" customFormat="1" ht="15" customHeight="1" x14ac:dyDescent="0.25">
      <c r="A16" s="21" t="s">
        <v>519</v>
      </c>
      <c r="B16" s="31" t="s">
        <v>632</v>
      </c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3">
        <v>0</v>
      </c>
      <c r="P16" s="34"/>
    </row>
    <row r="17" spans="1:256" s="31" customFormat="1" ht="16.5" customHeight="1" x14ac:dyDescent="0.25">
      <c r="A17" s="21" t="s">
        <v>520</v>
      </c>
      <c r="B17" s="31" t="s">
        <v>551</v>
      </c>
      <c r="C17" s="221">
        <f>O17/12</f>
        <v>250.5</v>
      </c>
      <c r="D17" s="221">
        <f>C17</f>
        <v>250.5</v>
      </c>
      <c r="E17" s="221">
        <f t="shared" ref="E17:N17" si="6">D17</f>
        <v>250.5</v>
      </c>
      <c r="F17" s="221">
        <f t="shared" si="6"/>
        <v>250.5</v>
      </c>
      <c r="G17" s="221">
        <f t="shared" si="6"/>
        <v>250.5</v>
      </c>
      <c r="H17" s="221">
        <f t="shared" si="6"/>
        <v>250.5</v>
      </c>
      <c r="I17" s="221">
        <f t="shared" si="6"/>
        <v>250.5</v>
      </c>
      <c r="J17" s="221">
        <f t="shared" si="6"/>
        <v>250.5</v>
      </c>
      <c r="K17" s="221">
        <f t="shared" si="6"/>
        <v>250.5</v>
      </c>
      <c r="L17" s="221">
        <f t="shared" si="6"/>
        <v>250.5</v>
      </c>
      <c r="M17" s="221">
        <f t="shared" si="6"/>
        <v>250.5</v>
      </c>
      <c r="N17" s="221">
        <f t="shared" si="6"/>
        <v>250.5</v>
      </c>
      <c r="O17" s="223">
        <f>Össz.önkor.mérleg.!E30</f>
        <v>3006</v>
      </c>
      <c r="P17" s="34"/>
    </row>
    <row r="18" spans="1:256" s="32" customFormat="1" ht="15" customHeight="1" x14ac:dyDescent="0.25">
      <c r="A18" s="21" t="s">
        <v>521</v>
      </c>
      <c r="C18" s="222"/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3">
        <f t="shared" si="4"/>
        <v>0</v>
      </c>
      <c r="P18" s="34"/>
    </row>
    <row r="19" spans="1:256" s="37" customFormat="1" ht="16.5" customHeight="1" x14ac:dyDescent="0.25">
      <c r="A19" s="21" t="s">
        <v>522</v>
      </c>
      <c r="B19" s="1356" t="s">
        <v>607</v>
      </c>
      <c r="C19" s="1357">
        <f>SUM(C15:C18)</f>
        <v>250.5</v>
      </c>
      <c r="D19" s="1357">
        <f>SUM(D15:D18)</f>
        <v>250.5</v>
      </c>
      <c r="E19" s="1357">
        <f>SUM(E15:E18)</f>
        <v>250.5</v>
      </c>
      <c r="F19" s="1357">
        <f t="shared" ref="F19:M19" si="7">SUM(F15:F18)</f>
        <v>250.5</v>
      </c>
      <c r="G19" s="1357">
        <f t="shared" si="7"/>
        <v>250.5</v>
      </c>
      <c r="H19" s="1357">
        <f t="shared" si="7"/>
        <v>250.5</v>
      </c>
      <c r="I19" s="1357">
        <f t="shared" si="7"/>
        <v>250.5</v>
      </c>
      <c r="J19" s="1357">
        <f t="shared" si="7"/>
        <v>250.5</v>
      </c>
      <c r="K19" s="1357">
        <f t="shared" si="7"/>
        <v>250.5</v>
      </c>
      <c r="L19" s="1357">
        <f t="shared" si="7"/>
        <v>250.5</v>
      </c>
      <c r="M19" s="1357">
        <f t="shared" si="7"/>
        <v>250.5</v>
      </c>
      <c r="N19" s="1357">
        <f>SUM(N15:N18)</f>
        <v>250.5</v>
      </c>
      <c r="O19" s="1358">
        <f>SUM(O15:O18)</f>
        <v>5033</v>
      </c>
      <c r="P19" s="36"/>
    </row>
    <row r="20" spans="1:256" s="33" customFormat="1" ht="16.5" customHeight="1" x14ac:dyDescent="0.25">
      <c r="A20" s="21" t="s">
        <v>523</v>
      </c>
      <c r="B20" s="37" t="s">
        <v>633</v>
      </c>
      <c r="C20" s="224"/>
      <c r="D20" s="224"/>
      <c r="E20" s="224"/>
      <c r="F20" s="224"/>
      <c r="G20" s="224"/>
      <c r="H20" s="222"/>
      <c r="I20" s="222"/>
      <c r="J20" s="222"/>
      <c r="K20" s="222"/>
      <c r="L20" s="222"/>
      <c r="M20" s="222"/>
      <c r="N20" s="222"/>
      <c r="O20" s="223">
        <f>SUM(C20:N20)</f>
        <v>0</v>
      </c>
      <c r="P20" s="35"/>
    </row>
    <row r="21" spans="1:256" s="31" customFormat="1" ht="15.75" customHeight="1" x14ac:dyDescent="0.25">
      <c r="A21" s="21" t="s">
        <v>524</v>
      </c>
      <c r="B21" s="32" t="s">
        <v>451</v>
      </c>
      <c r="C21" s="222">
        <f>O21/12</f>
        <v>107688.08333333333</v>
      </c>
      <c r="D21" s="222">
        <f>C21</f>
        <v>107688.08333333333</v>
      </c>
      <c r="E21" s="222">
        <f t="shared" ref="E21:N21" si="8">D21</f>
        <v>107688.08333333333</v>
      </c>
      <c r="F21" s="222">
        <f t="shared" si="8"/>
        <v>107688.08333333333</v>
      </c>
      <c r="G21" s="222">
        <f t="shared" si="8"/>
        <v>107688.08333333333</v>
      </c>
      <c r="H21" s="222">
        <f t="shared" si="8"/>
        <v>107688.08333333333</v>
      </c>
      <c r="I21" s="222">
        <f t="shared" si="8"/>
        <v>107688.08333333333</v>
      </c>
      <c r="J21" s="222">
        <f t="shared" si="8"/>
        <v>107688.08333333333</v>
      </c>
      <c r="K21" s="222">
        <f t="shared" si="8"/>
        <v>107688.08333333333</v>
      </c>
      <c r="L21" s="222">
        <f t="shared" si="8"/>
        <v>107688.08333333333</v>
      </c>
      <c r="M21" s="222">
        <f t="shared" si="8"/>
        <v>107688.08333333333</v>
      </c>
      <c r="N21" s="222">
        <f t="shared" si="8"/>
        <v>107688.08333333333</v>
      </c>
      <c r="O21" s="223">
        <f>Össz.önkor.mérleg.!E54</f>
        <v>1292257</v>
      </c>
      <c r="P21" s="34"/>
    </row>
    <row r="22" spans="1:256" s="33" customFormat="1" ht="16.5" customHeight="1" x14ac:dyDescent="0.25">
      <c r="A22" s="21" t="s">
        <v>525</v>
      </c>
      <c r="B22" s="1359" t="s">
        <v>608</v>
      </c>
      <c r="C22" s="1360">
        <f t="shared" ref="C22:N22" si="9">C19+C14+C20+C21</f>
        <v>332942</v>
      </c>
      <c r="D22" s="1360">
        <f t="shared" si="9"/>
        <v>332942</v>
      </c>
      <c r="E22" s="1360">
        <f t="shared" si="9"/>
        <v>332942</v>
      </c>
      <c r="F22" s="1360">
        <f t="shared" si="9"/>
        <v>332942</v>
      </c>
      <c r="G22" s="1360">
        <f t="shared" si="9"/>
        <v>332942</v>
      </c>
      <c r="H22" s="1360">
        <f t="shared" si="9"/>
        <v>332942</v>
      </c>
      <c r="I22" s="1360">
        <f t="shared" si="9"/>
        <v>332942</v>
      </c>
      <c r="J22" s="1360">
        <f t="shared" si="9"/>
        <v>332942</v>
      </c>
      <c r="K22" s="1360">
        <f t="shared" si="9"/>
        <v>332942</v>
      </c>
      <c r="L22" s="1360">
        <f t="shared" si="9"/>
        <v>332942</v>
      </c>
      <c r="M22" s="1360">
        <f t="shared" si="9"/>
        <v>332942</v>
      </c>
      <c r="N22" s="1360">
        <f t="shared" si="9"/>
        <v>332942</v>
      </c>
      <c r="O22" s="1361">
        <f>O14+O21+O19</f>
        <v>3997331</v>
      </c>
      <c r="P22" s="35"/>
    </row>
    <row r="23" spans="1:256" s="15" customFormat="1" ht="15" customHeight="1" x14ac:dyDescent="0.25">
      <c r="A23" s="21" t="s">
        <v>526</v>
      </c>
      <c r="B23" s="33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</row>
    <row r="24" spans="1:256" s="33" customFormat="1" ht="12.75" customHeight="1" x14ac:dyDescent="0.25">
      <c r="A24" s="21" t="s">
        <v>528</v>
      </c>
      <c r="B24" s="33" t="s">
        <v>65</v>
      </c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</row>
    <row r="25" spans="1:256" s="31" customFormat="1" ht="15.75" customHeight="1" x14ac:dyDescent="0.25">
      <c r="A25" s="21" t="s">
        <v>529</v>
      </c>
      <c r="B25" s="31" t="s">
        <v>452</v>
      </c>
      <c r="C25" s="221">
        <f t="shared" ref="C25:C32" si="10">O25/12</f>
        <v>86754.666666666672</v>
      </c>
      <c r="D25" s="221">
        <f>C25</f>
        <v>86754.666666666672</v>
      </c>
      <c r="E25" s="221">
        <f t="shared" ref="E25:N25" si="11">D25</f>
        <v>86754.666666666672</v>
      </c>
      <c r="F25" s="221">
        <f t="shared" si="11"/>
        <v>86754.666666666672</v>
      </c>
      <c r="G25" s="221">
        <f t="shared" si="11"/>
        <v>86754.666666666672</v>
      </c>
      <c r="H25" s="221">
        <f t="shared" si="11"/>
        <v>86754.666666666672</v>
      </c>
      <c r="I25" s="221">
        <f t="shared" si="11"/>
        <v>86754.666666666672</v>
      </c>
      <c r="J25" s="221">
        <f t="shared" si="11"/>
        <v>86754.666666666672</v>
      </c>
      <c r="K25" s="221">
        <f t="shared" si="11"/>
        <v>86754.666666666672</v>
      </c>
      <c r="L25" s="221">
        <f t="shared" si="11"/>
        <v>86754.666666666672</v>
      </c>
      <c r="M25" s="221">
        <f t="shared" si="11"/>
        <v>86754.666666666672</v>
      </c>
      <c r="N25" s="221">
        <f t="shared" si="11"/>
        <v>86754.666666666672</v>
      </c>
      <c r="O25" s="223">
        <f>Össz.önkor.mérleg.!I10</f>
        <v>1041056</v>
      </c>
      <c r="P25" s="34"/>
    </row>
    <row r="26" spans="1:256" s="31" customFormat="1" ht="17.25" customHeight="1" x14ac:dyDescent="0.25">
      <c r="A26" s="21" t="s">
        <v>530</v>
      </c>
      <c r="B26" s="31" t="s">
        <v>453</v>
      </c>
      <c r="C26" s="221">
        <f t="shared" si="10"/>
        <v>17120.916666666668</v>
      </c>
      <c r="D26" s="221">
        <f t="shared" ref="D26:N32" si="12">C26</f>
        <v>17120.916666666668</v>
      </c>
      <c r="E26" s="221">
        <f t="shared" si="12"/>
        <v>17120.916666666668</v>
      </c>
      <c r="F26" s="221">
        <f t="shared" si="12"/>
        <v>17120.916666666668</v>
      </c>
      <c r="G26" s="221">
        <f t="shared" si="12"/>
        <v>17120.916666666668</v>
      </c>
      <c r="H26" s="221">
        <f t="shared" si="12"/>
        <v>17120.916666666668</v>
      </c>
      <c r="I26" s="221">
        <f t="shared" si="12"/>
        <v>17120.916666666668</v>
      </c>
      <c r="J26" s="221">
        <f t="shared" si="12"/>
        <v>17120.916666666668</v>
      </c>
      <c r="K26" s="221">
        <f t="shared" si="12"/>
        <v>17120.916666666668</v>
      </c>
      <c r="L26" s="221">
        <f t="shared" si="12"/>
        <v>17120.916666666668</v>
      </c>
      <c r="M26" s="221">
        <f t="shared" si="12"/>
        <v>17120.916666666668</v>
      </c>
      <c r="N26" s="221">
        <f t="shared" si="12"/>
        <v>17120.916666666668</v>
      </c>
      <c r="O26" s="223">
        <f>Össz.önkor.mérleg.!I11</f>
        <v>205451</v>
      </c>
      <c r="P26" s="34"/>
    </row>
    <row r="27" spans="1:256" s="31" customFormat="1" ht="13.5" customHeight="1" x14ac:dyDescent="0.25">
      <c r="A27" s="21" t="s">
        <v>531</v>
      </c>
      <c r="B27" s="31" t="s">
        <v>454</v>
      </c>
      <c r="C27" s="221">
        <f t="shared" si="10"/>
        <v>98051</v>
      </c>
      <c r="D27" s="221">
        <f t="shared" si="12"/>
        <v>98051</v>
      </c>
      <c r="E27" s="221">
        <f t="shared" si="12"/>
        <v>98051</v>
      </c>
      <c r="F27" s="221">
        <f t="shared" si="12"/>
        <v>98051</v>
      </c>
      <c r="G27" s="221">
        <f t="shared" si="12"/>
        <v>98051</v>
      </c>
      <c r="H27" s="221">
        <f t="shared" si="12"/>
        <v>98051</v>
      </c>
      <c r="I27" s="221">
        <f t="shared" si="12"/>
        <v>98051</v>
      </c>
      <c r="J27" s="221">
        <f t="shared" si="12"/>
        <v>98051</v>
      </c>
      <c r="K27" s="221">
        <f t="shared" si="12"/>
        <v>98051</v>
      </c>
      <c r="L27" s="221">
        <f t="shared" si="12"/>
        <v>98051</v>
      </c>
      <c r="M27" s="221">
        <f t="shared" si="12"/>
        <v>98051</v>
      </c>
      <c r="N27" s="221">
        <f t="shared" si="12"/>
        <v>98051</v>
      </c>
      <c r="O27" s="223">
        <f>Össz.önkor.mérleg.!I12</f>
        <v>1176612</v>
      </c>
      <c r="P27" s="34"/>
    </row>
    <row r="28" spans="1:256" s="31" customFormat="1" ht="15" customHeight="1" x14ac:dyDescent="0.25">
      <c r="A28" s="21" t="s">
        <v>532</v>
      </c>
      <c r="B28" s="31" t="s">
        <v>609</v>
      </c>
      <c r="C28" s="221">
        <f t="shared" si="10"/>
        <v>1136.6666666666667</v>
      </c>
      <c r="D28" s="221">
        <f t="shared" si="12"/>
        <v>1136.6666666666667</v>
      </c>
      <c r="E28" s="221">
        <f t="shared" si="12"/>
        <v>1136.6666666666667</v>
      </c>
      <c r="F28" s="221">
        <f t="shared" si="12"/>
        <v>1136.6666666666667</v>
      </c>
      <c r="G28" s="221">
        <f t="shared" si="12"/>
        <v>1136.6666666666667</v>
      </c>
      <c r="H28" s="221">
        <f t="shared" si="12"/>
        <v>1136.6666666666667</v>
      </c>
      <c r="I28" s="221">
        <f t="shared" si="12"/>
        <v>1136.6666666666667</v>
      </c>
      <c r="J28" s="221">
        <f t="shared" si="12"/>
        <v>1136.6666666666667</v>
      </c>
      <c r="K28" s="221">
        <f t="shared" si="12"/>
        <v>1136.6666666666667</v>
      </c>
      <c r="L28" s="221">
        <f t="shared" si="12"/>
        <v>1136.6666666666667</v>
      </c>
      <c r="M28" s="221">
        <f t="shared" si="12"/>
        <v>1136.6666666666667</v>
      </c>
      <c r="N28" s="221">
        <f t="shared" si="12"/>
        <v>1136.6666666666667</v>
      </c>
      <c r="O28" s="223">
        <f>Össz.önkor.mérleg.!I14</f>
        <v>13640</v>
      </c>
      <c r="P28" s="34"/>
      <c r="IV28" s="34"/>
    </row>
    <row r="29" spans="1:256" s="31" customFormat="1" ht="15" customHeight="1" x14ac:dyDescent="0.25">
      <c r="A29" s="21" t="s">
        <v>533</v>
      </c>
      <c r="B29" s="31" t="s">
        <v>259</v>
      </c>
      <c r="C29" s="221">
        <v>38</v>
      </c>
      <c r="D29" s="221">
        <f t="shared" si="12"/>
        <v>38</v>
      </c>
      <c r="E29" s="221">
        <f t="shared" si="12"/>
        <v>38</v>
      </c>
      <c r="F29" s="221">
        <f t="shared" si="12"/>
        <v>38</v>
      </c>
      <c r="G29" s="221">
        <f t="shared" si="12"/>
        <v>38</v>
      </c>
      <c r="H29" s="221">
        <f t="shared" si="12"/>
        <v>38</v>
      </c>
      <c r="I29" s="221">
        <f t="shared" si="12"/>
        <v>38</v>
      </c>
      <c r="J29" s="221">
        <f t="shared" si="12"/>
        <v>38</v>
      </c>
      <c r="K29" s="221">
        <f t="shared" si="12"/>
        <v>38</v>
      </c>
      <c r="L29" s="221">
        <f t="shared" si="12"/>
        <v>38</v>
      </c>
      <c r="M29" s="221">
        <f t="shared" si="12"/>
        <v>38</v>
      </c>
      <c r="N29" s="221">
        <f t="shared" si="12"/>
        <v>38</v>
      </c>
      <c r="O29" s="223">
        <f>Össz.önkor.mérleg.!I19</f>
        <v>0</v>
      </c>
      <c r="P29" s="34"/>
    </row>
    <row r="30" spans="1:256" s="31" customFormat="1" ht="12.75" customHeight="1" x14ac:dyDescent="0.25">
      <c r="A30" s="21" t="s">
        <v>534</v>
      </c>
      <c r="B30" s="31" t="s">
        <v>455</v>
      </c>
      <c r="C30" s="221">
        <v>3993</v>
      </c>
      <c r="D30" s="221">
        <f t="shared" si="12"/>
        <v>3993</v>
      </c>
      <c r="E30" s="221">
        <f t="shared" si="12"/>
        <v>3993</v>
      </c>
      <c r="F30" s="221">
        <f t="shared" si="12"/>
        <v>3993</v>
      </c>
      <c r="G30" s="221">
        <f t="shared" si="12"/>
        <v>3993</v>
      </c>
      <c r="H30" s="221">
        <f t="shared" si="12"/>
        <v>3993</v>
      </c>
      <c r="I30" s="221">
        <f t="shared" si="12"/>
        <v>3993</v>
      </c>
      <c r="J30" s="221">
        <f t="shared" si="12"/>
        <v>3993</v>
      </c>
      <c r="K30" s="221">
        <f t="shared" si="12"/>
        <v>3993</v>
      </c>
      <c r="L30" s="221">
        <f t="shared" si="12"/>
        <v>3993</v>
      </c>
      <c r="M30" s="221">
        <f t="shared" si="12"/>
        <v>3993</v>
      </c>
      <c r="N30" s="221">
        <f t="shared" si="12"/>
        <v>3993</v>
      </c>
      <c r="O30" s="223">
        <f>Össz.önkor.mérleg.!I17</f>
        <v>55185</v>
      </c>
      <c r="P30" s="34"/>
    </row>
    <row r="31" spans="1:256" s="31" customFormat="1" ht="15.75" customHeight="1" x14ac:dyDescent="0.25">
      <c r="A31" s="21" t="s">
        <v>535</v>
      </c>
      <c r="B31" s="31" t="s">
        <v>456</v>
      </c>
      <c r="C31" s="221">
        <f t="shared" si="10"/>
        <v>26584.583333333332</v>
      </c>
      <c r="D31" s="221">
        <f t="shared" si="12"/>
        <v>26584.583333333332</v>
      </c>
      <c r="E31" s="221">
        <f t="shared" si="12"/>
        <v>26584.583333333332</v>
      </c>
      <c r="F31" s="221">
        <f t="shared" si="12"/>
        <v>26584.583333333332</v>
      </c>
      <c r="G31" s="221">
        <f t="shared" si="12"/>
        <v>26584.583333333332</v>
      </c>
      <c r="H31" s="221">
        <f t="shared" si="12"/>
        <v>26584.583333333332</v>
      </c>
      <c r="I31" s="221">
        <f t="shared" si="12"/>
        <v>26584.583333333332</v>
      </c>
      <c r="J31" s="221">
        <f t="shared" si="12"/>
        <v>26584.583333333332</v>
      </c>
      <c r="K31" s="221">
        <f t="shared" si="12"/>
        <v>26584.583333333332</v>
      </c>
      <c r="L31" s="221">
        <f t="shared" si="12"/>
        <v>26584.583333333332</v>
      </c>
      <c r="M31" s="221">
        <f t="shared" si="12"/>
        <v>26584.583333333332</v>
      </c>
      <c r="N31" s="221">
        <f t="shared" si="12"/>
        <v>26584.583333333332</v>
      </c>
      <c r="O31" s="223">
        <f>Össz.önkor.mérleg.!I18</f>
        <v>319015</v>
      </c>
      <c r="P31" s="34"/>
    </row>
    <row r="32" spans="1:256" s="31" customFormat="1" ht="15" customHeight="1" x14ac:dyDescent="0.25">
      <c r="A32" s="21" t="s">
        <v>552</v>
      </c>
      <c r="B32" s="31" t="s">
        <v>637</v>
      </c>
      <c r="C32" s="221">
        <f t="shared" si="10"/>
        <v>19299.666666666668</v>
      </c>
      <c r="D32" s="221">
        <f t="shared" si="12"/>
        <v>19299.666666666668</v>
      </c>
      <c r="E32" s="221">
        <f t="shared" si="12"/>
        <v>19299.666666666668</v>
      </c>
      <c r="F32" s="221">
        <f t="shared" si="12"/>
        <v>19299.666666666668</v>
      </c>
      <c r="G32" s="221">
        <f t="shared" si="12"/>
        <v>19299.666666666668</v>
      </c>
      <c r="H32" s="221">
        <f t="shared" si="12"/>
        <v>19299.666666666668</v>
      </c>
      <c r="I32" s="221">
        <f t="shared" si="12"/>
        <v>19299.666666666668</v>
      </c>
      <c r="J32" s="221">
        <f t="shared" si="12"/>
        <v>19299.666666666668</v>
      </c>
      <c r="K32" s="221">
        <f t="shared" si="12"/>
        <v>19299.666666666668</v>
      </c>
      <c r="L32" s="221">
        <f t="shared" si="12"/>
        <v>19299.666666666668</v>
      </c>
      <c r="M32" s="221">
        <f t="shared" si="12"/>
        <v>19299.666666666668</v>
      </c>
      <c r="N32" s="221">
        <f t="shared" si="12"/>
        <v>19299.666666666668</v>
      </c>
      <c r="O32" s="223">
        <f>Össz.önkor.mérleg.!I20+Össz.önkor.mérleg.!I21</f>
        <v>231596</v>
      </c>
      <c r="P32" s="34"/>
    </row>
    <row r="33" spans="1:16" s="32" customFormat="1" ht="15.75" customHeight="1" x14ac:dyDescent="0.25">
      <c r="A33" s="21" t="s">
        <v>553</v>
      </c>
      <c r="B33" s="1362" t="s">
        <v>610</v>
      </c>
      <c r="C33" s="1357">
        <f>SUM(C25:C32)</f>
        <v>252978.5</v>
      </c>
      <c r="D33" s="1357">
        <f>SUM(D25:D32)</f>
        <v>252978.5</v>
      </c>
      <c r="E33" s="1357">
        <f t="shared" ref="E33:N33" si="13">SUM(E25:E32)</f>
        <v>252978.5</v>
      </c>
      <c r="F33" s="1357">
        <f t="shared" si="13"/>
        <v>252978.5</v>
      </c>
      <c r="G33" s="1357">
        <f t="shared" si="13"/>
        <v>252978.5</v>
      </c>
      <c r="H33" s="1357">
        <f t="shared" si="13"/>
        <v>252978.5</v>
      </c>
      <c r="I33" s="1357">
        <f t="shared" si="13"/>
        <v>252978.5</v>
      </c>
      <c r="J33" s="1357">
        <f t="shared" si="13"/>
        <v>252978.5</v>
      </c>
      <c r="K33" s="1357">
        <f t="shared" si="13"/>
        <v>252978.5</v>
      </c>
      <c r="L33" s="1357">
        <f t="shared" si="13"/>
        <v>252978.5</v>
      </c>
      <c r="M33" s="1357">
        <f t="shared" si="13"/>
        <v>252978.5</v>
      </c>
      <c r="N33" s="1357">
        <f t="shared" si="13"/>
        <v>252978.5</v>
      </c>
      <c r="O33" s="1358">
        <f>SUM(O25:O32)</f>
        <v>3042555</v>
      </c>
      <c r="P33" s="535"/>
    </row>
    <row r="34" spans="1:16" s="32" customFormat="1" ht="15" customHeight="1" x14ac:dyDescent="0.25">
      <c r="A34" s="21" t="s">
        <v>554</v>
      </c>
      <c r="B34" s="32" t="s">
        <v>611</v>
      </c>
      <c r="C34" s="222">
        <f t="shared" ref="C34:C39" si="14">O34/12</f>
        <v>139234.08333333334</v>
      </c>
      <c r="D34" s="222">
        <f>C34</f>
        <v>139234.08333333334</v>
      </c>
      <c r="E34" s="222">
        <f t="shared" ref="E34:N34" si="15">D34</f>
        <v>139234.08333333334</v>
      </c>
      <c r="F34" s="222">
        <f t="shared" si="15"/>
        <v>139234.08333333334</v>
      </c>
      <c r="G34" s="222">
        <f t="shared" si="15"/>
        <v>139234.08333333334</v>
      </c>
      <c r="H34" s="222">
        <f t="shared" si="15"/>
        <v>139234.08333333334</v>
      </c>
      <c r="I34" s="222">
        <f t="shared" si="15"/>
        <v>139234.08333333334</v>
      </c>
      <c r="J34" s="222">
        <f t="shared" si="15"/>
        <v>139234.08333333334</v>
      </c>
      <c r="K34" s="222">
        <f t="shared" si="15"/>
        <v>139234.08333333334</v>
      </c>
      <c r="L34" s="222">
        <f t="shared" si="15"/>
        <v>139234.08333333334</v>
      </c>
      <c r="M34" s="222">
        <f t="shared" si="15"/>
        <v>139234.08333333334</v>
      </c>
      <c r="N34" s="222">
        <f t="shared" si="15"/>
        <v>139234.08333333334</v>
      </c>
      <c r="O34" s="224">
        <f>Össz.önkor.mérleg.!I27</f>
        <v>1670809</v>
      </c>
      <c r="P34" s="535"/>
    </row>
    <row r="35" spans="1:16" s="32" customFormat="1" ht="15" customHeight="1" x14ac:dyDescent="0.25">
      <c r="A35" s="21" t="s">
        <v>555</v>
      </c>
      <c r="B35" s="32" t="s">
        <v>474</v>
      </c>
      <c r="C35" s="222">
        <f t="shared" si="14"/>
        <v>2063.75</v>
      </c>
      <c r="D35" s="222">
        <f t="shared" ref="D35:N39" si="16">C35</f>
        <v>2063.75</v>
      </c>
      <c r="E35" s="222">
        <f t="shared" si="16"/>
        <v>2063.75</v>
      </c>
      <c r="F35" s="222">
        <f t="shared" si="16"/>
        <v>2063.75</v>
      </c>
      <c r="G35" s="222">
        <f t="shared" si="16"/>
        <v>2063.75</v>
      </c>
      <c r="H35" s="222">
        <f t="shared" si="16"/>
        <v>2063.75</v>
      </c>
      <c r="I35" s="222">
        <f t="shared" si="16"/>
        <v>2063.75</v>
      </c>
      <c r="J35" s="222">
        <f t="shared" si="16"/>
        <v>2063.75</v>
      </c>
      <c r="K35" s="222">
        <f t="shared" si="16"/>
        <v>2063.75</v>
      </c>
      <c r="L35" s="222">
        <f t="shared" si="16"/>
        <v>2063.75</v>
      </c>
      <c r="M35" s="222">
        <f t="shared" si="16"/>
        <v>2063.75</v>
      </c>
      <c r="N35" s="222">
        <f t="shared" si="16"/>
        <v>2063.75</v>
      </c>
      <c r="O35" s="224">
        <f>Össz.önkor.mérleg.!I28</f>
        <v>24765</v>
      </c>
      <c r="P35" s="535"/>
    </row>
    <row r="36" spans="1:16" s="32" customFormat="1" ht="15.75" customHeight="1" x14ac:dyDescent="0.25">
      <c r="A36" s="21" t="s">
        <v>556</v>
      </c>
      <c r="B36" s="32" t="s">
        <v>457</v>
      </c>
      <c r="C36" s="222">
        <f t="shared" si="14"/>
        <v>416.66666666666669</v>
      </c>
      <c r="D36" s="222">
        <f t="shared" si="16"/>
        <v>416.66666666666669</v>
      </c>
      <c r="E36" s="222">
        <f t="shared" si="16"/>
        <v>416.66666666666669</v>
      </c>
      <c r="F36" s="222">
        <f t="shared" si="16"/>
        <v>416.66666666666669</v>
      </c>
      <c r="G36" s="222">
        <f t="shared" si="16"/>
        <v>416.66666666666669</v>
      </c>
      <c r="H36" s="222">
        <f t="shared" si="16"/>
        <v>416.66666666666669</v>
      </c>
      <c r="I36" s="222">
        <f t="shared" si="16"/>
        <v>416.66666666666669</v>
      </c>
      <c r="J36" s="222">
        <f t="shared" si="16"/>
        <v>416.66666666666669</v>
      </c>
      <c r="K36" s="222">
        <f t="shared" si="16"/>
        <v>416.66666666666669</v>
      </c>
      <c r="L36" s="222">
        <f t="shared" si="16"/>
        <v>416.66666666666669</v>
      </c>
      <c r="M36" s="222">
        <f t="shared" si="16"/>
        <v>416.66666666666669</v>
      </c>
      <c r="N36" s="222">
        <f t="shared" si="16"/>
        <v>416.66666666666669</v>
      </c>
      <c r="O36" s="224">
        <v>5000</v>
      </c>
    </row>
    <row r="37" spans="1:16" s="32" customFormat="1" ht="15.75" customHeight="1" x14ac:dyDescent="0.25">
      <c r="A37" s="21" t="s">
        <v>557</v>
      </c>
      <c r="B37" s="31" t="s">
        <v>635</v>
      </c>
      <c r="C37" s="222">
        <f t="shared" si="14"/>
        <v>0</v>
      </c>
      <c r="D37" s="222">
        <f t="shared" si="16"/>
        <v>0</v>
      </c>
      <c r="E37" s="222">
        <f t="shared" si="16"/>
        <v>0</v>
      </c>
      <c r="F37" s="222">
        <f t="shared" si="16"/>
        <v>0</v>
      </c>
      <c r="G37" s="222">
        <f t="shared" si="16"/>
        <v>0</v>
      </c>
      <c r="H37" s="222">
        <f t="shared" si="16"/>
        <v>0</v>
      </c>
      <c r="I37" s="222">
        <f t="shared" si="16"/>
        <v>0</v>
      </c>
      <c r="J37" s="222">
        <f t="shared" si="16"/>
        <v>0</v>
      </c>
      <c r="K37" s="222">
        <f t="shared" si="16"/>
        <v>0</v>
      </c>
      <c r="L37" s="222">
        <f t="shared" si="16"/>
        <v>0</v>
      </c>
      <c r="M37" s="222">
        <f t="shared" si="16"/>
        <v>0</v>
      </c>
      <c r="N37" s="222">
        <f t="shared" si="16"/>
        <v>0</v>
      </c>
      <c r="O37" s="224">
        <f>Össz.önkor.mérleg.!I30</f>
        <v>0</v>
      </c>
    </row>
    <row r="38" spans="1:16" s="32" customFormat="1" ht="16.5" customHeight="1" x14ac:dyDescent="0.25">
      <c r="A38" s="21" t="s">
        <v>558</v>
      </c>
      <c r="B38" s="31" t="s">
        <v>636</v>
      </c>
      <c r="C38" s="222">
        <f t="shared" si="14"/>
        <v>3723.4166666666665</v>
      </c>
      <c r="D38" s="222">
        <f t="shared" si="16"/>
        <v>3723.4166666666665</v>
      </c>
      <c r="E38" s="222">
        <f t="shared" si="16"/>
        <v>3723.4166666666665</v>
      </c>
      <c r="F38" s="222">
        <f t="shared" si="16"/>
        <v>3723.4166666666665</v>
      </c>
      <c r="G38" s="222">
        <f t="shared" si="16"/>
        <v>3723.4166666666665</v>
      </c>
      <c r="H38" s="222">
        <f t="shared" si="16"/>
        <v>3723.4166666666665</v>
      </c>
      <c r="I38" s="222">
        <f t="shared" si="16"/>
        <v>3723.4166666666665</v>
      </c>
      <c r="J38" s="222">
        <f t="shared" si="16"/>
        <v>3723.4166666666665</v>
      </c>
      <c r="K38" s="222">
        <f t="shared" si="16"/>
        <v>3723.4166666666665</v>
      </c>
      <c r="L38" s="222">
        <f t="shared" si="16"/>
        <v>3723.4166666666665</v>
      </c>
      <c r="M38" s="222">
        <f t="shared" si="16"/>
        <v>3723.4166666666665</v>
      </c>
      <c r="N38" s="222">
        <f t="shared" si="16"/>
        <v>3723.4166666666665</v>
      </c>
      <c r="O38" s="224">
        <f>Össz.önkor.mérleg.!I32</f>
        <v>44681</v>
      </c>
      <c r="P38" s="535"/>
    </row>
    <row r="39" spans="1:16" s="32" customFormat="1" ht="15" customHeight="1" x14ac:dyDescent="0.25">
      <c r="A39" s="21" t="s">
        <v>559</v>
      </c>
      <c r="B39" s="31" t="s">
        <v>638</v>
      </c>
      <c r="C39" s="222">
        <f t="shared" si="14"/>
        <v>103554.75</v>
      </c>
      <c r="D39" s="222">
        <f t="shared" si="16"/>
        <v>103554.75</v>
      </c>
      <c r="E39" s="222">
        <f t="shared" si="16"/>
        <v>103554.75</v>
      </c>
      <c r="F39" s="222">
        <f t="shared" si="16"/>
        <v>103554.75</v>
      </c>
      <c r="G39" s="222">
        <f t="shared" si="16"/>
        <v>103554.75</v>
      </c>
      <c r="H39" s="222">
        <f t="shared" si="16"/>
        <v>103554.75</v>
      </c>
      <c r="I39" s="222">
        <f t="shared" si="16"/>
        <v>103554.75</v>
      </c>
      <c r="J39" s="222">
        <f t="shared" si="16"/>
        <v>103554.75</v>
      </c>
      <c r="K39" s="222">
        <f t="shared" si="16"/>
        <v>103554.75</v>
      </c>
      <c r="L39" s="222">
        <f t="shared" si="16"/>
        <v>103554.75</v>
      </c>
      <c r="M39" s="222">
        <f t="shared" si="16"/>
        <v>103554.75</v>
      </c>
      <c r="N39" s="222">
        <f t="shared" si="16"/>
        <v>103554.75</v>
      </c>
      <c r="O39" s="224">
        <f>Össz.önkor.mérleg.!I33</f>
        <v>1242657</v>
      </c>
      <c r="P39" s="535"/>
    </row>
    <row r="40" spans="1:16" s="37" customFormat="1" ht="15" customHeight="1" x14ac:dyDescent="0.25">
      <c r="A40" s="21" t="s">
        <v>560</v>
      </c>
      <c r="B40" s="1352" t="s">
        <v>639</v>
      </c>
      <c r="C40" s="1353">
        <f t="shared" ref="C40:O40" si="17">SUM(C34:C39)</f>
        <v>248992.66666666666</v>
      </c>
      <c r="D40" s="1353">
        <f t="shared" si="17"/>
        <v>248992.66666666666</v>
      </c>
      <c r="E40" s="1353">
        <f t="shared" si="17"/>
        <v>248992.66666666666</v>
      </c>
      <c r="F40" s="1353">
        <f t="shared" si="17"/>
        <v>248992.66666666666</v>
      </c>
      <c r="G40" s="1353">
        <f t="shared" si="17"/>
        <v>248992.66666666666</v>
      </c>
      <c r="H40" s="1353">
        <f t="shared" si="17"/>
        <v>248992.66666666666</v>
      </c>
      <c r="I40" s="1353">
        <f t="shared" si="17"/>
        <v>248992.66666666666</v>
      </c>
      <c r="J40" s="1353">
        <f t="shared" si="17"/>
        <v>248992.66666666666</v>
      </c>
      <c r="K40" s="1353">
        <f t="shared" si="17"/>
        <v>248992.66666666666</v>
      </c>
      <c r="L40" s="1353">
        <f t="shared" si="17"/>
        <v>248992.66666666666</v>
      </c>
      <c r="M40" s="1353">
        <f t="shared" si="17"/>
        <v>248992.66666666666</v>
      </c>
      <c r="N40" s="1353">
        <f t="shared" si="17"/>
        <v>248992.66666666666</v>
      </c>
      <c r="O40" s="1353">
        <f t="shared" si="17"/>
        <v>2987912</v>
      </c>
      <c r="P40" s="36"/>
    </row>
    <row r="41" spans="1:16" s="37" customFormat="1" ht="15" customHeight="1" x14ac:dyDescent="0.25">
      <c r="A41" s="21" t="s">
        <v>612</v>
      </c>
      <c r="B41" s="1363" t="s">
        <v>991</v>
      </c>
      <c r="C41" s="1364">
        <f>O41/12</f>
        <v>2947.75</v>
      </c>
      <c r="D41" s="1364">
        <f>C41</f>
        <v>2947.75</v>
      </c>
      <c r="E41" s="1364">
        <f t="shared" ref="E41:N41" si="18">D41</f>
        <v>2947.75</v>
      </c>
      <c r="F41" s="1364">
        <f t="shared" si="18"/>
        <v>2947.75</v>
      </c>
      <c r="G41" s="1364">
        <f t="shared" si="18"/>
        <v>2947.75</v>
      </c>
      <c r="H41" s="1364">
        <f t="shared" si="18"/>
        <v>2947.75</v>
      </c>
      <c r="I41" s="1364">
        <f t="shared" si="18"/>
        <v>2947.75</v>
      </c>
      <c r="J41" s="1364">
        <f t="shared" si="18"/>
        <v>2947.75</v>
      </c>
      <c r="K41" s="1364">
        <f t="shared" si="18"/>
        <v>2947.75</v>
      </c>
      <c r="L41" s="1364">
        <f t="shared" si="18"/>
        <v>2947.75</v>
      </c>
      <c r="M41" s="1364">
        <f t="shared" si="18"/>
        <v>2947.75</v>
      </c>
      <c r="N41" s="1364">
        <f t="shared" si="18"/>
        <v>2947.75</v>
      </c>
      <c r="O41" s="1365">
        <f>Össz.önkor.mérleg.!I47</f>
        <v>35373</v>
      </c>
      <c r="P41" s="36"/>
    </row>
    <row r="42" spans="1:16" s="31" customFormat="1" ht="15.75" customHeight="1" x14ac:dyDescent="0.25">
      <c r="A42" s="21" t="s">
        <v>613</v>
      </c>
      <c r="B42" s="1366" t="s">
        <v>990</v>
      </c>
      <c r="C42" s="221">
        <f>SUM(C41)</f>
        <v>2947.75</v>
      </c>
      <c r="D42" s="221">
        <f>SUM(D41)</f>
        <v>2947.75</v>
      </c>
      <c r="E42" s="221">
        <f t="shared" ref="E42:N42" si="19">SUM(E41)</f>
        <v>2947.75</v>
      </c>
      <c r="F42" s="221">
        <f t="shared" si="19"/>
        <v>2947.75</v>
      </c>
      <c r="G42" s="221">
        <f t="shared" si="19"/>
        <v>2947.75</v>
      </c>
      <c r="H42" s="221">
        <f t="shared" si="19"/>
        <v>2947.75</v>
      </c>
      <c r="I42" s="221">
        <f t="shared" si="19"/>
        <v>2947.75</v>
      </c>
      <c r="J42" s="221">
        <f t="shared" si="19"/>
        <v>2947.75</v>
      </c>
      <c r="K42" s="221">
        <f t="shared" si="19"/>
        <v>2947.75</v>
      </c>
      <c r="L42" s="221">
        <f t="shared" si="19"/>
        <v>2947.75</v>
      </c>
      <c r="M42" s="221">
        <f t="shared" si="19"/>
        <v>2947.75</v>
      </c>
      <c r="N42" s="221">
        <f t="shared" si="19"/>
        <v>2947.75</v>
      </c>
      <c r="O42" s="223">
        <f>SUM(C42:N42)</f>
        <v>35373</v>
      </c>
    </row>
    <row r="43" spans="1:16" s="33" customFormat="1" ht="16.5" customHeight="1" x14ac:dyDescent="0.25">
      <c r="A43" s="21" t="s">
        <v>614</v>
      </c>
      <c r="B43" s="1359" t="s">
        <v>642</v>
      </c>
      <c r="C43" s="1360">
        <f t="shared" ref="C43:N43" si="20">C40+C33+C42</f>
        <v>504918.91666666663</v>
      </c>
      <c r="D43" s="1360">
        <f t="shared" si="20"/>
        <v>504918.91666666663</v>
      </c>
      <c r="E43" s="1360">
        <f t="shared" si="20"/>
        <v>504918.91666666663</v>
      </c>
      <c r="F43" s="1360">
        <f t="shared" si="20"/>
        <v>504918.91666666663</v>
      </c>
      <c r="G43" s="1360">
        <f t="shared" si="20"/>
        <v>504918.91666666663</v>
      </c>
      <c r="H43" s="1360">
        <f t="shared" si="20"/>
        <v>504918.91666666663</v>
      </c>
      <c r="I43" s="1360">
        <f t="shared" si="20"/>
        <v>504918.91666666663</v>
      </c>
      <c r="J43" s="1360">
        <f t="shared" si="20"/>
        <v>504918.91666666663</v>
      </c>
      <c r="K43" s="1360">
        <f t="shared" si="20"/>
        <v>504918.91666666663</v>
      </c>
      <c r="L43" s="1360">
        <f t="shared" si="20"/>
        <v>504918.91666666663</v>
      </c>
      <c r="M43" s="1360">
        <f t="shared" si="20"/>
        <v>504918.91666666663</v>
      </c>
      <c r="N43" s="1360">
        <f t="shared" si="20"/>
        <v>504918.91666666663</v>
      </c>
      <c r="O43" s="1361">
        <f>O33+O40+O41</f>
        <v>6065840</v>
      </c>
      <c r="P43" s="35"/>
    </row>
    <row r="44" spans="1:16" ht="12.75" customHeight="1" x14ac:dyDescent="0.25">
      <c r="B44" s="1207"/>
      <c r="C44" s="1273"/>
      <c r="D44" s="1273"/>
      <c r="E44" s="1273"/>
      <c r="F44" s="1273"/>
      <c r="G44" s="1273"/>
      <c r="H44" s="1273"/>
      <c r="I44" s="1273"/>
      <c r="J44" s="1273"/>
      <c r="K44" s="1273"/>
      <c r="L44" s="1273"/>
      <c r="M44" s="1273"/>
      <c r="N44" s="1273"/>
      <c r="O44" s="1273"/>
    </row>
    <row r="45" spans="1:16" ht="12.75" customHeight="1" x14ac:dyDescent="0.25"/>
    <row r="46" spans="1:16" ht="12.75" customHeight="1" x14ac:dyDescent="0.25"/>
    <row r="47" spans="1:16" ht="12.75" customHeight="1" x14ac:dyDescent="0.25"/>
    <row r="48" spans="1:16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</sheetData>
  <sheetProtection selectLockedCells="1" selectUnlockedCells="1"/>
  <mergeCells count="4">
    <mergeCell ref="B2:O2"/>
    <mergeCell ref="B3:O3"/>
    <mergeCell ref="A5:A6"/>
    <mergeCell ref="B1:O1"/>
  </mergeCells>
  <phoneticPr fontId="33" type="noConversion"/>
  <pageMargins left="0.39370078740157483" right="0.39370078740157483" top="0.19685039370078741" bottom="0.19685039370078741" header="0.51181102362204722" footer="0.51181102362204722"/>
  <pageSetup paperSize="9" scale="80" firstPageNumber="0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J109"/>
  <sheetViews>
    <sheetView workbookViewId="0">
      <pane xSplit="2" ySplit="8" topLeftCell="C100" activePane="bottomRight" state="frozen"/>
      <selection pane="topRight" activeCell="C1" sqref="C1"/>
      <selection pane="bottomLeft" activeCell="A9" sqref="A9"/>
      <selection pane="bottomRight" sqref="A1:Z1"/>
    </sheetView>
  </sheetViews>
  <sheetFormatPr defaultColWidth="9.140625" defaultRowHeight="15.75" x14ac:dyDescent="0.25"/>
  <cols>
    <col min="1" max="1" width="4.42578125" style="17" customWidth="1"/>
    <col min="2" max="2" width="38.85546875" style="24" customWidth="1"/>
    <col min="3" max="3" width="6.42578125" style="17" customWidth="1"/>
    <col min="4" max="4" width="5.5703125" style="17" customWidth="1"/>
    <col min="5" max="5" width="4.7109375" style="17" customWidth="1"/>
    <col min="6" max="6" width="5.42578125" style="17" customWidth="1"/>
    <col min="7" max="8" width="4" style="17" customWidth="1"/>
    <col min="9" max="9" width="5" style="17" customWidth="1"/>
    <col min="10" max="10" width="5.7109375" style="17" customWidth="1"/>
    <col min="11" max="11" width="4" style="17" customWidth="1"/>
    <col min="12" max="12" width="5.7109375" style="17" customWidth="1"/>
    <col min="13" max="13" width="7.28515625" style="17" customWidth="1"/>
    <col min="14" max="14" width="6.7109375" style="17" customWidth="1"/>
    <col min="15" max="15" width="5.140625" style="17" customWidth="1"/>
    <col min="16" max="16" width="5.7109375" style="17" customWidth="1"/>
    <col min="17" max="17" width="6.7109375" style="17" customWidth="1"/>
    <col min="18" max="18" width="5.28515625" style="17" customWidth="1"/>
    <col min="19" max="19" width="5.5703125" style="17" customWidth="1"/>
    <col min="20" max="20" width="6.7109375" style="17" customWidth="1"/>
    <col min="21" max="21" width="6.85546875" style="17" customWidth="1"/>
    <col min="22" max="22" width="6.5703125" style="17" customWidth="1"/>
    <col min="23" max="25" width="7.140625" style="17" customWidth="1"/>
    <col min="26" max="26" width="7.5703125" style="17" customWidth="1"/>
    <col min="27" max="16384" width="9.140625" style="16"/>
  </cols>
  <sheetData>
    <row r="1" spans="1:27" ht="15.75" customHeight="1" x14ac:dyDescent="0.25">
      <c r="A1" s="1653" t="s">
        <v>1382</v>
      </c>
      <c r="B1" s="1653"/>
      <c r="C1" s="1653"/>
      <c r="D1" s="1653"/>
      <c r="E1" s="1653"/>
      <c r="F1" s="1653"/>
      <c r="G1" s="1653"/>
      <c r="H1" s="1653"/>
      <c r="I1" s="1653"/>
      <c r="J1" s="1653"/>
      <c r="K1" s="1653"/>
      <c r="L1" s="1653"/>
      <c r="M1" s="1653"/>
      <c r="N1" s="1653"/>
      <c r="O1" s="1653"/>
      <c r="P1" s="1653"/>
      <c r="Q1" s="1653"/>
      <c r="R1" s="1653"/>
      <c r="S1" s="1653"/>
      <c r="T1" s="1653"/>
      <c r="U1" s="1653"/>
      <c r="V1" s="1653"/>
      <c r="W1" s="1653"/>
      <c r="X1" s="1653"/>
      <c r="Y1" s="1653"/>
      <c r="Z1" s="1653"/>
    </row>
    <row r="2" spans="1:27" ht="15.75" customHeight="1" x14ac:dyDescent="0.25">
      <c r="A2" s="1654" t="s">
        <v>54</v>
      </c>
      <c r="B2" s="1654"/>
      <c r="C2" s="1654"/>
      <c r="D2" s="1654"/>
      <c r="E2" s="1654"/>
      <c r="F2" s="1654"/>
      <c r="G2" s="1654"/>
      <c r="H2" s="1654"/>
      <c r="I2" s="1654"/>
      <c r="J2" s="1654"/>
      <c r="K2" s="1654"/>
      <c r="L2" s="1654"/>
      <c r="M2" s="1654"/>
      <c r="N2" s="1654"/>
      <c r="O2" s="1654"/>
      <c r="P2" s="1654"/>
      <c r="Q2" s="1654"/>
      <c r="R2" s="1654"/>
      <c r="S2" s="1654"/>
      <c r="T2" s="1654"/>
      <c r="U2" s="1654"/>
      <c r="V2" s="1654"/>
      <c r="W2" s="1654"/>
      <c r="X2" s="1654"/>
      <c r="Y2" s="1654"/>
      <c r="Z2" s="1654"/>
    </row>
    <row r="3" spans="1:27" ht="15.75" customHeight="1" x14ac:dyDescent="0.25">
      <c r="A3" s="1654" t="s">
        <v>1331</v>
      </c>
      <c r="B3" s="1654"/>
      <c r="C3" s="1654"/>
      <c r="D3" s="1654"/>
      <c r="E3" s="1654"/>
      <c r="F3" s="1654"/>
      <c r="G3" s="1654"/>
      <c r="H3" s="1654"/>
      <c r="I3" s="1654"/>
      <c r="J3" s="1654"/>
      <c r="K3" s="1654"/>
      <c r="L3" s="1654"/>
      <c r="M3" s="1654"/>
      <c r="N3" s="1654"/>
      <c r="O3" s="1654"/>
      <c r="P3" s="1654"/>
      <c r="Q3" s="1654"/>
      <c r="R3" s="1654"/>
      <c r="S3" s="1654"/>
      <c r="T3" s="1654"/>
      <c r="U3" s="1654"/>
      <c r="V3" s="1654"/>
      <c r="W3" s="1654"/>
      <c r="X3" s="1654"/>
      <c r="Y3" s="1654"/>
      <c r="Z3" s="1654"/>
    </row>
    <row r="4" spans="1:27" ht="15.75" customHeight="1" x14ac:dyDescent="0.25">
      <c r="B4" s="39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 t="s">
        <v>643</v>
      </c>
    </row>
    <row r="5" spans="1:27" ht="27.75" customHeight="1" x14ac:dyDescent="0.25">
      <c r="A5" s="1655" t="s">
        <v>70</v>
      </c>
      <c r="B5" s="41" t="s">
        <v>57</v>
      </c>
      <c r="C5" s="1656" t="s">
        <v>58</v>
      </c>
      <c r="D5" s="1656"/>
      <c r="E5" s="1656" t="s">
        <v>59</v>
      </c>
      <c r="F5" s="1656"/>
      <c r="G5" s="1656" t="s">
        <v>60</v>
      </c>
      <c r="H5" s="1656"/>
      <c r="I5" s="1656"/>
      <c r="J5" s="1656"/>
      <c r="K5" s="1657" t="s">
        <v>461</v>
      </c>
      <c r="L5" s="1657"/>
      <c r="M5" s="1656" t="s">
        <v>462</v>
      </c>
      <c r="N5" s="1656"/>
      <c r="O5" s="1656" t="s">
        <v>463</v>
      </c>
      <c r="P5" s="1657"/>
      <c r="Q5" s="1658" t="s">
        <v>580</v>
      </c>
      <c r="R5" s="1658"/>
      <c r="S5" s="1658"/>
      <c r="T5" s="1658"/>
      <c r="U5" s="1656" t="s">
        <v>588</v>
      </c>
      <c r="V5" s="1656"/>
      <c r="W5" s="1656" t="s">
        <v>589</v>
      </c>
      <c r="X5" s="1656"/>
      <c r="Y5" s="1656"/>
      <c r="Z5" s="1656"/>
    </row>
    <row r="6" spans="1:27" s="4" customFormat="1" ht="30.75" customHeight="1" x14ac:dyDescent="0.2">
      <c r="A6" s="1655"/>
      <c r="B6" s="1618" t="s">
        <v>644</v>
      </c>
      <c r="C6" s="1659" t="s">
        <v>645</v>
      </c>
      <c r="D6" s="1659"/>
      <c r="E6" s="1659"/>
      <c r="F6" s="1659"/>
      <c r="G6" s="1659" t="s">
        <v>646</v>
      </c>
      <c r="H6" s="1659"/>
      <c r="I6" s="1659"/>
      <c r="J6" s="1659"/>
      <c r="K6" s="1659"/>
      <c r="L6" s="1659"/>
      <c r="M6" s="1651" t="s">
        <v>647</v>
      </c>
      <c r="N6" s="1651"/>
      <c r="O6" s="1651"/>
      <c r="P6" s="1651"/>
      <c r="Q6" s="1651" t="s">
        <v>518</v>
      </c>
      <c r="R6" s="1651"/>
      <c r="S6" s="1651"/>
      <c r="T6" s="1651"/>
      <c r="U6" s="1651"/>
      <c r="V6" s="1651"/>
      <c r="W6" s="1652" t="s">
        <v>648</v>
      </c>
      <c r="X6" s="1652"/>
      <c r="Y6" s="1652"/>
      <c r="Z6" s="1652"/>
    </row>
    <row r="7" spans="1:27" s="4" customFormat="1" ht="40.5" customHeight="1" x14ac:dyDescent="0.2">
      <c r="A7" s="1655"/>
      <c r="B7" s="1618"/>
      <c r="C7" s="1648" t="s">
        <v>649</v>
      </c>
      <c r="D7" s="1648"/>
      <c r="E7" s="1423" t="s">
        <v>650</v>
      </c>
      <c r="F7" s="1423"/>
      <c r="G7" s="1648" t="s">
        <v>651</v>
      </c>
      <c r="H7" s="1648"/>
      <c r="I7" s="1648"/>
      <c r="J7" s="1648"/>
      <c r="K7" s="1648" t="s">
        <v>650</v>
      </c>
      <c r="L7" s="1648"/>
      <c r="M7" s="1649" t="s">
        <v>651</v>
      </c>
      <c r="N7" s="1649"/>
      <c r="O7" s="1648" t="s">
        <v>650</v>
      </c>
      <c r="P7" s="1650"/>
      <c r="Q7" s="1649" t="s">
        <v>651</v>
      </c>
      <c r="R7" s="1649"/>
      <c r="S7" s="1649"/>
      <c r="T7" s="1649"/>
      <c r="U7" s="1649" t="s">
        <v>652</v>
      </c>
      <c r="V7" s="1649"/>
      <c r="W7" s="1652"/>
      <c r="X7" s="1652"/>
      <c r="Y7" s="1652"/>
      <c r="Z7" s="1652"/>
    </row>
    <row r="8" spans="1:27" s="4" customFormat="1" ht="27" customHeight="1" x14ac:dyDescent="0.2">
      <c r="A8" s="1655"/>
      <c r="B8" s="1618"/>
      <c r="C8" s="42">
        <v>42736</v>
      </c>
      <c r="D8" s="42">
        <v>43100</v>
      </c>
      <c r="E8" s="42">
        <v>42736</v>
      </c>
      <c r="F8" s="42">
        <v>43100</v>
      </c>
      <c r="G8" s="42">
        <v>42736</v>
      </c>
      <c r="H8" s="42">
        <v>43952</v>
      </c>
      <c r="I8" s="1344">
        <v>44105</v>
      </c>
      <c r="J8" s="42">
        <v>43100</v>
      </c>
      <c r="K8" s="42">
        <v>42736</v>
      </c>
      <c r="L8" s="42">
        <v>43100</v>
      </c>
      <c r="M8" s="42">
        <v>42736</v>
      </c>
      <c r="N8" s="42">
        <v>43100</v>
      </c>
      <c r="O8" s="42">
        <v>42736</v>
      </c>
      <c r="P8" s="42">
        <v>43100</v>
      </c>
      <c r="Q8" s="42">
        <v>42736</v>
      </c>
      <c r="R8" s="42">
        <v>43952</v>
      </c>
      <c r="S8" s="1344">
        <v>44105</v>
      </c>
      <c r="T8" s="42">
        <v>43100</v>
      </c>
      <c r="U8" s="42">
        <v>42736</v>
      </c>
      <c r="V8" s="42">
        <v>43100</v>
      </c>
      <c r="W8" s="42">
        <v>42736</v>
      </c>
      <c r="X8" s="42">
        <v>43952</v>
      </c>
      <c r="Y8" s="1344">
        <v>44105</v>
      </c>
      <c r="Z8" s="42">
        <v>43100</v>
      </c>
    </row>
    <row r="9" spans="1:27" s="4" customFormat="1" ht="13.9" customHeight="1" x14ac:dyDescent="0.25">
      <c r="A9" s="43"/>
      <c r="B9" s="30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7" s="4" customFormat="1" ht="13.9" customHeight="1" x14ac:dyDescent="0.25">
      <c r="A10" s="1387" t="s">
        <v>470</v>
      </c>
      <c r="B10" s="1388" t="s">
        <v>77</v>
      </c>
      <c r="C10" s="1385">
        <v>4</v>
      </c>
      <c r="D10" s="1385">
        <f>C10</f>
        <v>4</v>
      </c>
      <c r="E10" s="1385"/>
      <c r="F10" s="1385">
        <f>+E10</f>
        <v>0</v>
      </c>
      <c r="G10" s="1386">
        <v>2</v>
      </c>
      <c r="H10" s="1386"/>
      <c r="I10" s="1386"/>
      <c r="J10" s="1386" t="s">
        <v>653</v>
      </c>
      <c r="K10" s="1386"/>
      <c r="L10" s="1386"/>
      <c r="M10" s="1386" t="s">
        <v>549</v>
      </c>
      <c r="N10" s="1386" t="s">
        <v>549</v>
      </c>
      <c r="O10" s="1386" t="s">
        <v>549</v>
      </c>
      <c r="P10" s="1386" t="s">
        <v>549</v>
      </c>
      <c r="Q10" s="1385">
        <f>C10+G10</f>
        <v>6</v>
      </c>
      <c r="R10" s="1385"/>
      <c r="S10" s="1385"/>
      <c r="T10" s="1385">
        <f>D10+J10</f>
        <v>6</v>
      </c>
      <c r="U10" s="1385">
        <v>0</v>
      </c>
      <c r="V10" s="1385">
        <f>U10</f>
        <v>0</v>
      </c>
      <c r="W10" s="1299">
        <f>C10+E10/2+K10/2+O10/2+G10+M10</f>
        <v>6</v>
      </c>
      <c r="X10" s="1299"/>
      <c r="Y10" s="1299"/>
      <c r="Z10" s="1299">
        <f>W10</f>
        <v>6</v>
      </c>
    </row>
    <row r="11" spans="1:27" s="4" customFormat="1" ht="13.9" customHeight="1" x14ac:dyDescent="0.25">
      <c r="A11" s="1387"/>
      <c r="B11" s="1199"/>
      <c r="C11" s="1200"/>
      <c r="D11" s="1201"/>
      <c r="E11" s="1201"/>
      <c r="F11" s="1201"/>
      <c r="G11" s="1201"/>
      <c r="H11" s="1201"/>
      <c r="I11" s="1201"/>
      <c r="J11" s="1201"/>
      <c r="K11" s="1201"/>
      <c r="L11" s="1201"/>
      <c r="M11" s="1201"/>
      <c r="N11" s="1201"/>
      <c r="O11" s="1201"/>
      <c r="P11" s="1201"/>
      <c r="Q11" s="1201"/>
      <c r="R11" s="1201"/>
      <c r="S11" s="1201"/>
      <c r="T11" s="1201"/>
      <c r="U11" s="1201"/>
      <c r="V11" s="1201"/>
      <c r="W11" s="1201"/>
      <c r="X11" s="1201"/>
      <c r="Y11" s="1201"/>
      <c r="Z11" s="1198"/>
    </row>
    <row r="12" spans="1:27" s="17" customFormat="1" ht="14.45" customHeight="1" x14ac:dyDescent="0.25">
      <c r="A12" s="1301" t="s">
        <v>478</v>
      </c>
      <c r="B12" s="1274" t="s">
        <v>1320</v>
      </c>
      <c r="C12" s="1275">
        <v>3</v>
      </c>
      <c r="D12" s="1276">
        <f>C12</f>
        <v>3</v>
      </c>
      <c r="E12" s="1276"/>
      <c r="F12" s="1276"/>
      <c r="G12" s="1276">
        <v>37</v>
      </c>
      <c r="H12" s="1276">
        <v>1</v>
      </c>
      <c r="I12" s="1276">
        <v>-1</v>
      </c>
      <c r="J12" s="1276">
        <f>G12+H12+I12</f>
        <v>37</v>
      </c>
      <c r="K12" s="1276"/>
      <c r="L12" s="1276"/>
      <c r="M12" s="1276">
        <v>0</v>
      </c>
      <c r="N12" s="1276">
        <v>0</v>
      </c>
      <c r="O12" s="1276">
        <v>0</v>
      </c>
      <c r="P12" s="1276">
        <v>0</v>
      </c>
      <c r="Q12" s="1276">
        <f>C12+G12+M12</f>
        <v>40</v>
      </c>
      <c r="R12" s="1276">
        <v>1</v>
      </c>
      <c r="S12" s="1276">
        <v>-1</v>
      </c>
      <c r="T12" s="1276">
        <f>SUM(Q12:S12)</f>
        <v>40</v>
      </c>
      <c r="U12" s="1276">
        <v>0</v>
      </c>
      <c r="V12" s="1276">
        <v>0</v>
      </c>
      <c r="W12" s="1277">
        <f>Q12</f>
        <v>40</v>
      </c>
      <c r="X12" s="1277">
        <f>R12</f>
        <v>1</v>
      </c>
      <c r="Y12" s="1277">
        <f>S12</f>
        <v>-1</v>
      </c>
      <c r="Z12" s="1299">
        <f>W12+X12+Y12</f>
        <v>40</v>
      </c>
    </row>
    <row r="13" spans="1:27" s="17" customFormat="1" ht="14.45" customHeight="1" x14ac:dyDescent="0.25">
      <c r="A13" s="1202"/>
      <c r="B13" s="1207"/>
      <c r="C13" s="1207"/>
      <c r="D13" s="1207"/>
      <c r="E13" s="1207"/>
      <c r="F13" s="1207"/>
      <c r="G13" s="1207"/>
      <c r="H13" s="1207"/>
      <c r="I13" s="1207"/>
      <c r="J13" s="1207"/>
      <c r="K13" s="1207"/>
      <c r="L13" s="1207"/>
      <c r="M13" s="1207"/>
      <c r="N13" s="1207"/>
      <c r="O13" s="1207"/>
      <c r="P13" s="1207"/>
      <c r="Q13" s="1207"/>
      <c r="R13" s="1207"/>
      <c r="S13" s="1207"/>
      <c r="T13" s="1207"/>
      <c r="U13" s="1207"/>
      <c r="V13" s="1207"/>
      <c r="W13" s="1207"/>
      <c r="X13" s="1207"/>
      <c r="Y13" s="1207"/>
      <c r="Z13" s="1207"/>
    </row>
    <row r="14" spans="1:27" ht="15.75" customHeight="1" x14ac:dyDescent="0.25">
      <c r="A14" s="1202"/>
      <c r="B14" s="1208"/>
      <c r="C14" s="1209"/>
      <c r="D14" s="1210"/>
      <c r="E14" s="1210"/>
      <c r="F14" s="1210"/>
      <c r="G14" s="1210"/>
      <c r="H14" s="1210"/>
      <c r="I14" s="1210"/>
      <c r="J14" s="1211"/>
      <c r="K14" s="1211"/>
      <c r="L14" s="1211"/>
      <c r="M14" s="1211"/>
      <c r="N14" s="1211"/>
      <c r="O14" s="1211"/>
      <c r="P14" s="1211"/>
      <c r="Q14" s="1211"/>
      <c r="R14" s="1211"/>
      <c r="S14" s="1211"/>
      <c r="T14" s="1212"/>
      <c r="U14" s="1212"/>
      <c r="V14" s="1212"/>
      <c r="W14" s="1212"/>
      <c r="X14" s="1212"/>
      <c r="Y14" s="1212"/>
      <c r="Z14" s="1212"/>
    </row>
    <row r="15" spans="1:27" s="17" customFormat="1" ht="14.45" customHeight="1" x14ac:dyDescent="0.25">
      <c r="A15" s="1301" t="s">
        <v>479</v>
      </c>
      <c r="B15" s="1288" t="s">
        <v>655</v>
      </c>
      <c r="C15" s="1289"/>
      <c r="D15" s="1290"/>
      <c r="E15" s="1290"/>
      <c r="F15" s="1290"/>
      <c r="G15" s="1290"/>
      <c r="H15" s="1290"/>
      <c r="I15" s="1290"/>
      <c r="J15" s="1302"/>
      <c r="K15" s="1302"/>
      <c r="L15" s="1302"/>
      <c r="M15" s="1302"/>
      <c r="N15" s="1302"/>
      <c r="O15" s="1302"/>
      <c r="P15" s="1302"/>
      <c r="Q15" s="1302"/>
      <c r="R15" s="1302"/>
      <c r="S15" s="1302"/>
      <c r="T15" s="1303"/>
      <c r="U15" s="1303"/>
      <c r="V15" s="1303"/>
      <c r="W15" s="1303"/>
      <c r="X15" s="1303"/>
      <c r="Y15" s="1303"/>
      <c r="Z15" s="1303"/>
    </row>
    <row r="16" spans="1:27" s="17" customFormat="1" ht="14.45" customHeight="1" x14ac:dyDescent="0.25">
      <c r="A16" s="1301" t="s">
        <v>480</v>
      </c>
      <c r="B16" s="1292" t="s">
        <v>1302</v>
      </c>
      <c r="C16" s="1300"/>
      <c r="D16" s="1294"/>
      <c r="E16" s="1294"/>
      <c r="F16" s="1294"/>
      <c r="G16" s="1294"/>
      <c r="H16" s="1294"/>
      <c r="I16" s="1294"/>
      <c r="J16" s="1294"/>
      <c r="K16" s="1294"/>
      <c r="L16" s="1294"/>
      <c r="M16" s="1294">
        <v>22.5</v>
      </c>
      <c r="N16" s="1276">
        <f>M16</f>
        <v>22.5</v>
      </c>
      <c r="O16" s="1294"/>
      <c r="P16" s="1294"/>
      <c r="Q16" s="1276">
        <f t="shared" ref="Q16:Q21" si="0">C16+G16+M16</f>
        <v>22.5</v>
      </c>
      <c r="R16" s="1276"/>
      <c r="S16" s="1276"/>
      <c r="T16" s="1276">
        <f>D16+J16+N16</f>
        <v>22.5</v>
      </c>
      <c r="U16" s="1276"/>
      <c r="V16" s="1276"/>
      <c r="W16" s="1276">
        <f>Q16+U16/2</f>
        <v>22.5</v>
      </c>
      <c r="X16" s="1276"/>
      <c r="Y16" s="1276"/>
      <c r="Z16" s="1276">
        <f t="shared" ref="Z16:Z19" si="1">T16+V16/2</f>
        <v>22.5</v>
      </c>
      <c r="AA16" s="799"/>
    </row>
    <row r="17" spans="1:29" s="17" customFormat="1" ht="14.45" customHeight="1" x14ac:dyDescent="0.25">
      <c r="A17" s="1301" t="s">
        <v>481</v>
      </c>
      <c r="B17" s="1292" t="s">
        <v>1304</v>
      </c>
      <c r="C17" s="1293"/>
      <c r="D17" s="1294"/>
      <c r="E17" s="1294"/>
      <c r="F17" s="1294"/>
      <c r="G17" s="1294"/>
      <c r="H17" s="1294"/>
      <c r="I17" s="1294"/>
      <c r="J17" s="1294"/>
      <c r="K17" s="1294"/>
      <c r="L17" s="1294"/>
      <c r="M17" s="1294">
        <v>26</v>
      </c>
      <c r="N17" s="1276">
        <f>M17</f>
        <v>26</v>
      </c>
      <c r="O17" s="1294"/>
      <c r="P17" s="1294"/>
      <c r="Q17" s="1276">
        <f t="shared" si="0"/>
        <v>26</v>
      </c>
      <c r="R17" s="1276"/>
      <c r="S17" s="1276"/>
      <c r="T17" s="1276">
        <f>D17+J17+N17</f>
        <v>26</v>
      </c>
      <c r="U17" s="1276"/>
      <c r="V17" s="1276"/>
      <c r="W17" s="1276">
        <f>Q17+U17/2</f>
        <v>26</v>
      </c>
      <c r="X17" s="1276"/>
      <c r="Y17" s="1276"/>
      <c r="Z17" s="1276">
        <f t="shared" si="1"/>
        <v>26</v>
      </c>
    </row>
    <row r="18" spans="1:29" s="17" customFormat="1" ht="14.45" customHeight="1" x14ac:dyDescent="0.25">
      <c r="A18" s="1301" t="s">
        <v>482</v>
      </c>
      <c r="B18" s="1292" t="s">
        <v>912</v>
      </c>
      <c r="C18" s="1293"/>
      <c r="D18" s="1294"/>
      <c r="E18" s="1294"/>
      <c r="F18" s="1294"/>
      <c r="G18" s="1294"/>
      <c r="H18" s="1294"/>
      <c r="I18" s="1294"/>
      <c r="J18" s="1294"/>
      <c r="K18" s="1294"/>
      <c r="L18" s="1294"/>
      <c r="M18" s="1294">
        <v>9</v>
      </c>
      <c r="N18" s="1276">
        <f>M18</f>
        <v>9</v>
      </c>
      <c r="O18" s="1294"/>
      <c r="P18" s="1294"/>
      <c r="Q18" s="1276">
        <f t="shared" si="0"/>
        <v>9</v>
      </c>
      <c r="R18" s="1276"/>
      <c r="S18" s="1276"/>
      <c r="T18" s="1276">
        <f>D18+J18+N18</f>
        <v>9</v>
      </c>
      <c r="U18" s="1276"/>
      <c r="V18" s="1276"/>
      <c r="W18" s="1276">
        <f>Q18+U18/2</f>
        <v>9</v>
      </c>
      <c r="X18" s="1276"/>
      <c r="Y18" s="1276"/>
      <c r="Z18" s="1276">
        <f t="shared" si="1"/>
        <v>9</v>
      </c>
    </row>
    <row r="19" spans="1:29" s="17" customFormat="1" ht="14.45" customHeight="1" x14ac:dyDescent="0.25">
      <c r="A19" s="1301" t="s">
        <v>483</v>
      </c>
      <c r="B19" s="1292" t="s">
        <v>1303</v>
      </c>
      <c r="C19" s="1293"/>
      <c r="D19" s="1294"/>
      <c r="E19" s="1294"/>
      <c r="F19" s="1294"/>
      <c r="G19" s="1294"/>
      <c r="H19" s="1294"/>
      <c r="I19" s="1294"/>
      <c r="J19" s="1294"/>
      <c r="K19" s="1294"/>
      <c r="L19" s="1294"/>
      <c r="M19" s="1294">
        <v>11</v>
      </c>
      <c r="N19" s="1276">
        <f>M19</f>
        <v>11</v>
      </c>
      <c r="O19" s="1294"/>
      <c r="P19" s="1294"/>
      <c r="Q19" s="1276">
        <f t="shared" si="0"/>
        <v>11</v>
      </c>
      <c r="R19" s="1276"/>
      <c r="S19" s="1276"/>
      <c r="T19" s="1276">
        <f>D19+J19+N19</f>
        <v>11</v>
      </c>
      <c r="U19" s="1276"/>
      <c r="V19" s="1276"/>
      <c r="W19" s="1276">
        <f>Q19+U19/2</f>
        <v>11</v>
      </c>
      <c r="X19" s="1276"/>
      <c r="Y19" s="1276"/>
      <c r="Z19" s="1276">
        <f t="shared" si="1"/>
        <v>11</v>
      </c>
    </row>
    <row r="20" spans="1:29" s="17" customFormat="1" ht="14.45" customHeight="1" x14ac:dyDescent="0.25">
      <c r="A20" s="1301" t="s">
        <v>520</v>
      </c>
      <c r="B20" s="1292" t="s">
        <v>1305</v>
      </c>
      <c r="C20" s="1293"/>
      <c r="D20" s="1294"/>
      <c r="E20" s="1294"/>
      <c r="F20" s="1294"/>
      <c r="G20" s="1294"/>
      <c r="H20" s="1294"/>
      <c r="I20" s="1294"/>
      <c r="J20" s="1294"/>
      <c r="K20" s="1294"/>
      <c r="L20" s="1294"/>
      <c r="M20" s="1294">
        <v>7</v>
      </c>
      <c r="N20" s="1276">
        <f>M20</f>
        <v>7</v>
      </c>
      <c r="O20" s="1294"/>
      <c r="P20" s="1294"/>
      <c r="Q20" s="1276">
        <f t="shared" si="0"/>
        <v>7</v>
      </c>
      <c r="R20" s="1276"/>
      <c r="S20" s="1276"/>
      <c r="T20" s="1276">
        <f>D20+J20+N20</f>
        <v>7</v>
      </c>
      <c r="U20" s="1276"/>
      <c r="V20" s="1276"/>
      <c r="W20" s="1276">
        <v>3</v>
      </c>
      <c r="X20" s="1276"/>
      <c r="Y20" s="1276"/>
      <c r="Z20" s="1276">
        <f>T20+V20/2</f>
        <v>7</v>
      </c>
    </row>
    <row r="21" spans="1:29" s="17" customFormat="1" ht="14.45" customHeight="1" x14ac:dyDescent="0.25">
      <c r="A21" s="1301" t="s">
        <v>522</v>
      </c>
      <c r="B21" s="1274" t="s">
        <v>656</v>
      </c>
      <c r="C21" s="1275"/>
      <c r="D21" s="1297"/>
      <c r="E21" s="1297"/>
      <c r="F21" s="1297"/>
      <c r="G21" s="1297"/>
      <c r="H21" s="1297"/>
      <c r="I21" s="1297"/>
      <c r="J21" s="1294"/>
      <c r="K21" s="1294"/>
      <c r="L21" s="1294"/>
      <c r="M21" s="1276">
        <f>SUM(M16:M20)</f>
        <v>75.5</v>
      </c>
      <c r="N21" s="1276">
        <f>SUM(N16:N20)</f>
        <v>75.5</v>
      </c>
      <c r="O21" s="1276">
        <v>0</v>
      </c>
      <c r="P21" s="1276">
        <v>0</v>
      </c>
      <c r="Q21" s="1276">
        <f t="shared" si="0"/>
        <v>75.5</v>
      </c>
      <c r="R21" s="1276"/>
      <c r="S21" s="1276"/>
      <c r="T21" s="1276">
        <f>SUM(T16:T20)</f>
        <v>75.5</v>
      </c>
      <c r="U21" s="1276">
        <v>0</v>
      </c>
      <c r="V21" s="1276">
        <v>0</v>
      </c>
      <c r="W21" s="1298">
        <f>Q21+U21/2</f>
        <v>75.5</v>
      </c>
      <c r="X21" s="1298"/>
      <c r="Y21" s="1298"/>
      <c r="Z21" s="1276">
        <f>SUM(Z16:Z20)</f>
        <v>75.5</v>
      </c>
      <c r="AA21" s="676"/>
    </row>
    <row r="22" spans="1:29" s="17" customFormat="1" ht="13.5" customHeight="1" x14ac:dyDescent="0.25">
      <c r="A22" s="1202"/>
      <c r="B22" s="1222"/>
      <c r="C22" s="1223"/>
      <c r="D22" s="1224"/>
      <c r="E22" s="1224"/>
      <c r="F22" s="1224"/>
      <c r="G22" s="1224"/>
      <c r="H22" s="1224"/>
      <c r="I22" s="1224"/>
      <c r="J22" s="1225"/>
      <c r="K22" s="1225"/>
      <c r="L22" s="1225"/>
      <c r="M22" s="1225"/>
      <c r="N22" s="1225"/>
      <c r="O22" s="1225"/>
      <c r="P22" s="1225"/>
      <c r="Q22" s="1225"/>
      <c r="R22" s="1225"/>
      <c r="S22" s="1225"/>
      <c r="T22" s="1225"/>
      <c r="U22" s="1225"/>
      <c r="V22" s="1225"/>
      <c r="W22" s="1225"/>
      <c r="X22" s="1225"/>
      <c r="Y22" s="1225"/>
      <c r="Z22" s="1225"/>
    </row>
    <row r="23" spans="1:29" ht="12.75" customHeight="1" x14ac:dyDescent="0.25">
      <c r="A23" s="1202"/>
      <c r="B23" s="1208"/>
      <c r="C23" s="1209"/>
      <c r="D23" s="1210"/>
      <c r="E23" s="1210"/>
      <c r="F23" s="1210"/>
      <c r="G23" s="1210"/>
      <c r="H23" s="1210"/>
      <c r="I23" s="1210"/>
      <c r="J23" s="1226"/>
      <c r="K23" s="1226"/>
      <c r="L23" s="1226"/>
      <c r="M23" s="1226"/>
      <c r="N23" s="1211"/>
      <c r="O23" s="1211"/>
      <c r="P23" s="1211"/>
      <c r="Q23" s="1211"/>
      <c r="R23" s="1211"/>
      <c r="S23" s="1211"/>
      <c r="T23" s="1211"/>
      <c r="U23" s="1211"/>
      <c r="V23" s="1211"/>
      <c r="W23" s="1211"/>
      <c r="X23" s="1211"/>
      <c r="Y23" s="1211"/>
      <c r="Z23" s="1211"/>
    </row>
    <row r="24" spans="1:29" s="17" customFormat="1" ht="27" customHeight="1" x14ac:dyDescent="0.25">
      <c r="A24" s="1301" t="s">
        <v>523</v>
      </c>
      <c r="B24" s="1288" t="s">
        <v>1306</v>
      </c>
      <c r="C24" s="1289"/>
      <c r="D24" s="1290"/>
      <c r="E24" s="1290"/>
      <c r="F24" s="1290"/>
      <c r="G24" s="1290"/>
      <c r="H24" s="1290"/>
      <c r="I24" s="1290"/>
      <c r="J24" s="1290"/>
      <c r="K24" s="1290"/>
      <c r="L24" s="1290"/>
      <c r="M24" s="1290"/>
      <c r="N24" s="1290"/>
      <c r="O24" s="1290"/>
      <c r="P24" s="1290"/>
      <c r="Q24" s="1291"/>
      <c r="R24" s="1291"/>
      <c r="S24" s="1291"/>
      <c r="T24" s="1291"/>
      <c r="U24" s="1291"/>
      <c r="V24" s="1291"/>
      <c r="W24" s="1291"/>
      <c r="X24" s="1291"/>
      <c r="Y24" s="1291"/>
      <c r="Z24" s="1290"/>
    </row>
    <row r="25" spans="1:29" s="17" customFormat="1" ht="27.75" customHeight="1" x14ac:dyDescent="0.25">
      <c r="A25" s="1301" t="s">
        <v>524</v>
      </c>
      <c r="B25" s="1292" t="s">
        <v>1090</v>
      </c>
      <c r="C25" s="1293"/>
      <c r="D25" s="1294"/>
      <c r="E25" s="1294"/>
      <c r="F25" s="1294"/>
      <c r="G25" s="1294"/>
      <c r="H25" s="1294"/>
      <c r="I25" s="1294"/>
      <c r="J25" s="1276"/>
      <c r="K25" s="1276"/>
      <c r="L25" s="1276"/>
      <c r="M25" s="1294">
        <v>8</v>
      </c>
      <c r="N25" s="1276">
        <f>M25</f>
        <v>8</v>
      </c>
      <c r="O25" s="1294"/>
      <c r="P25" s="1294"/>
      <c r="Q25" s="1276">
        <f>C25+G25+M25</f>
        <v>8</v>
      </c>
      <c r="R25" s="1276"/>
      <c r="S25" s="1276"/>
      <c r="T25" s="1276">
        <f>D25+J25+N25</f>
        <v>8</v>
      </c>
      <c r="U25" s="1276"/>
      <c r="V25" s="1276"/>
      <c r="W25" s="1276">
        <f t="shared" ref="W25:W36" si="2">C25+G25+M25+O25/2</f>
        <v>8</v>
      </c>
      <c r="X25" s="1276"/>
      <c r="Y25" s="1276"/>
      <c r="Z25" s="1276">
        <f t="shared" ref="Z25:Z36" si="3">D25+J25+N25+P25/2</f>
        <v>8</v>
      </c>
      <c r="AA25" s="28"/>
    </row>
    <row r="26" spans="1:29" s="17" customFormat="1" ht="14.45" customHeight="1" x14ac:dyDescent="0.25">
      <c r="A26" s="1301" t="s">
        <v>525</v>
      </c>
      <c r="B26" s="1292" t="s">
        <v>657</v>
      </c>
      <c r="C26" s="1293"/>
      <c r="D26" s="1294"/>
      <c r="E26" s="1294"/>
      <c r="F26" s="1294"/>
      <c r="G26" s="1294"/>
      <c r="H26" s="1294"/>
      <c r="I26" s="1294"/>
      <c r="J26" s="1294"/>
      <c r="K26" s="1294"/>
      <c r="L26" s="1294"/>
      <c r="M26" s="1294">
        <v>1</v>
      </c>
      <c r="N26" s="1276">
        <f t="shared" ref="N26:N60" si="4">M26</f>
        <v>1</v>
      </c>
      <c r="O26" s="1294"/>
      <c r="P26" s="1294"/>
      <c r="Q26" s="1276">
        <f>C26+G26+M26</f>
        <v>1</v>
      </c>
      <c r="R26" s="1276"/>
      <c r="S26" s="1276"/>
      <c r="T26" s="1276">
        <f t="shared" ref="T26:T36" si="5">D26+J26+N26</f>
        <v>1</v>
      </c>
      <c r="U26" s="1276"/>
      <c r="V26" s="1276"/>
      <c r="W26" s="1276">
        <f t="shared" si="2"/>
        <v>1</v>
      </c>
      <c r="X26" s="1276"/>
      <c r="Y26" s="1276"/>
      <c r="Z26" s="1276">
        <f t="shared" si="3"/>
        <v>1</v>
      </c>
      <c r="AA26" s="28"/>
    </row>
    <row r="27" spans="1:29" s="17" customFormat="1" ht="14.25" customHeight="1" x14ac:dyDescent="0.25">
      <c r="A27" s="1301" t="s">
        <v>526</v>
      </c>
      <c r="B27" s="1292" t="s">
        <v>1084</v>
      </c>
      <c r="C27" s="1293"/>
      <c r="D27" s="1294"/>
      <c r="E27" s="1294"/>
      <c r="F27" s="1294"/>
      <c r="G27" s="1294"/>
      <c r="H27" s="1294"/>
      <c r="I27" s="1294"/>
      <c r="J27" s="1294"/>
      <c r="K27" s="1294"/>
      <c r="L27" s="1294"/>
      <c r="M27" s="1294">
        <v>31</v>
      </c>
      <c r="N27" s="1276">
        <f t="shared" si="4"/>
        <v>31</v>
      </c>
      <c r="O27" s="1294"/>
      <c r="P27" s="1294"/>
      <c r="Q27" s="1276">
        <v>31</v>
      </c>
      <c r="R27" s="1276"/>
      <c r="S27" s="1276"/>
      <c r="T27" s="1276">
        <f t="shared" si="5"/>
        <v>31</v>
      </c>
      <c r="U27" s="1276"/>
      <c r="V27" s="1276"/>
      <c r="W27" s="1276">
        <f t="shared" si="2"/>
        <v>31</v>
      </c>
      <c r="X27" s="1276"/>
      <c r="Y27" s="1276"/>
      <c r="Z27" s="1276">
        <f t="shared" si="3"/>
        <v>31</v>
      </c>
      <c r="AA27" s="28"/>
    </row>
    <row r="28" spans="1:29" s="17" customFormat="1" ht="29.25" customHeight="1" x14ac:dyDescent="0.25">
      <c r="A28" s="1301" t="s">
        <v>528</v>
      </c>
      <c r="B28" s="1292" t="s">
        <v>1085</v>
      </c>
      <c r="C28" s="1293"/>
      <c r="D28" s="1294"/>
      <c r="E28" s="1294"/>
      <c r="F28" s="1294"/>
      <c r="G28" s="1294"/>
      <c r="H28" s="1294"/>
      <c r="I28" s="1294"/>
      <c r="J28" s="1294"/>
      <c r="K28" s="1294"/>
      <c r="L28" s="1294"/>
      <c r="M28" s="1295">
        <v>2</v>
      </c>
      <c r="N28" s="1276">
        <f t="shared" si="4"/>
        <v>2</v>
      </c>
      <c r="O28" s="1295"/>
      <c r="P28" s="1295"/>
      <c r="Q28" s="1296">
        <f>C28+G28+M28</f>
        <v>2</v>
      </c>
      <c r="R28" s="1296"/>
      <c r="S28" s="1296"/>
      <c r="T28" s="1276">
        <f t="shared" si="5"/>
        <v>2</v>
      </c>
      <c r="U28" s="1296"/>
      <c r="V28" s="1296"/>
      <c r="W28" s="1296">
        <f t="shared" si="2"/>
        <v>2</v>
      </c>
      <c r="X28" s="1296"/>
      <c r="Y28" s="1296"/>
      <c r="Z28" s="1276">
        <f t="shared" si="3"/>
        <v>2</v>
      </c>
      <c r="AA28" s="28"/>
    </row>
    <row r="29" spans="1:29" s="17" customFormat="1" ht="14.45" customHeight="1" x14ac:dyDescent="0.25">
      <c r="A29" s="1301" t="s">
        <v>529</v>
      </c>
      <c r="B29" s="1292" t="s">
        <v>672</v>
      </c>
      <c r="C29" s="1293"/>
      <c r="D29" s="1294"/>
      <c r="E29" s="1294"/>
      <c r="F29" s="1294"/>
      <c r="G29" s="1294"/>
      <c r="H29" s="1294"/>
      <c r="I29" s="1294"/>
      <c r="J29" s="1294"/>
      <c r="K29" s="1294"/>
      <c r="L29" s="1294"/>
      <c r="M29" s="1294">
        <v>2</v>
      </c>
      <c r="N29" s="1276">
        <f t="shared" si="4"/>
        <v>2</v>
      </c>
      <c r="O29" s="1294"/>
      <c r="P29" s="1294"/>
      <c r="Q29" s="1276">
        <f>C29+G29+M29</f>
        <v>2</v>
      </c>
      <c r="R29" s="1276"/>
      <c r="S29" s="1276"/>
      <c r="T29" s="1276">
        <f t="shared" si="5"/>
        <v>2</v>
      </c>
      <c r="U29" s="1276"/>
      <c r="V29" s="1276"/>
      <c r="W29" s="1276">
        <f t="shared" si="2"/>
        <v>2</v>
      </c>
      <c r="X29" s="1276"/>
      <c r="Y29" s="1276"/>
      <c r="Z29" s="1276">
        <f t="shared" si="3"/>
        <v>2</v>
      </c>
      <c r="AA29" s="28"/>
    </row>
    <row r="30" spans="1:29" s="17" customFormat="1" ht="14.45" customHeight="1" x14ac:dyDescent="0.25">
      <c r="A30" s="1301" t="s">
        <v>530</v>
      </c>
      <c r="B30" s="1292" t="s">
        <v>658</v>
      </c>
      <c r="C30" s="1293"/>
      <c r="D30" s="1294"/>
      <c r="E30" s="1294"/>
      <c r="F30" s="1294"/>
      <c r="G30" s="1294"/>
      <c r="H30" s="1294"/>
      <c r="I30" s="1294"/>
      <c r="J30" s="1294"/>
      <c r="K30" s="1294"/>
      <c r="L30" s="1294"/>
      <c r="M30" s="1294">
        <v>3</v>
      </c>
      <c r="N30" s="1276">
        <f t="shared" si="4"/>
        <v>3</v>
      </c>
      <c r="O30" s="1294"/>
      <c r="P30" s="1294"/>
      <c r="Q30" s="1276">
        <v>3</v>
      </c>
      <c r="R30" s="1276"/>
      <c r="S30" s="1276"/>
      <c r="T30" s="1276">
        <f t="shared" si="5"/>
        <v>3</v>
      </c>
      <c r="U30" s="1276"/>
      <c r="V30" s="1276"/>
      <c r="W30" s="1276">
        <f t="shared" si="2"/>
        <v>3</v>
      </c>
      <c r="X30" s="1276"/>
      <c r="Y30" s="1276"/>
      <c r="Z30" s="1276">
        <f t="shared" si="3"/>
        <v>3</v>
      </c>
      <c r="AA30" s="28"/>
      <c r="AC30" s="499"/>
    </row>
    <row r="31" spans="1:29" s="17" customFormat="1" ht="14.45" customHeight="1" x14ac:dyDescent="0.25">
      <c r="A31" s="1301" t="s">
        <v>531</v>
      </c>
      <c r="B31" s="1292" t="s">
        <v>659</v>
      </c>
      <c r="C31" s="1293"/>
      <c r="D31" s="1294"/>
      <c r="E31" s="1294"/>
      <c r="F31" s="1294"/>
      <c r="G31" s="1294"/>
      <c r="H31" s="1294"/>
      <c r="I31" s="1294"/>
      <c r="J31" s="1294"/>
      <c r="K31" s="1294"/>
      <c r="L31" s="1294"/>
      <c r="M31" s="1294">
        <v>5</v>
      </c>
      <c r="N31" s="1276">
        <f t="shared" si="4"/>
        <v>5</v>
      </c>
      <c r="O31" s="1294"/>
      <c r="P31" s="1294"/>
      <c r="Q31" s="1276">
        <f>M31+O31</f>
        <v>5</v>
      </c>
      <c r="R31" s="1276"/>
      <c r="S31" s="1276"/>
      <c r="T31" s="1276">
        <f t="shared" si="5"/>
        <v>5</v>
      </c>
      <c r="U31" s="1276"/>
      <c r="V31" s="1276"/>
      <c r="W31" s="1276">
        <f t="shared" si="2"/>
        <v>5</v>
      </c>
      <c r="X31" s="1276"/>
      <c r="Y31" s="1276"/>
      <c r="Z31" s="1276">
        <f t="shared" si="3"/>
        <v>5</v>
      </c>
      <c r="AA31" s="28"/>
    </row>
    <row r="32" spans="1:29" s="17" customFormat="1" ht="29.25" customHeight="1" x14ac:dyDescent="0.25">
      <c r="A32" s="1394" t="s">
        <v>532</v>
      </c>
      <c r="B32" s="1292" t="s">
        <v>1089</v>
      </c>
      <c r="C32" s="1293"/>
      <c r="D32" s="1294"/>
      <c r="E32" s="1294"/>
      <c r="F32" s="1294"/>
      <c r="G32" s="1294"/>
      <c r="H32" s="1294"/>
      <c r="I32" s="1294"/>
      <c r="J32" s="1294"/>
      <c r="K32" s="1294"/>
      <c r="L32" s="1294"/>
      <c r="M32" s="1294">
        <v>5</v>
      </c>
      <c r="N32" s="1276">
        <f t="shared" si="4"/>
        <v>5</v>
      </c>
      <c r="O32" s="1294"/>
      <c r="P32" s="1294"/>
      <c r="Q32" s="1276">
        <v>5</v>
      </c>
      <c r="R32" s="1276"/>
      <c r="S32" s="1276"/>
      <c r="T32" s="1276">
        <f t="shared" si="5"/>
        <v>5</v>
      </c>
      <c r="U32" s="1276"/>
      <c r="V32" s="1276"/>
      <c r="W32" s="1276">
        <f t="shared" si="2"/>
        <v>5</v>
      </c>
      <c r="X32" s="1276"/>
      <c r="Y32" s="1276"/>
      <c r="Z32" s="1276">
        <f t="shared" si="3"/>
        <v>5</v>
      </c>
    </row>
    <row r="33" spans="1:27" s="17" customFormat="1" ht="42.75" customHeight="1" x14ac:dyDescent="0.25">
      <c r="A33" s="1301" t="s">
        <v>533</v>
      </c>
      <c r="B33" s="1292" t="s">
        <v>1087</v>
      </c>
      <c r="C33" s="1293"/>
      <c r="D33" s="1294"/>
      <c r="E33" s="1294"/>
      <c r="F33" s="1294"/>
      <c r="G33" s="1294"/>
      <c r="H33" s="1294"/>
      <c r="I33" s="1294"/>
      <c r="J33" s="1294"/>
      <c r="K33" s="1294"/>
      <c r="L33" s="1294"/>
      <c r="M33" s="1294">
        <v>5</v>
      </c>
      <c r="N33" s="1276">
        <f t="shared" si="4"/>
        <v>5</v>
      </c>
      <c r="O33" s="1294"/>
      <c r="P33" s="1294"/>
      <c r="Q33" s="1276">
        <v>5</v>
      </c>
      <c r="R33" s="1276"/>
      <c r="S33" s="1276"/>
      <c r="T33" s="1276">
        <f t="shared" si="5"/>
        <v>5</v>
      </c>
      <c r="U33" s="1276"/>
      <c r="V33" s="1276"/>
      <c r="W33" s="1276">
        <f t="shared" si="2"/>
        <v>5</v>
      </c>
      <c r="X33" s="1276"/>
      <c r="Y33" s="1276"/>
      <c r="Z33" s="1276">
        <f t="shared" si="3"/>
        <v>5</v>
      </c>
    </row>
    <row r="34" spans="1:27" s="17" customFormat="1" ht="14.25" customHeight="1" x14ac:dyDescent="0.25">
      <c r="A34" s="1301" t="s">
        <v>534</v>
      </c>
      <c r="B34" s="1292" t="s">
        <v>1086</v>
      </c>
      <c r="C34" s="1293"/>
      <c r="D34" s="1294"/>
      <c r="E34" s="1294"/>
      <c r="F34" s="1294"/>
      <c r="G34" s="1294"/>
      <c r="H34" s="1294"/>
      <c r="I34" s="1294"/>
      <c r="J34" s="1294"/>
      <c r="K34" s="1294"/>
      <c r="L34" s="1294"/>
      <c r="M34" s="1294">
        <v>3</v>
      </c>
      <c r="N34" s="1276">
        <f t="shared" si="4"/>
        <v>3</v>
      </c>
      <c r="O34" s="1294"/>
      <c r="P34" s="1294"/>
      <c r="Q34" s="1276">
        <v>3</v>
      </c>
      <c r="R34" s="1276"/>
      <c r="S34" s="1276"/>
      <c r="T34" s="1276">
        <f t="shared" si="5"/>
        <v>3</v>
      </c>
      <c r="U34" s="1276"/>
      <c r="V34" s="1276"/>
      <c r="W34" s="1276">
        <f t="shared" si="2"/>
        <v>3</v>
      </c>
      <c r="X34" s="1276"/>
      <c r="Y34" s="1276"/>
      <c r="Z34" s="1276">
        <f t="shared" si="3"/>
        <v>3</v>
      </c>
    </row>
    <row r="35" spans="1:27" s="17" customFormat="1" ht="27.75" customHeight="1" x14ac:dyDescent="0.25">
      <c r="A35" s="1301" t="s">
        <v>535</v>
      </c>
      <c r="B35" s="1292" t="s">
        <v>1088</v>
      </c>
      <c r="C35" s="1293"/>
      <c r="D35" s="1294"/>
      <c r="E35" s="1294"/>
      <c r="F35" s="1294"/>
      <c r="G35" s="1294"/>
      <c r="H35" s="1294"/>
      <c r="I35" s="1294"/>
      <c r="J35" s="1294"/>
      <c r="K35" s="1294"/>
      <c r="L35" s="1294"/>
      <c r="M35" s="1294">
        <v>1</v>
      </c>
      <c r="N35" s="1276">
        <f t="shared" si="4"/>
        <v>1</v>
      </c>
      <c r="O35" s="1294"/>
      <c r="P35" s="1294"/>
      <c r="Q35" s="1276">
        <f>M35</f>
        <v>1</v>
      </c>
      <c r="R35" s="1276"/>
      <c r="S35" s="1276"/>
      <c r="T35" s="1276">
        <f t="shared" si="5"/>
        <v>1</v>
      </c>
      <c r="U35" s="1276"/>
      <c r="V35" s="1276"/>
      <c r="W35" s="1276">
        <f t="shared" si="2"/>
        <v>1</v>
      </c>
      <c r="X35" s="1276"/>
      <c r="Y35" s="1276"/>
      <c r="Z35" s="1276">
        <f t="shared" si="3"/>
        <v>1</v>
      </c>
    </row>
    <row r="36" spans="1:27" s="17" customFormat="1" ht="14.25" customHeight="1" x14ac:dyDescent="0.25">
      <c r="A36" s="1301" t="s">
        <v>552</v>
      </c>
      <c r="B36" s="1274" t="s">
        <v>660</v>
      </c>
      <c r="C36" s="1275"/>
      <c r="D36" s="1297"/>
      <c r="E36" s="1297"/>
      <c r="F36" s="1297"/>
      <c r="G36" s="1297"/>
      <c r="H36" s="1297"/>
      <c r="I36" s="1297"/>
      <c r="J36" s="1276"/>
      <c r="K36" s="1276"/>
      <c r="L36" s="1276"/>
      <c r="M36" s="1276">
        <f>SUM(M25:M35)</f>
        <v>66</v>
      </c>
      <c r="N36" s="1276">
        <f t="shared" si="4"/>
        <v>66</v>
      </c>
      <c r="O36" s="1276">
        <f>SUM(O25:O34)</f>
        <v>0</v>
      </c>
      <c r="P36" s="1276">
        <f>SUM(P25:P34)</f>
        <v>0</v>
      </c>
      <c r="Q36" s="1276">
        <f>SUM(Q25:Q35)</f>
        <v>66</v>
      </c>
      <c r="R36" s="1276"/>
      <c r="S36" s="1276"/>
      <c r="T36" s="1276">
        <f t="shared" si="5"/>
        <v>66</v>
      </c>
      <c r="U36" s="1276">
        <f>O36+K36+E36</f>
        <v>0</v>
      </c>
      <c r="V36" s="1276">
        <f>F36+L36+P36</f>
        <v>0</v>
      </c>
      <c r="W36" s="1298">
        <f t="shared" si="2"/>
        <v>66</v>
      </c>
      <c r="X36" s="1298"/>
      <c r="Y36" s="1298"/>
      <c r="Z36" s="1298">
        <f t="shared" si="3"/>
        <v>66</v>
      </c>
    </row>
    <row r="37" spans="1:27" ht="12.75" hidden="1" customHeight="1" x14ac:dyDescent="0.25">
      <c r="A37" s="1301" t="s">
        <v>554</v>
      </c>
      <c r="B37" s="1227"/>
      <c r="C37" s="1228"/>
      <c r="D37" s="1229"/>
      <c r="E37" s="1229"/>
      <c r="F37" s="1229"/>
      <c r="G37" s="1229"/>
      <c r="H37" s="1229"/>
      <c r="I37" s="1229"/>
      <c r="J37" s="1230"/>
      <c r="K37" s="1230"/>
      <c r="L37" s="1230"/>
      <c r="M37" s="1230"/>
      <c r="N37" s="1276">
        <f t="shared" si="4"/>
        <v>0</v>
      </c>
      <c r="O37" s="1230">
        <f>SUM(O25:O36)</f>
        <v>0</v>
      </c>
      <c r="P37" s="1230"/>
      <c r="Q37" s="1230"/>
      <c r="R37" s="1230"/>
      <c r="S37" s="1230"/>
      <c r="T37" s="1230"/>
      <c r="U37" s="1211"/>
      <c r="V37" s="1211"/>
      <c r="W37" s="1211"/>
      <c r="X37" s="1211"/>
      <c r="Y37" s="1211"/>
      <c r="Z37" s="1231"/>
      <c r="AA37" s="430"/>
    </row>
    <row r="38" spans="1:27" s="31" customFormat="1" ht="14.25" hidden="1" customHeight="1" x14ac:dyDescent="0.25">
      <c r="A38" s="1301" t="s">
        <v>555</v>
      </c>
      <c r="B38" s="1213"/>
      <c r="C38" s="1232"/>
      <c r="D38" s="1211"/>
      <c r="E38" s="1211"/>
      <c r="F38" s="1211"/>
      <c r="G38" s="1211"/>
      <c r="H38" s="1211"/>
      <c r="I38" s="1211"/>
      <c r="J38" s="1226"/>
      <c r="K38" s="1226"/>
      <c r="L38" s="1226"/>
      <c r="M38" s="1226"/>
      <c r="N38" s="1276">
        <f t="shared" si="4"/>
        <v>0</v>
      </c>
      <c r="O38" s="1211"/>
      <c r="P38" s="1211"/>
      <c r="Q38" s="1211"/>
      <c r="R38" s="1211"/>
      <c r="S38" s="1211"/>
      <c r="T38" s="1226"/>
      <c r="U38" s="1226"/>
      <c r="V38" s="1211"/>
      <c r="W38" s="1211"/>
      <c r="X38" s="1211"/>
      <c r="Y38" s="1211"/>
      <c r="Z38" s="1211"/>
    </row>
    <row r="39" spans="1:27" s="31" customFormat="1" ht="14.45" hidden="1" customHeight="1" x14ac:dyDescent="0.25">
      <c r="A39" s="1301" t="s">
        <v>556</v>
      </c>
      <c r="B39" s="1233"/>
      <c r="C39" s="1234"/>
      <c r="D39" s="1205"/>
      <c r="E39" s="1205"/>
      <c r="F39" s="1205"/>
      <c r="G39" s="1205"/>
      <c r="H39" s="1205"/>
      <c r="I39" s="1205"/>
      <c r="J39" s="1218"/>
      <c r="K39" s="1218"/>
      <c r="L39" s="1218"/>
      <c r="M39" s="1218"/>
      <c r="N39" s="1276">
        <f t="shared" si="4"/>
        <v>0</v>
      </c>
      <c r="O39" s="1205"/>
      <c r="P39" s="1205"/>
      <c r="Q39" s="1205"/>
      <c r="R39" s="1205"/>
      <c r="S39" s="1205"/>
      <c r="T39" s="1218"/>
      <c r="U39" s="1218"/>
      <c r="V39" s="1205"/>
      <c r="W39" s="1205"/>
      <c r="X39" s="1205"/>
      <c r="Y39" s="1205"/>
      <c r="Z39" s="1205"/>
    </row>
    <row r="40" spans="1:27" s="31" customFormat="1" ht="14.25" hidden="1" customHeight="1" x14ac:dyDescent="0.25">
      <c r="A40" s="1301" t="s">
        <v>557</v>
      </c>
      <c r="B40" s="1217"/>
      <c r="C40" s="1219"/>
      <c r="D40" s="1218"/>
      <c r="E40" s="1218"/>
      <c r="F40" s="1218"/>
      <c r="G40" s="1218"/>
      <c r="H40" s="1218"/>
      <c r="I40" s="1218"/>
      <c r="J40" s="1218"/>
      <c r="K40" s="1218"/>
      <c r="L40" s="1218"/>
      <c r="M40" s="1218"/>
      <c r="N40" s="1276">
        <f t="shared" si="4"/>
        <v>0</v>
      </c>
      <c r="O40" s="1218"/>
      <c r="P40" s="1218"/>
      <c r="Q40" s="1218"/>
      <c r="R40" s="1218"/>
      <c r="S40" s="1218"/>
      <c r="T40" s="1218"/>
      <c r="U40" s="1218"/>
      <c r="V40" s="1205"/>
      <c r="W40" s="1205"/>
      <c r="X40" s="1205"/>
      <c r="Y40" s="1205"/>
      <c r="Z40" s="1205"/>
    </row>
    <row r="41" spans="1:27" s="31" customFormat="1" ht="14.25" hidden="1" customHeight="1" x14ac:dyDescent="0.25">
      <c r="A41" s="1301" t="s">
        <v>558</v>
      </c>
      <c r="B41" s="1217"/>
      <c r="C41" s="1219"/>
      <c r="D41" s="1218"/>
      <c r="E41" s="1218"/>
      <c r="F41" s="1218"/>
      <c r="G41" s="1218"/>
      <c r="H41" s="1218"/>
      <c r="I41" s="1218"/>
      <c r="J41" s="1218"/>
      <c r="K41" s="1218"/>
      <c r="L41" s="1218"/>
      <c r="M41" s="1218"/>
      <c r="N41" s="1276">
        <f t="shared" si="4"/>
        <v>0</v>
      </c>
      <c r="O41" s="1218"/>
      <c r="P41" s="1218"/>
      <c r="Q41" s="1218"/>
      <c r="R41" s="1218"/>
      <c r="S41" s="1218"/>
      <c r="T41" s="1218"/>
      <c r="U41" s="1218"/>
      <c r="V41" s="1205"/>
      <c r="W41" s="1205"/>
      <c r="X41" s="1205"/>
      <c r="Y41" s="1205"/>
      <c r="Z41" s="1205"/>
    </row>
    <row r="42" spans="1:27" s="31" customFormat="1" ht="14.25" hidden="1" customHeight="1" x14ac:dyDescent="0.25">
      <c r="A42" s="1301" t="s">
        <v>559</v>
      </c>
      <c r="B42" s="1217"/>
      <c r="C42" s="1219"/>
      <c r="D42" s="1218"/>
      <c r="E42" s="1218"/>
      <c r="F42" s="1218"/>
      <c r="G42" s="1218"/>
      <c r="H42" s="1218"/>
      <c r="I42" s="1218"/>
      <c r="J42" s="1218"/>
      <c r="K42" s="1218"/>
      <c r="L42" s="1218"/>
      <c r="M42" s="1218"/>
      <c r="N42" s="1276">
        <f t="shared" si="4"/>
        <v>0</v>
      </c>
      <c r="O42" s="1218"/>
      <c r="P42" s="1218"/>
      <c r="Q42" s="1218"/>
      <c r="R42" s="1218"/>
      <c r="S42" s="1218"/>
      <c r="T42" s="1218"/>
      <c r="U42" s="1218"/>
      <c r="V42" s="1205"/>
      <c r="W42" s="1205"/>
      <c r="X42" s="1205"/>
      <c r="Y42" s="1205"/>
      <c r="Z42" s="1205"/>
    </row>
    <row r="43" spans="1:27" s="31" customFormat="1" ht="14.25" hidden="1" customHeight="1" x14ac:dyDescent="0.25">
      <c r="A43" s="1301" t="s">
        <v>560</v>
      </c>
      <c r="B43" s="1217"/>
      <c r="C43" s="1219"/>
      <c r="D43" s="1218"/>
      <c r="E43" s="1218"/>
      <c r="F43" s="1218"/>
      <c r="G43" s="1218"/>
      <c r="H43" s="1218"/>
      <c r="I43" s="1218"/>
      <c r="J43" s="1218"/>
      <c r="K43" s="1218"/>
      <c r="L43" s="1218"/>
      <c r="M43" s="1218"/>
      <c r="N43" s="1276">
        <f t="shared" si="4"/>
        <v>0</v>
      </c>
      <c r="O43" s="1218"/>
      <c r="P43" s="1218"/>
      <c r="Q43" s="1218"/>
      <c r="R43" s="1218"/>
      <c r="S43" s="1218"/>
      <c r="T43" s="1218"/>
      <c r="U43" s="1218"/>
      <c r="V43" s="1205"/>
      <c r="W43" s="1205"/>
      <c r="X43" s="1205"/>
      <c r="Y43" s="1205"/>
      <c r="Z43" s="1205"/>
    </row>
    <row r="44" spans="1:27" s="31" customFormat="1" ht="14.25" hidden="1" customHeight="1" x14ac:dyDescent="0.25">
      <c r="A44" s="1301" t="s">
        <v>612</v>
      </c>
      <c r="B44" s="1217"/>
      <c r="C44" s="1219"/>
      <c r="D44" s="1218"/>
      <c r="E44" s="1218"/>
      <c r="F44" s="1218"/>
      <c r="G44" s="1218"/>
      <c r="H44" s="1218"/>
      <c r="I44" s="1218"/>
      <c r="J44" s="1218"/>
      <c r="K44" s="1218"/>
      <c r="L44" s="1218"/>
      <c r="M44" s="1218"/>
      <c r="N44" s="1276">
        <f t="shared" si="4"/>
        <v>0</v>
      </c>
      <c r="O44" s="1218"/>
      <c r="P44" s="1218"/>
      <c r="Q44" s="1218"/>
      <c r="R44" s="1218"/>
      <c r="S44" s="1218"/>
      <c r="T44" s="1218"/>
      <c r="U44" s="1218"/>
      <c r="V44" s="1205"/>
      <c r="W44" s="1205"/>
      <c r="X44" s="1205"/>
      <c r="Y44" s="1205"/>
      <c r="Z44" s="1205"/>
    </row>
    <row r="45" spans="1:27" s="31" customFormat="1" ht="14.25" hidden="1" customHeight="1" x14ac:dyDescent="0.25">
      <c r="A45" s="1301" t="s">
        <v>613</v>
      </c>
      <c r="B45" s="1217"/>
      <c r="C45" s="1219"/>
      <c r="D45" s="1218"/>
      <c r="E45" s="1218"/>
      <c r="F45" s="1218"/>
      <c r="G45" s="1218"/>
      <c r="H45" s="1218"/>
      <c r="I45" s="1218"/>
      <c r="J45" s="1218"/>
      <c r="K45" s="1218"/>
      <c r="L45" s="1218"/>
      <c r="M45" s="1218"/>
      <c r="N45" s="1276">
        <f t="shared" si="4"/>
        <v>0</v>
      </c>
      <c r="O45" s="1218"/>
      <c r="P45" s="1218"/>
      <c r="Q45" s="1218"/>
      <c r="R45" s="1218"/>
      <c r="S45" s="1218"/>
      <c r="T45" s="1218"/>
      <c r="U45" s="1218"/>
      <c r="V45" s="1205"/>
      <c r="W45" s="1205"/>
      <c r="X45" s="1205"/>
      <c r="Y45" s="1205"/>
      <c r="Z45" s="1205"/>
    </row>
    <row r="46" spans="1:27" s="31" customFormat="1" ht="14.25" hidden="1" customHeight="1" x14ac:dyDescent="0.25">
      <c r="A46" s="1301" t="s">
        <v>614</v>
      </c>
      <c r="B46" s="1217"/>
      <c r="C46" s="1219"/>
      <c r="D46" s="1218"/>
      <c r="E46" s="1218"/>
      <c r="F46" s="1218"/>
      <c r="G46" s="1218"/>
      <c r="H46" s="1218"/>
      <c r="I46" s="1218"/>
      <c r="J46" s="1218"/>
      <c r="K46" s="1218"/>
      <c r="L46" s="1218"/>
      <c r="M46" s="1218"/>
      <c r="N46" s="1276">
        <f t="shared" si="4"/>
        <v>0</v>
      </c>
      <c r="O46" s="1218"/>
      <c r="P46" s="1218"/>
      <c r="Q46" s="1218"/>
      <c r="R46" s="1218"/>
      <c r="S46" s="1218"/>
      <c r="T46" s="1218"/>
      <c r="U46" s="1218"/>
      <c r="V46" s="1218"/>
      <c r="W46" s="1205"/>
      <c r="X46" s="1205"/>
      <c r="Y46" s="1205"/>
      <c r="Z46" s="1205"/>
    </row>
    <row r="47" spans="1:27" s="31" customFormat="1" ht="14.25" hidden="1" customHeight="1" x14ac:dyDescent="0.25">
      <c r="A47" s="1301" t="s">
        <v>615</v>
      </c>
      <c r="B47" s="1217"/>
      <c r="C47" s="1219"/>
      <c r="D47" s="1218"/>
      <c r="E47" s="1218"/>
      <c r="F47" s="1218"/>
      <c r="G47" s="1218"/>
      <c r="H47" s="1218"/>
      <c r="I47" s="1218"/>
      <c r="J47" s="1218"/>
      <c r="K47" s="1218"/>
      <c r="L47" s="1218"/>
      <c r="M47" s="1218"/>
      <c r="N47" s="1276">
        <f t="shared" si="4"/>
        <v>0</v>
      </c>
      <c r="O47" s="1218"/>
      <c r="P47" s="1218"/>
      <c r="Q47" s="1218"/>
      <c r="R47" s="1218"/>
      <c r="S47" s="1218"/>
      <c r="T47" s="1218"/>
      <c r="U47" s="1218"/>
      <c r="V47" s="1218"/>
      <c r="W47" s="1205"/>
      <c r="X47" s="1205"/>
      <c r="Y47" s="1205"/>
      <c r="Z47" s="1205"/>
    </row>
    <row r="48" spans="1:27" s="31" customFormat="1" ht="14.25" hidden="1" customHeight="1" x14ac:dyDescent="0.25">
      <c r="A48" s="1301" t="s">
        <v>112</v>
      </c>
      <c r="B48" s="1217"/>
      <c r="C48" s="1219"/>
      <c r="D48" s="1218"/>
      <c r="E48" s="1218"/>
      <c r="F48" s="1218"/>
      <c r="G48" s="1218"/>
      <c r="H48" s="1218"/>
      <c r="I48" s="1218"/>
      <c r="J48" s="1218"/>
      <c r="K48" s="1218"/>
      <c r="L48" s="1218"/>
      <c r="M48" s="1218"/>
      <c r="N48" s="1276">
        <f t="shared" si="4"/>
        <v>0</v>
      </c>
      <c r="O48" s="1218"/>
      <c r="P48" s="1218"/>
      <c r="Q48" s="1218"/>
      <c r="R48" s="1218"/>
      <c r="S48" s="1218"/>
      <c r="T48" s="1218"/>
      <c r="U48" s="1218"/>
      <c r="V48" s="1218"/>
      <c r="W48" s="1205"/>
      <c r="X48" s="1205"/>
      <c r="Y48" s="1205"/>
      <c r="Z48" s="1205"/>
    </row>
    <row r="49" spans="1:26" s="31" customFormat="1" ht="14.25" hidden="1" customHeight="1" x14ac:dyDescent="0.25">
      <c r="A49" s="1301" t="s">
        <v>640</v>
      </c>
      <c r="B49" s="1235"/>
      <c r="C49" s="1234"/>
      <c r="D49" s="1218"/>
      <c r="E49" s="1218"/>
      <c r="F49" s="1218"/>
      <c r="G49" s="1218"/>
      <c r="H49" s="1218"/>
      <c r="I49" s="1218"/>
      <c r="J49" s="1218"/>
      <c r="K49" s="1218"/>
      <c r="L49" s="1218"/>
      <c r="M49" s="1218"/>
      <c r="N49" s="1276">
        <f t="shared" si="4"/>
        <v>0</v>
      </c>
      <c r="O49" s="1218"/>
      <c r="P49" s="1218"/>
      <c r="Q49" s="1218"/>
      <c r="R49" s="1218"/>
      <c r="S49" s="1218"/>
      <c r="T49" s="1218"/>
      <c r="U49" s="1218"/>
      <c r="V49" s="1205"/>
      <c r="W49" s="1205"/>
      <c r="X49" s="1205"/>
      <c r="Y49" s="1205"/>
      <c r="Z49" s="1205"/>
    </row>
    <row r="50" spans="1:26" s="31" customFormat="1" ht="14.25" hidden="1" customHeight="1" x14ac:dyDescent="0.25">
      <c r="A50" s="1301" t="s">
        <v>641</v>
      </c>
      <c r="B50" s="1217"/>
      <c r="C50" s="1219"/>
      <c r="D50" s="1218"/>
      <c r="E50" s="1218"/>
      <c r="F50" s="1218"/>
      <c r="G50" s="1218"/>
      <c r="H50" s="1218"/>
      <c r="I50" s="1218"/>
      <c r="J50" s="1218"/>
      <c r="K50" s="1218"/>
      <c r="L50" s="1218"/>
      <c r="M50" s="1218"/>
      <c r="N50" s="1276">
        <f t="shared" si="4"/>
        <v>0</v>
      </c>
      <c r="O50" s="1218"/>
      <c r="P50" s="1218"/>
      <c r="Q50" s="1218"/>
      <c r="R50" s="1218"/>
      <c r="S50" s="1218"/>
      <c r="T50" s="1218"/>
      <c r="U50" s="1218"/>
      <c r="V50" s="1205"/>
      <c r="W50" s="1205"/>
      <c r="X50" s="1205"/>
      <c r="Y50" s="1205"/>
      <c r="Z50" s="1205"/>
    </row>
    <row r="51" spans="1:26" s="31" customFormat="1" ht="14.25" hidden="1" customHeight="1" x14ac:dyDescent="0.25">
      <c r="A51" s="1301" t="s">
        <v>115</v>
      </c>
      <c r="B51" s="1217"/>
      <c r="C51" s="1219"/>
      <c r="D51" s="1218"/>
      <c r="E51" s="1218"/>
      <c r="F51" s="1218"/>
      <c r="G51" s="1218"/>
      <c r="H51" s="1218"/>
      <c r="I51" s="1218"/>
      <c r="J51" s="1218"/>
      <c r="K51" s="1218"/>
      <c r="L51" s="1218"/>
      <c r="M51" s="1218"/>
      <c r="N51" s="1276">
        <f t="shared" si="4"/>
        <v>0</v>
      </c>
      <c r="O51" s="1218"/>
      <c r="P51" s="1218"/>
      <c r="Q51" s="1218"/>
      <c r="R51" s="1218"/>
      <c r="S51" s="1218"/>
      <c r="T51" s="1218"/>
      <c r="U51" s="1218"/>
      <c r="V51" s="1205"/>
      <c r="W51" s="1205"/>
      <c r="X51" s="1205"/>
      <c r="Y51" s="1205"/>
      <c r="Z51" s="1205"/>
    </row>
    <row r="52" spans="1:26" s="31" customFormat="1" ht="14.25" hidden="1" customHeight="1" x14ac:dyDescent="0.25">
      <c r="A52" s="1301" t="s">
        <v>116</v>
      </c>
      <c r="B52" s="1217"/>
      <c r="C52" s="1219"/>
      <c r="D52" s="1218"/>
      <c r="E52" s="1218"/>
      <c r="F52" s="1218"/>
      <c r="G52" s="1218"/>
      <c r="H52" s="1218"/>
      <c r="I52" s="1218"/>
      <c r="J52" s="1218"/>
      <c r="K52" s="1218"/>
      <c r="L52" s="1218"/>
      <c r="M52" s="1218"/>
      <c r="N52" s="1276">
        <f t="shared" si="4"/>
        <v>0</v>
      </c>
      <c r="O52" s="1218"/>
      <c r="P52" s="1218"/>
      <c r="Q52" s="1218"/>
      <c r="R52" s="1218"/>
      <c r="S52" s="1218"/>
      <c r="T52" s="1218"/>
      <c r="U52" s="1218"/>
      <c r="V52" s="1205"/>
      <c r="W52" s="1205"/>
      <c r="X52" s="1205"/>
      <c r="Y52" s="1205"/>
      <c r="Z52" s="1205"/>
    </row>
    <row r="53" spans="1:26" s="31" customFormat="1" ht="14.25" hidden="1" customHeight="1" x14ac:dyDescent="0.25">
      <c r="A53" s="1301" t="s">
        <v>117</v>
      </c>
      <c r="B53" s="1235"/>
      <c r="C53" s="1234"/>
      <c r="D53" s="1218"/>
      <c r="E53" s="1218"/>
      <c r="F53" s="1218"/>
      <c r="G53" s="1218"/>
      <c r="H53" s="1218"/>
      <c r="I53" s="1218"/>
      <c r="J53" s="1218"/>
      <c r="K53" s="1218"/>
      <c r="L53" s="1218"/>
      <c r="M53" s="1218"/>
      <c r="N53" s="1276">
        <f t="shared" si="4"/>
        <v>0</v>
      </c>
      <c r="O53" s="1218"/>
      <c r="P53" s="1218"/>
      <c r="Q53" s="1218"/>
      <c r="R53" s="1218"/>
      <c r="S53" s="1218"/>
      <c r="T53" s="1218"/>
      <c r="U53" s="1218"/>
      <c r="V53" s="1205"/>
      <c r="W53" s="1205"/>
      <c r="X53" s="1205"/>
      <c r="Y53" s="1205"/>
      <c r="Z53" s="1205"/>
    </row>
    <row r="54" spans="1:26" s="31" customFormat="1" ht="14.25" hidden="1" customHeight="1" x14ac:dyDescent="0.25">
      <c r="A54" s="1301" t="s">
        <v>120</v>
      </c>
      <c r="B54" s="1217"/>
      <c r="C54" s="1219"/>
      <c r="D54" s="1218"/>
      <c r="E54" s="1218"/>
      <c r="F54" s="1218"/>
      <c r="G54" s="1218"/>
      <c r="H54" s="1218"/>
      <c r="I54" s="1218"/>
      <c r="J54" s="1218"/>
      <c r="K54" s="1218"/>
      <c r="L54" s="1218"/>
      <c r="M54" s="1218"/>
      <c r="N54" s="1276">
        <f t="shared" si="4"/>
        <v>0</v>
      </c>
      <c r="O54" s="1218"/>
      <c r="P54" s="1218"/>
      <c r="Q54" s="1218"/>
      <c r="R54" s="1218"/>
      <c r="S54" s="1218"/>
      <c r="T54" s="1218"/>
      <c r="U54" s="1218"/>
      <c r="V54" s="1205"/>
      <c r="W54" s="1205"/>
      <c r="X54" s="1205"/>
      <c r="Y54" s="1205"/>
      <c r="Z54" s="1205"/>
    </row>
    <row r="55" spans="1:26" s="31" customFormat="1" ht="14.25" hidden="1" customHeight="1" x14ac:dyDescent="0.25">
      <c r="A55" s="1301" t="s">
        <v>123</v>
      </c>
      <c r="B55" s="1217"/>
      <c r="C55" s="1219"/>
      <c r="D55" s="1218"/>
      <c r="E55" s="1218"/>
      <c r="F55" s="1218"/>
      <c r="G55" s="1218"/>
      <c r="H55" s="1218"/>
      <c r="I55" s="1218"/>
      <c r="J55" s="1218"/>
      <c r="K55" s="1218"/>
      <c r="L55" s="1218"/>
      <c r="M55" s="1218"/>
      <c r="N55" s="1276">
        <f t="shared" si="4"/>
        <v>0</v>
      </c>
      <c r="O55" s="1218"/>
      <c r="P55" s="1218"/>
      <c r="Q55" s="1218"/>
      <c r="R55" s="1218"/>
      <c r="S55" s="1218"/>
      <c r="T55" s="1218"/>
      <c r="U55" s="1218"/>
      <c r="V55" s="1205"/>
      <c r="W55" s="1205"/>
      <c r="X55" s="1205"/>
      <c r="Y55" s="1205"/>
      <c r="Z55" s="1205"/>
    </row>
    <row r="56" spans="1:26" s="31" customFormat="1" ht="14.45" hidden="1" customHeight="1" x14ac:dyDescent="0.25">
      <c r="A56" s="1301" t="s">
        <v>124</v>
      </c>
      <c r="B56" s="1235"/>
      <c r="C56" s="1234"/>
      <c r="D56" s="1218"/>
      <c r="E56" s="1218"/>
      <c r="F56" s="1218"/>
      <c r="G56" s="1218"/>
      <c r="H56" s="1218"/>
      <c r="I56" s="1218"/>
      <c r="J56" s="1218"/>
      <c r="K56" s="1218"/>
      <c r="L56" s="1218"/>
      <c r="M56" s="1218"/>
      <c r="N56" s="1276">
        <f t="shared" si="4"/>
        <v>0</v>
      </c>
      <c r="O56" s="1218"/>
      <c r="P56" s="1218"/>
      <c r="Q56" s="1218"/>
      <c r="R56" s="1218"/>
      <c r="S56" s="1218"/>
      <c r="T56" s="1218"/>
      <c r="U56" s="1218"/>
      <c r="V56" s="1205"/>
      <c r="W56" s="1205"/>
      <c r="X56" s="1205"/>
      <c r="Y56" s="1205"/>
      <c r="Z56" s="1205"/>
    </row>
    <row r="57" spans="1:26" s="31" customFormat="1" ht="14.45" hidden="1" customHeight="1" x14ac:dyDescent="0.25">
      <c r="A57" s="1301" t="s">
        <v>125</v>
      </c>
      <c r="B57" s="1217"/>
      <c r="C57" s="1219"/>
      <c r="D57" s="1218"/>
      <c r="E57" s="1218"/>
      <c r="F57" s="1218"/>
      <c r="G57" s="1218"/>
      <c r="H57" s="1218"/>
      <c r="I57" s="1218"/>
      <c r="J57" s="1218"/>
      <c r="K57" s="1218"/>
      <c r="L57" s="1218"/>
      <c r="M57" s="1218"/>
      <c r="N57" s="1276">
        <f t="shared" si="4"/>
        <v>0</v>
      </c>
      <c r="O57" s="1218"/>
      <c r="P57" s="1218"/>
      <c r="Q57" s="1218"/>
      <c r="R57" s="1218"/>
      <c r="S57" s="1218"/>
      <c r="T57" s="1218"/>
      <c r="U57" s="1218"/>
      <c r="V57" s="1205"/>
      <c r="W57" s="1205"/>
      <c r="X57" s="1205"/>
      <c r="Y57" s="1205"/>
      <c r="Z57" s="1205"/>
    </row>
    <row r="58" spans="1:26" s="31" customFormat="1" ht="14.45" hidden="1" customHeight="1" x14ac:dyDescent="0.25">
      <c r="A58" s="1301" t="s">
        <v>126</v>
      </c>
      <c r="B58" s="1217"/>
      <c r="C58" s="1219"/>
      <c r="D58" s="1218"/>
      <c r="E58" s="1218"/>
      <c r="F58" s="1218"/>
      <c r="G58" s="1218"/>
      <c r="H58" s="1218"/>
      <c r="I58" s="1218"/>
      <c r="J58" s="1218"/>
      <c r="K58" s="1218"/>
      <c r="L58" s="1218"/>
      <c r="M58" s="1218"/>
      <c r="N58" s="1276">
        <f t="shared" si="4"/>
        <v>0</v>
      </c>
      <c r="O58" s="1218"/>
      <c r="P58" s="1218"/>
      <c r="Q58" s="1218"/>
      <c r="R58" s="1218"/>
      <c r="S58" s="1218"/>
      <c r="T58" s="1218"/>
      <c r="U58" s="1218"/>
      <c r="V58" s="1205"/>
      <c r="W58" s="1205"/>
      <c r="X58" s="1205"/>
      <c r="Y58" s="1205"/>
      <c r="Z58" s="1205"/>
    </row>
    <row r="59" spans="1:26" s="31" customFormat="1" ht="14.45" hidden="1" customHeight="1" x14ac:dyDescent="0.25">
      <c r="A59" s="1301" t="s">
        <v>129</v>
      </c>
      <c r="B59" s="1217"/>
      <c r="C59" s="1219"/>
      <c r="D59" s="1218"/>
      <c r="E59" s="1218"/>
      <c r="F59" s="1218"/>
      <c r="G59" s="1218"/>
      <c r="H59" s="1218"/>
      <c r="I59" s="1218"/>
      <c r="J59" s="1218"/>
      <c r="K59" s="1218"/>
      <c r="L59" s="1218"/>
      <c r="M59" s="1218"/>
      <c r="N59" s="1276">
        <f t="shared" si="4"/>
        <v>0</v>
      </c>
      <c r="O59" s="1218"/>
      <c r="P59" s="1218"/>
      <c r="Q59" s="1218"/>
      <c r="R59" s="1218"/>
      <c r="S59" s="1218"/>
      <c r="T59" s="1218"/>
      <c r="U59" s="1218"/>
      <c r="V59" s="1205"/>
      <c r="W59" s="1205"/>
      <c r="X59" s="1205"/>
      <c r="Y59" s="1205"/>
      <c r="Z59" s="1205"/>
    </row>
    <row r="60" spans="1:26" s="31" customFormat="1" ht="14.45" hidden="1" customHeight="1" x14ac:dyDescent="0.25">
      <c r="A60" s="1301" t="s">
        <v>132</v>
      </c>
      <c r="B60" s="1203"/>
      <c r="C60" s="1204"/>
      <c r="D60" s="1220"/>
      <c r="E60" s="1220"/>
      <c r="F60" s="1220"/>
      <c r="G60" s="1220"/>
      <c r="H60" s="1220"/>
      <c r="I60" s="1220"/>
      <c r="J60" s="1218"/>
      <c r="K60" s="1218"/>
      <c r="L60" s="1218"/>
      <c r="M60" s="1205"/>
      <c r="N60" s="1276">
        <f t="shared" si="4"/>
        <v>0</v>
      </c>
      <c r="O60" s="1205"/>
      <c r="P60" s="1205"/>
      <c r="Q60" s="1205"/>
      <c r="R60" s="1205"/>
      <c r="S60" s="1205"/>
      <c r="T60" s="1205"/>
      <c r="U60" s="1205"/>
      <c r="V60" s="1205"/>
      <c r="W60" s="1236"/>
      <c r="X60" s="1236"/>
      <c r="Y60" s="1236"/>
      <c r="Z60" s="1205"/>
    </row>
    <row r="61" spans="1:26" s="31" customFormat="1" ht="14.45" customHeight="1" x14ac:dyDescent="0.25">
      <c r="A61" s="1301"/>
      <c r="B61" s="1237"/>
      <c r="C61" s="1238"/>
      <c r="D61" s="1224"/>
      <c r="E61" s="1224"/>
      <c r="F61" s="1224"/>
      <c r="G61" s="1224"/>
      <c r="H61" s="1224"/>
      <c r="I61" s="1224"/>
      <c r="J61" s="1239"/>
      <c r="K61" s="1239"/>
      <c r="L61" s="1239"/>
      <c r="M61" s="1225"/>
      <c r="N61" s="1327"/>
      <c r="O61" s="1225"/>
      <c r="P61" s="1225"/>
      <c r="Q61" s="1225"/>
      <c r="R61" s="1225"/>
      <c r="S61" s="1225"/>
      <c r="T61" s="1225"/>
      <c r="U61" s="1225"/>
      <c r="V61" s="1225"/>
      <c r="W61" s="1240"/>
      <c r="X61" s="1240"/>
      <c r="Y61" s="1240"/>
      <c r="Z61" s="1225"/>
    </row>
    <row r="62" spans="1:26" s="31" customFormat="1" ht="14.45" customHeight="1" x14ac:dyDescent="0.25">
      <c r="A62" s="1301"/>
      <c r="B62" s="1241"/>
      <c r="C62" s="1232"/>
      <c r="D62" s="1210"/>
      <c r="E62" s="1210"/>
      <c r="F62" s="1210"/>
      <c r="G62" s="1210"/>
      <c r="H62" s="1210"/>
      <c r="I62" s="1210"/>
      <c r="J62" s="1226"/>
      <c r="K62" s="1226"/>
      <c r="L62" s="1226"/>
      <c r="M62" s="1211"/>
      <c r="N62" s="1326"/>
      <c r="O62" s="1325"/>
      <c r="P62" s="1211"/>
      <c r="Q62" s="1211"/>
      <c r="R62" s="1211"/>
      <c r="S62" s="1211"/>
      <c r="T62" s="1211"/>
      <c r="U62" s="1211"/>
      <c r="V62" s="1211"/>
      <c r="W62" s="1242"/>
      <c r="X62" s="1242"/>
      <c r="Y62" s="1242"/>
      <c r="Z62" s="1211"/>
    </row>
    <row r="63" spans="1:26" s="31" customFormat="1" ht="14.45" customHeight="1" x14ac:dyDescent="0.25">
      <c r="A63" s="1301"/>
      <c r="B63" s="1241"/>
      <c r="C63" s="1232"/>
      <c r="D63" s="1210"/>
      <c r="E63" s="1210"/>
      <c r="F63" s="1210"/>
      <c r="G63" s="1210"/>
      <c r="H63" s="1210"/>
      <c r="I63" s="1210"/>
      <c r="J63" s="1226"/>
      <c r="K63" s="1226"/>
      <c r="L63" s="1226"/>
      <c r="M63" s="1211"/>
      <c r="N63" s="1211"/>
      <c r="O63" s="1211"/>
      <c r="P63" s="1211"/>
      <c r="Q63" s="1211"/>
      <c r="R63" s="1211"/>
      <c r="S63" s="1211"/>
      <c r="T63" s="1211"/>
      <c r="U63" s="1211"/>
      <c r="V63" s="1211"/>
      <c r="W63" s="1242"/>
      <c r="X63" s="1242"/>
      <c r="Y63" s="1242"/>
      <c r="Z63" s="1211"/>
    </row>
    <row r="64" spans="1:26" s="31" customFormat="1" ht="14.45" customHeight="1" x14ac:dyDescent="0.25">
      <c r="A64" s="1301" t="s">
        <v>553</v>
      </c>
      <c r="B64" s="33" t="s">
        <v>675</v>
      </c>
      <c r="C64" s="1232"/>
      <c r="D64" s="1210"/>
      <c r="E64" s="1210"/>
      <c r="F64" s="1210"/>
      <c r="G64" s="1210"/>
      <c r="H64" s="1210"/>
      <c r="I64" s="1210"/>
      <c r="J64" s="1226"/>
      <c r="K64" s="1226"/>
      <c r="L64" s="1226"/>
      <c r="M64" s="1211"/>
      <c r="N64" s="1211"/>
      <c r="O64" s="1211"/>
      <c r="P64" s="1211"/>
      <c r="Q64" s="1211"/>
      <c r="R64" s="1211"/>
      <c r="S64" s="1211"/>
      <c r="T64" s="1211"/>
      <c r="U64" s="1211"/>
      <c r="V64" s="1211"/>
      <c r="W64" s="1242"/>
      <c r="X64" s="1242"/>
      <c r="Y64" s="1242"/>
      <c r="Z64" s="1211"/>
    </row>
    <row r="65" spans="1:27" s="31" customFormat="1" ht="14.45" customHeight="1" x14ac:dyDescent="0.25">
      <c r="A65" s="1301" t="s">
        <v>554</v>
      </c>
      <c r="B65" s="1373" t="s">
        <v>1342</v>
      </c>
      <c r="C65" s="1245"/>
      <c r="D65" s="1246"/>
      <c r="E65" s="1246"/>
      <c r="F65" s="1246"/>
      <c r="G65" s="1246"/>
      <c r="H65" s="1246"/>
      <c r="I65" s="1246"/>
      <c r="J65" s="1247"/>
      <c r="K65" s="1247"/>
      <c r="L65" s="1247"/>
      <c r="M65" s="1314">
        <v>1</v>
      </c>
      <c r="N65" s="1314">
        <f>M65</f>
        <v>1</v>
      </c>
      <c r="O65" s="1314"/>
      <c r="P65" s="1314"/>
      <c r="Q65" s="1314">
        <v>1</v>
      </c>
      <c r="R65" s="1314"/>
      <c r="S65" s="1314"/>
      <c r="T65" s="1314">
        <v>1</v>
      </c>
      <c r="U65" s="1314"/>
      <c r="V65" s="1314"/>
      <c r="W65" s="1374">
        <v>1</v>
      </c>
      <c r="X65" s="1375"/>
      <c r="Y65" s="1375"/>
      <c r="Z65" s="1376">
        <v>1</v>
      </c>
    </row>
    <row r="66" spans="1:27" s="31" customFormat="1" ht="27" customHeight="1" x14ac:dyDescent="0.25">
      <c r="A66" s="1394" t="s">
        <v>555</v>
      </c>
      <c r="B66" s="1367" t="s">
        <v>1312</v>
      </c>
      <c r="C66" s="1368"/>
      <c r="D66" s="1369"/>
      <c r="E66" s="1369"/>
      <c r="F66" s="1369"/>
      <c r="G66" s="1369"/>
      <c r="H66" s="1369"/>
      <c r="I66" s="1369"/>
      <c r="J66" s="1370"/>
      <c r="K66" s="1370"/>
      <c r="L66" s="1370"/>
      <c r="M66" s="1371"/>
      <c r="N66" s="1371"/>
      <c r="O66" s="1371"/>
      <c r="P66" s="1371"/>
      <c r="Q66" s="1371"/>
      <c r="R66" s="1371"/>
      <c r="S66" s="1371"/>
      <c r="T66" s="1371"/>
      <c r="U66" s="1371"/>
      <c r="V66" s="1371"/>
      <c r="W66" s="1372"/>
      <c r="X66" s="1372"/>
      <c r="Y66" s="1372"/>
      <c r="Z66" s="1377"/>
    </row>
    <row r="67" spans="1:27" s="31" customFormat="1" ht="14.45" customHeight="1" x14ac:dyDescent="0.25">
      <c r="A67" s="1301" t="s">
        <v>556</v>
      </c>
      <c r="B67" s="1331" t="s">
        <v>1343</v>
      </c>
      <c r="C67" s="1311"/>
      <c r="D67" s="1312"/>
      <c r="E67" s="1312"/>
      <c r="F67" s="1312"/>
      <c r="G67" s="1312"/>
      <c r="H67" s="1312"/>
      <c r="I67" s="1312"/>
      <c r="J67" s="1313"/>
      <c r="K67" s="1313"/>
      <c r="L67" s="1313"/>
      <c r="M67" s="1314">
        <v>1</v>
      </c>
      <c r="N67" s="1314">
        <f t="shared" ref="N67:N78" si="6">M67</f>
        <v>1</v>
      </c>
      <c r="O67" s="1314"/>
      <c r="P67" s="1314"/>
      <c r="Q67" s="1314">
        <v>1</v>
      </c>
      <c r="R67" s="1314"/>
      <c r="S67" s="1314"/>
      <c r="T67" s="1314">
        <f t="shared" ref="T67:T80" si="7">D67+J67+N67</f>
        <v>1</v>
      </c>
      <c r="U67" s="1314"/>
      <c r="V67" s="1314"/>
      <c r="W67" s="1330">
        <f>Q67+U67/2</f>
        <v>1</v>
      </c>
      <c r="X67" s="1330"/>
      <c r="Y67" s="1330"/>
      <c r="Z67" s="1376">
        <f t="shared" ref="Z67:Z80" si="8">T67+V67/2</f>
        <v>1</v>
      </c>
    </row>
    <row r="68" spans="1:27" s="31" customFormat="1" ht="14.25" customHeight="1" x14ac:dyDescent="0.25">
      <c r="A68" s="1301" t="s">
        <v>557</v>
      </c>
      <c r="B68" s="1380" t="s">
        <v>1360</v>
      </c>
      <c r="C68" s="1311"/>
      <c r="D68" s="1312"/>
      <c r="E68" s="1312"/>
      <c r="F68" s="1312"/>
      <c r="G68" s="1312"/>
      <c r="H68" s="1312"/>
      <c r="I68" s="1312"/>
      <c r="J68" s="1313"/>
      <c r="K68" s="1313"/>
      <c r="L68" s="1313"/>
      <c r="M68" s="1314">
        <v>1</v>
      </c>
      <c r="N68" s="1314">
        <f t="shared" si="6"/>
        <v>1</v>
      </c>
      <c r="O68" s="1314"/>
      <c r="P68" s="1314"/>
      <c r="Q68" s="1314">
        <v>1</v>
      </c>
      <c r="R68" s="1314"/>
      <c r="S68" s="1314"/>
      <c r="T68" s="1314">
        <f t="shared" si="7"/>
        <v>1</v>
      </c>
      <c r="U68" s="1314"/>
      <c r="V68" s="1314"/>
      <c r="W68" s="1330">
        <f>Q68+U68/2</f>
        <v>1</v>
      </c>
      <c r="X68" s="1330"/>
      <c r="Y68" s="1330"/>
      <c r="Z68" s="1376">
        <f t="shared" si="8"/>
        <v>1</v>
      </c>
    </row>
    <row r="69" spans="1:27" s="31" customFormat="1" ht="14.45" customHeight="1" x14ac:dyDescent="0.25">
      <c r="A69" s="1301" t="s">
        <v>558</v>
      </c>
      <c r="B69" s="1331" t="s">
        <v>1344</v>
      </c>
      <c r="C69" s="1311"/>
      <c r="D69" s="1312"/>
      <c r="E69" s="1312"/>
      <c r="F69" s="1312"/>
      <c r="G69" s="1312"/>
      <c r="H69" s="1312"/>
      <c r="I69" s="1312"/>
      <c r="J69" s="1313"/>
      <c r="K69" s="1313"/>
      <c r="L69" s="1313"/>
      <c r="M69" s="1314">
        <v>1</v>
      </c>
      <c r="N69" s="1314">
        <f t="shared" si="6"/>
        <v>1</v>
      </c>
      <c r="O69" s="1314"/>
      <c r="P69" s="1314"/>
      <c r="Q69" s="1314">
        <v>1</v>
      </c>
      <c r="R69" s="1314"/>
      <c r="S69" s="1314"/>
      <c r="T69" s="1314">
        <f t="shared" si="7"/>
        <v>1</v>
      </c>
      <c r="U69" s="1314"/>
      <c r="V69" s="1314"/>
      <c r="W69" s="1330">
        <v>1</v>
      </c>
      <c r="X69" s="1330"/>
      <c r="Y69" s="1330"/>
      <c r="Z69" s="1376">
        <f t="shared" si="8"/>
        <v>1</v>
      </c>
    </row>
    <row r="70" spans="1:27" s="31" customFormat="1" ht="14.45" customHeight="1" x14ac:dyDescent="0.25">
      <c r="A70" s="1301" t="s">
        <v>559</v>
      </c>
      <c r="B70" s="1331" t="s">
        <v>1345</v>
      </c>
      <c r="C70" s="1311"/>
      <c r="D70" s="1312"/>
      <c r="E70" s="1312"/>
      <c r="F70" s="1312"/>
      <c r="G70" s="1312"/>
      <c r="H70" s="1312"/>
      <c r="I70" s="1312"/>
      <c r="J70" s="1313"/>
      <c r="K70" s="1313"/>
      <c r="L70" s="1313"/>
      <c r="M70" s="1314">
        <v>1</v>
      </c>
      <c r="N70" s="1314">
        <f t="shared" si="6"/>
        <v>1</v>
      </c>
      <c r="O70" s="1314"/>
      <c r="P70" s="1314"/>
      <c r="Q70" s="1314">
        <v>1</v>
      </c>
      <c r="R70" s="1314"/>
      <c r="S70" s="1314"/>
      <c r="T70" s="1314">
        <f t="shared" si="7"/>
        <v>1</v>
      </c>
      <c r="U70" s="1314"/>
      <c r="V70" s="1314"/>
      <c r="W70" s="1330">
        <f>Q70+U70/2</f>
        <v>1</v>
      </c>
      <c r="X70" s="1330"/>
      <c r="Y70" s="1330"/>
      <c r="Z70" s="1376">
        <f t="shared" si="8"/>
        <v>1</v>
      </c>
    </row>
    <row r="71" spans="1:27" s="31" customFormat="1" ht="14.45" customHeight="1" x14ac:dyDescent="0.25">
      <c r="A71" s="1301" t="s">
        <v>560</v>
      </c>
      <c r="B71" s="1380" t="s">
        <v>1347</v>
      </c>
      <c r="C71" s="1311"/>
      <c r="D71" s="1312"/>
      <c r="E71" s="1312"/>
      <c r="F71" s="1312"/>
      <c r="G71" s="1312"/>
      <c r="H71" s="1312"/>
      <c r="I71" s="1312"/>
      <c r="J71" s="1313"/>
      <c r="K71" s="1313"/>
      <c r="L71" s="1313"/>
      <c r="M71" s="1314">
        <v>1</v>
      </c>
      <c r="N71" s="1314">
        <f t="shared" si="6"/>
        <v>1</v>
      </c>
      <c r="O71" s="1314"/>
      <c r="P71" s="1314"/>
      <c r="Q71" s="1314">
        <v>1</v>
      </c>
      <c r="R71" s="1314"/>
      <c r="S71" s="1314"/>
      <c r="T71" s="1314">
        <f t="shared" si="7"/>
        <v>1</v>
      </c>
      <c r="U71" s="1314"/>
      <c r="V71" s="1314"/>
      <c r="W71" s="1330">
        <v>1</v>
      </c>
      <c r="X71" s="1330"/>
      <c r="Y71" s="1330"/>
      <c r="Z71" s="1376">
        <f t="shared" si="8"/>
        <v>1</v>
      </c>
    </row>
    <row r="72" spans="1:27" s="31" customFormat="1" ht="14.45" customHeight="1" x14ac:dyDescent="0.25">
      <c r="A72" s="1301" t="s">
        <v>612</v>
      </c>
      <c r="B72" s="1331" t="s">
        <v>1346</v>
      </c>
      <c r="C72" s="1311"/>
      <c r="D72" s="1312"/>
      <c r="E72" s="1312"/>
      <c r="F72" s="1312"/>
      <c r="G72" s="1312"/>
      <c r="H72" s="1312"/>
      <c r="I72" s="1312"/>
      <c r="J72" s="1313"/>
      <c r="K72" s="1313"/>
      <c r="L72" s="1313"/>
      <c r="M72" s="1314">
        <v>1</v>
      </c>
      <c r="N72" s="1314">
        <f t="shared" si="6"/>
        <v>1</v>
      </c>
      <c r="O72" s="1314"/>
      <c r="P72" s="1314"/>
      <c r="Q72" s="1314">
        <v>1</v>
      </c>
      <c r="R72" s="1314"/>
      <c r="S72" s="1314"/>
      <c r="T72" s="1314">
        <f t="shared" si="7"/>
        <v>1</v>
      </c>
      <c r="U72" s="1314"/>
      <c r="V72" s="1314"/>
      <c r="W72" s="1330">
        <v>1</v>
      </c>
      <c r="X72" s="1330"/>
      <c r="Y72" s="1330"/>
      <c r="Z72" s="1376">
        <f t="shared" si="8"/>
        <v>1</v>
      </c>
    </row>
    <row r="73" spans="1:27" s="31" customFormat="1" ht="14.45" customHeight="1" x14ac:dyDescent="0.25">
      <c r="A73" s="1301" t="s">
        <v>613</v>
      </c>
      <c r="B73" s="1331" t="s">
        <v>1315</v>
      </c>
      <c r="C73" s="1311"/>
      <c r="D73" s="1312"/>
      <c r="E73" s="1312"/>
      <c r="F73" s="1312"/>
      <c r="G73" s="1312"/>
      <c r="H73" s="1312"/>
      <c r="I73" s="1312"/>
      <c r="J73" s="1313"/>
      <c r="K73" s="1313"/>
      <c r="L73" s="1313"/>
      <c r="M73" s="1314">
        <v>1</v>
      </c>
      <c r="N73" s="1314">
        <f t="shared" si="6"/>
        <v>1</v>
      </c>
      <c r="O73" s="1314"/>
      <c r="P73" s="1314"/>
      <c r="Q73" s="1314">
        <v>1</v>
      </c>
      <c r="R73" s="1314"/>
      <c r="S73" s="1314"/>
      <c r="T73" s="1314">
        <f t="shared" si="7"/>
        <v>1</v>
      </c>
      <c r="U73" s="1314"/>
      <c r="V73" s="1314"/>
      <c r="W73" s="1330">
        <v>1</v>
      </c>
      <c r="X73" s="1330"/>
      <c r="Y73" s="1330"/>
      <c r="Z73" s="1376">
        <f t="shared" si="8"/>
        <v>1</v>
      </c>
    </row>
    <row r="74" spans="1:27" s="31" customFormat="1" ht="14.45" customHeight="1" x14ac:dyDescent="0.25">
      <c r="A74" s="1301" t="s">
        <v>614</v>
      </c>
      <c r="B74" s="1331" t="s">
        <v>1348</v>
      </c>
      <c r="C74" s="1311"/>
      <c r="D74" s="1312"/>
      <c r="E74" s="1312"/>
      <c r="F74" s="1312"/>
      <c r="G74" s="1312"/>
      <c r="H74" s="1312"/>
      <c r="I74" s="1312"/>
      <c r="J74" s="1313"/>
      <c r="K74" s="1313"/>
      <c r="L74" s="1313"/>
      <c r="M74" s="1314"/>
      <c r="N74" s="1314"/>
      <c r="O74" s="1314">
        <v>1</v>
      </c>
      <c r="P74" s="1314">
        <v>1</v>
      </c>
      <c r="Q74" s="1314"/>
      <c r="R74" s="1314"/>
      <c r="S74" s="1314"/>
      <c r="T74" s="1314"/>
      <c r="U74" s="1314">
        <v>1</v>
      </c>
      <c r="V74" s="1314">
        <v>1</v>
      </c>
      <c r="W74" s="1376">
        <v>0.25</v>
      </c>
      <c r="X74" s="1330"/>
      <c r="Y74" s="1330"/>
      <c r="Z74" s="1376">
        <v>0.25</v>
      </c>
    </row>
    <row r="75" spans="1:27" s="31" customFormat="1" ht="14.45" customHeight="1" x14ac:dyDescent="0.25">
      <c r="A75" s="1301" t="s">
        <v>615</v>
      </c>
      <c r="B75" s="1331" t="s">
        <v>1349</v>
      </c>
      <c r="C75" s="1311"/>
      <c r="D75" s="1312"/>
      <c r="E75" s="1312"/>
      <c r="F75" s="1312"/>
      <c r="G75" s="1312"/>
      <c r="H75" s="1312"/>
      <c r="I75" s="1312"/>
      <c r="J75" s="1313"/>
      <c r="K75" s="1313"/>
      <c r="L75" s="1313"/>
      <c r="M75" s="1314">
        <v>2</v>
      </c>
      <c r="N75" s="1314">
        <v>2</v>
      </c>
      <c r="O75" s="1314"/>
      <c r="P75" s="1314"/>
      <c r="Q75" s="1314">
        <v>2</v>
      </c>
      <c r="R75" s="1314"/>
      <c r="S75" s="1314"/>
      <c r="T75" s="1314">
        <v>2</v>
      </c>
      <c r="U75" s="1314"/>
      <c r="V75" s="1314"/>
      <c r="W75" s="1330">
        <v>2</v>
      </c>
      <c r="X75" s="1330"/>
      <c r="Y75" s="1330"/>
      <c r="Z75" s="1376">
        <v>2</v>
      </c>
    </row>
    <row r="76" spans="1:27" s="31" customFormat="1" ht="14.45" customHeight="1" x14ac:dyDescent="0.25">
      <c r="A76" s="1301" t="s">
        <v>112</v>
      </c>
      <c r="B76" s="1331" t="s">
        <v>1310</v>
      </c>
      <c r="C76" s="1311"/>
      <c r="D76" s="1312"/>
      <c r="E76" s="1312"/>
      <c r="F76" s="1312"/>
      <c r="G76" s="1312"/>
      <c r="H76" s="1312"/>
      <c r="I76" s="1312"/>
      <c r="J76" s="1313"/>
      <c r="K76" s="1313"/>
      <c r="L76" s="1313"/>
      <c r="M76" s="1314">
        <v>2</v>
      </c>
      <c r="N76" s="1314">
        <v>2</v>
      </c>
      <c r="O76" s="1314"/>
      <c r="P76" s="1314"/>
      <c r="Q76" s="1314">
        <v>2</v>
      </c>
      <c r="R76" s="1314"/>
      <c r="S76" s="1314"/>
      <c r="T76" s="1314">
        <v>2</v>
      </c>
      <c r="U76" s="1314"/>
      <c r="V76" s="1314"/>
      <c r="W76" s="1330">
        <v>2</v>
      </c>
      <c r="X76" s="1330"/>
      <c r="Y76" s="1330"/>
      <c r="Z76" s="1376">
        <v>2</v>
      </c>
    </row>
    <row r="77" spans="1:27" s="31" customFormat="1" ht="14.45" customHeight="1" x14ac:dyDescent="0.25">
      <c r="A77" s="1301" t="s">
        <v>640</v>
      </c>
      <c r="B77" s="1329" t="s">
        <v>1311</v>
      </c>
      <c r="C77" s="1311"/>
      <c r="D77" s="1312"/>
      <c r="E77" s="1312"/>
      <c r="F77" s="1312"/>
      <c r="G77" s="1312"/>
      <c r="H77" s="1312"/>
      <c r="I77" s="1312"/>
      <c r="J77" s="1313"/>
      <c r="K77" s="1313"/>
      <c r="L77" s="1313"/>
      <c r="M77" s="1314"/>
      <c r="N77" s="1314"/>
      <c r="O77" s="1314"/>
      <c r="P77" s="1314"/>
      <c r="Q77" s="1314"/>
      <c r="R77" s="1314"/>
      <c r="S77" s="1314"/>
      <c r="T77" s="1314"/>
      <c r="U77" s="1314"/>
      <c r="V77" s="1314"/>
      <c r="W77" s="1330"/>
      <c r="X77" s="1330"/>
      <c r="Y77" s="1330"/>
      <c r="Z77" s="1376"/>
    </row>
    <row r="78" spans="1:27" s="31" customFormat="1" ht="17.25" customHeight="1" x14ac:dyDescent="0.25">
      <c r="A78" s="1301" t="s">
        <v>641</v>
      </c>
      <c r="B78" s="1331" t="s">
        <v>1313</v>
      </c>
      <c r="C78" s="1311"/>
      <c r="D78" s="1312"/>
      <c r="E78" s="1312"/>
      <c r="F78" s="1312"/>
      <c r="G78" s="1312"/>
      <c r="H78" s="1312"/>
      <c r="I78" s="1312"/>
      <c r="J78" s="1313"/>
      <c r="K78" s="1313"/>
      <c r="L78" s="1313"/>
      <c r="M78" s="1335">
        <v>1</v>
      </c>
      <c r="N78" s="1335">
        <f t="shared" si="6"/>
        <v>1</v>
      </c>
      <c r="O78" s="1335"/>
      <c r="P78" s="1335"/>
      <c r="Q78" s="1335">
        <v>1</v>
      </c>
      <c r="R78" s="1335"/>
      <c r="S78" s="1335"/>
      <c r="T78" s="1335">
        <f t="shared" si="7"/>
        <v>1</v>
      </c>
      <c r="U78" s="1335"/>
      <c r="V78" s="1335"/>
      <c r="W78" s="1336">
        <f>Q78+U78/2</f>
        <v>1</v>
      </c>
      <c r="X78" s="1336"/>
      <c r="Y78" s="1336"/>
      <c r="Z78" s="1379">
        <f t="shared" si="8"/>
        <v>1</v>
      </c>
      <c r="AA78" s="1328"/>
    </row>
    <row r="79" spans="1:27" s="31" customFormat="1" ht="14.45" customHeight="1" x14ac:dyDescent="0.25">
      <c r="A79" s="1301" t="s">
        <v>115</v>
      </c>
      <c r="B79" s="1331" t="s">
        <v>1350</v>
      </c>
      <c r="C79" s="1311"/>
      <c r="D79" s="1312"/>
      <c r="E79" s="1312"/>
      <c r="F79" s="1312"/>
      <c r="G79" s="1312"/>
      <c r="H79" s="1312"/>
      <c r="I79" s="1312"/>
      <c r="J79" s="1313"/>
      <c r="K79" s="1313"/>
      <c r="L79" s="1313"/>
      <c r="M79" s="1314">
        <v>1</v>
      </c>
      <c r="N79" s="1314">
        <v>1</v>
      </c>
      <c r="O79" s="1314"/>
      <c r="P79" s="1314"/>
      <c r="Q79" s="1314">
        <v>1</v>
      </c>
      <c r="R79" s="1314"/>
      <c r="S79" s="1314"/>
      <c r="T79" s="1314">
        <f t="shared" si="7"/>
        <v>1</v>
      </c>
      <c r="U79" s="1314"/>
      <c r="V79" s="1314"/>
      <c r="W79" s="1330">
        <f>Q79+U79/2</f>
        <v>1</v>
      </c>
      <c r="X79" s="1330"/>
      <c r="Y79" s="1330"/>
      <c r="Z79" s="1376">
        <f t="shared" si="8"/>
        <v>1</v>
      </c>
    </row>
    <row r="80" spans="1:27" s="31" customFormat="1" ht="14.45" customHeight="1" x14ac:dyDescent="0.25">
      <c r="A80" s="1301" t="s">
        <v>116</v>
      </c>
      <c r="B80" s="1331" t="s">
        <v>1352</v>
      </c>
      <c r="C80" s="1311"/>
      <c r="D80" s="1312"/>
      <c r="E80" s="1312"/>
      <c r="F80" s="1312"/>
      <c r="G80" s="1312"/>
      <c r="H80" s="1312"/>
      <c r="I80" s="1312"/>
      <c r="J80" s="1313"/>
      <c r="K80" s="1313"/>
      <c r="L80" s="1313"/>
      <c r="M80" s="1314">
        <v>1</v>
      </c>
      <c r="N80" s="1314">
        <v>1</v>
      </c>
      <c r="O80" s="1314"/>
      <c r="P80" s="1314"/>
      <c r="Q80" s="1314">
        <v>1</v>
      </c>
      <c r="R80" s="1314"/>
      <c r="S80" s="1314"/>
      <c r="T80" s="1314">
        <f t="shared" si="7"/>
        <v>1</v>
      </c>
      <c r="U80" s="1314"/>
      <c r="V80" s="1314"/>
      <c r="W80" s="1330">
        <f>Q80+U80/2</f>
        <v>1</v>
      </c>
      <c r="X80" s="1330"/>
      <c r="Y80" s="1330"/>
      <c r="Z80" s="1376">
        <f t="shared" si="8"/>
        <v>1</v>
      </c>
    </row>
    <row r="81" spans="1:26" s="31" customFormat="1" ht="14.45" customHeight="1" x14ac:dyDescent="0.25">
      <c r="A81" s="1301" t="s">
        <v>117</v>
      </c>
      <c r="B81" s="1380" t="s">
        <v>1351</v>
      </c>
      <c r="C81" s="1311"/>
      <c r="D81" s="1312"/>
      <c r="E81" s="1312"/>
      <c r="F81" s="1312"/>
      <c r="G81" s="1312"/>
      <c r="H81" s="1312"/>
      <c r="I81" s="1312"/>
      <c r="J81" s="1313"/>
      <c r="K81" s="1313"/>
      <c r="L81" s="1313"/>
      <c r="M81" s="1314">
        <v>1</v>
      </c>
      <c r="N81" s="1314">
        <v>1</v>
      </c>
      <c r="O81" s="1314"/>
      <c r="P81" s="1314"/>
      <c r="Q81" s="1314">
        <v>1</v>
      </c>
      <c r="R81" s="1314"/>
      <c r="S81" s="1314"/>
      <c r="T81" s="1314">
        <v>1</v>
      </c>
      <c r="U81" s="1314"/>
      <c r="V81" s="1314"/>
      <c r="W81" s="1330">
        <v>1</v>
      </c>
      <c r="X81" s="1330"/>
      <c r="Y81" s="1330"/>
      <c r="Z81" s="1376">
        <v>1</v>
      </c>
    </row>
    <row r="82" spans="1:26" s="31" customFormat="1" ht="14.45" customHeight="1" x14ac:dyDescent="0.25">
      <c r="A82" s="1301" t="s">
        <v>120</v>
      </c>
      <c r="B82" s="1331" t="s">
        <v>1353</v>
      </c>
      <c r="C82" s="1332"/>
      <c r="D82" s="1333"/>
      <c r="E82" s="1333"/>
      <c r="F82" s="1333"/>
      <c r="G82" s="1333"/>
      <c r="H82" s="1333"/>
      <c r="I82" s="1333"/>
      <c r="J82" s="1334"/>
      <c r="K82" s="1334"/>
      <c r="L82" s="1334"/>
      <c r="M82" s="1314">
        <v>1</v>
      </c>
      <c r="N82" s="1314">
        <v>1</v>
      </c>
      <c r="O82" s="1314"/>
      <c r="P82" s="1314"/>
      <c r="Q82" s="1314">
        <v>1</v>
      </c>
      <c r="R82" s="1314"/>
      <c r="S82" s="1314"/>
      <c r="T82" s="1314">
        <v>1</v>
      </c>
      <c r="U82" s="1314"/>
      <c r="V82" s="1314"/>
      <c r="W82" s="1330">
        <v>1</v>
      </c>
      <c r="X82" s="1318"/>
      <c r="Y82" s="1318"/>
      <c r="Z82" s="1376">
        <v>1</v>
      </c>
    </row>
    <row r="83" spans="1:26" s="31" customFormat="1" ht="14.45" customHeight="1" x14ac:dyDescent="0.25">
      <c r="A83" s="1301" t="s">
        <v>123</v>
      </c>
      <c r="B83" s="1329" t="s">
        <v>1314</v>
      </c>
      <c r="C83" s="1311"/>
      <c r="D83" s="1312"/>
      <c r="E83" s="1312"/>
      <c r="F83" s="1312"/>
      <c r="G83" s="1312"/>
      <c r="H83" s="1312"/>
      <c r="I83" s="1312"/>
      <c r="J83" s="1313"/>
      <c r="K83" s="1313"/>
      <c r="L83" s="1313"/>
      <c r="M83" s="1314"/>
      <c r="N83" s="1314"/>
      <c r="O83" s="1314"/>
      <c r="P83" s="1314"/>
      <c r="Q83" s="1314"/>
      <c r="R83" s="1314"/>
      <c r="S83" s="1314"/>
      <c r="T83" s="1314"/>
      <c r="U83" s="1314"/>
      <c r="V83" s="1314"/>
      <c r="W83" s="1330"/>
      <c r="X83" s="1330"/>
      <c r="Y83" s="1330"/>
      <c r="Z83" s="1376"/>
    </row>
    <row r="84" spans="1:26" s="31" customFormat="1" ht="14.45" customHeight="1" x14ac:dyDescent="0.25">
      <c r="A84" s="1301" t="s">
        <v>124</v>
      </c>
      <c r="B84" s="1331" t="s">
        <v>1354</v>
      </c>
      <c r="C84" s="1311"/>
      <c r="D84" s="1312"/>
      <c r="E84" s="1312"/>
      <c r="F84" s="1312"/>
      <c r="G84" s="1312"/>
      <c r="H84" s="1312"/>
      <c r="I84" s="1312"/>
      <c r="J84" s="1313"/>
      <c r="K84" s="1313"/>
      <c r="L84" s="1313"/>
      <c r="M84" s="1314">
        <v>1</v>
      </c>
      <c r="N84" s="1314">
        <f t="shared" ref="N84:N88" si="9">M84</f>
        <v>1</v>
      </c>
      <c r="O84" s="1314"/>
      <c r="P84" s="1314"/>
      <c r="Q84" s="1314">
        <v>1</v>
      </c>
      <c r="R84" s="1314"/>
      <c r="S84" s="1314"/>
      <c r="T84" s="1314">
        <f t="shared" ref="T84:T88" si="10">D84+J84+N84</f>
        <v>1</v>
      </c>
      <c r="U84" s="1314"/>
      <c r="V84" s="1314"/>
      <c r="W84" s="1330">
        <f>Q84+U84/2</f>
        <v>1</v>
      </c>
      <c r="X84" s="1330"/>
      <c r="Y84" s="1330"/>
      <c r="Z84" s="1376">
        <f t="shared" ref="Z84:Z88" si="11">T84+V84/2</f>
        <v>1</v>
      </c>
    </row>
    <row r="85" spans="1:26" s="31" customFormat="1" ht="29.25" customHeight="1" x14ac:dyDescent="0.25">
      <c r="A85" s="1394" t="s">
        <v>125</v>
      </c>
      <c r="B85" s="1380" t="s">
        <v>1355</v>
      </c>
      <c r="C85" s="1311"/>
      <c r="D85" s="1312"/>
      <c r="E85" s="1312"/>
      <c r="F85" s="1312"/>
      <c r="G85" s="1312"/>
      <c r="H85" s="1312"/>
      <c r="I85" s="1312"/>
      <c r="J85" s="1313"/>
      <c r="K85" s="1313"/>
      <c r="L85" s="1313"/>
      <c r="M85" s="1314">
        <v>1</v>
      </c>
      <c r="N85" s="1314">
        <f t="shared" si="9"/>
        <v>1</v>
      </c>
      <c r="O85" s="1314"/>
      <c r="P85" s="1314"/>
      <c r="Q85" s="1314">
        <v>1</v>
      </c>
      <c r="R85" s="1314"/>
      <c r="S85" s="1314"/>
      <c r="T85" s="1314">
        <f t="shared" si="10"/>
        <v>1</v>
      </c>
      <c r="U85" s="1314"/>
      <c r="V85" s="1314"/>
      <c r="W85" s="1330">
        <f>Q85+U85/2</f>
        <v>1</v>
      </c>
      <c r="X85" s="1330"/>
      <c r="Y85" s="1330"/>
      <c r="Z85" s="1376">
        <f t="shared" si="11"/>
        <v>1</v>
      </c>
    </row>
    <row r="86" spans="1:26" s="31" customFormat="1" ht="14.45" customHeight="1" x14ac:dyDescent="0.25">
      <c r="A86" s="1301" t="s">
        <v>126</v>
      </c>
      <c r="B86" s="1331" t="s">
        <v>1359</v>
      </c>
      <c r="C86" s="1311"/>
      <c r="D86" s="1312"/>
      <c r="E86" s="1312"/>
      <c r="F86" s="1312"/>
      <c r="G86" s="1312"/>
      <c r="H86" s="1312"/>
      <c r="I86" s="1312"/>
      <c r="J86" s="1313"/>
      <c r="K86" s="1313"/>
      <c r="L86" s="1313"/>
      <c r="M86" s="1314"/>
      <c r="N86" s="1314"/>
      <c r="O86" s="1314">
        <v>1</v>
      </c>
      <c r="P86" s="1314">
        <v>1</v>
      </c>
      <c r="Q86" s="1314"/>
      <c r="R86" s="1314"/>
      <c r="S86" s="1314"/>
      <c r="T86" s="1314"/>
      <c r="U86" s="1314">
        <v>1</v>
      </c>
      <c r="V86" s="1314">
        <v>1</v>
      </c>
      <c r="W86" s="1318">
        <v>0.5</v>
      </c>
      <c r="X86" s="1330"/>
      <c r="Y86" s="1330"/>
      <c r="Z86" s="1376">
        <f>W86</f>
        <v>0.5</v>
      </c>
    </row>
    <row r="87" spans="1:26" s="31" customFormat="1" ht="14.45" customHeight="1" x14ac:dyDescent="0.25">
      <c r="A87" s="1301" t="s">
        <v>129</v>
      </c>
      <c r="B87" s="1329" t="s">
        <v>1356</v>
      </c>
      <c r="C87" s="1245"/>
      <c r="D87" s="1246"/>
      <c r="E87" s="1246"/>
      <c r="F87" s="1246"/>
      <c r="G87" s="1246"/>
      <c r="H87" s="1246"/>
      <c r="I87" s="1246"/>
      <c r="J87" s="1247"/>
      <c r="K87" s="1247"/>
      <c r="L87" s="1247"/>
      <c r="M87" s="1248"/>
      <c r="N87" s="1248"/>
      <c r="O87" s="1248"/>
      <c r="P87" s="1248"/>
      <c r="Q87" s="1248"/>
      <c r="R87" s="1248"/>
      <c r="S87" s="1248"/>
      <c r="T87" s="1248"/>
      <c r="U87" s="1248"/>
      <c r="V87" s="1248"/>
      <c r="W87" s="1249"/>
      <c r="X87" s="1249"/>
      <c r="Y87" s="1249"/>
      <c r="Z87" s="1378"/>
    </row>
    <row r="88" spans="1:26" s="31" customFormat="1" ht="16.5" customHeight="1" x14ac:dyDescent="0.25">
      <c r="A88" s="1301" t="s">
        <v>132</v>
      </c>
      <c r="B88" s="1331" t="s">
        <v>1357</v>
      </c>
      <c r="C88" s="1311"/>
      <c r="D88" s="1312"/>
      <c r="E88" s="1312"/>
      <c r="F88" s="1312"/>
      <c r="G88" s="1312"/>
      <c r="H88" s="1312"/>
      <c r="I88" s="1312"/>
      <c r="J88" s="1313"/>
      <c r="K88" s="1313"/>
      <c r="L88" s="1313"/>
      <c r="M88" s="1314">
        <v>3</v>
      </c>
      <c r="N88" s="1314">
        <f t="shared" si="9"/>
        <v>3</v>
      </c>
      <c r="O88" s="1314"/>
      <c r="P88" s="1314"/>
      <c r="Q88" s="1314">
        <v>3</v>
      </c>
      <c r="R88" s="1314"/>
      <c r="S88" s="1314"/>
      <c r="T88" s="1314">
        <f t="shared" si="10"/>
        <v>3</v>
      </c>
      <c r="U88" s="1314"/>
      <c r="V88" s="1314"/>
      <c r="W88" s="1330">
        <f>Q88+U88/2</f>
        <v>3</v>
      </c>
      <c r="X88" s="1330"/>
      <c r="Y88" s="1330"/>
      <c r="Z88" s="1376">
        <f t="shared" si="11"/>
        <v>3</v>
      </c>
    </row>
    <row r="89" spans="1:26" s="31" customFormat="1" ht="14.45" customHeight="1" x14ac:dyDescent="0.25">
      <c r="A89" s="1301" t="s">
        <v>135</v>
      </c>
      <c r="B89" s="1331" t="s">
        <v>1358</v>
      </c>
      <c r="C89" s="1245"/>
      <c r="D89" s="1246"/>
      <c r="E89" s="1246"/>
      <c r="F89" s="1246"/>
      <c r="G89" s="1246"/>
      <c r="H89" s="1246"/>
      <c r="I89" s="1246"/>
      <c r="J89" s="1247"/>
      <c r="K89" s="1247"/>
      <c r="L89" s="1247"/>
      <c r="M89" s="1314">
        <v>1</v>
      </c>
      <c r="N89" s="1314">
        <f>M89</f>
        <v>1</v>
      </c>
      <c r="O89" s="1248"/>
      <c r="P89" s="1248"/>
      <c r="Q89" s="1314">
        <f>M89+O89</f>
        <v>1</v>
      </c>
      <c r="R89" s="1248"/>
      <c r="S89" s="1248"/>
      <c r="T89" s="1314">
        <f>D89+J89+N89</f>
        <v>1</v>
      </c>
      <c r="U89" s="1248"/>
      <c r="V89" s="1248"/>
      <c r="W89" s="1374">
        <f>Q89+U89</f>
        <v>1</v>
      </c>
      <c r="X89" s="1251"/>
      <c r="Y89" s="1251"/>
      <c r="Z89" s="1376">
        <f>T89+V89/2</f>
        <v>1</v>
      </c>
    </row>
    <row r="90" spans="1:26" s="31" customFormat="1" ht="14.45" customHeight="1" x14ac:dyDescent="0.25">
      <c r="A90" s="1301" t="s">
        <v>136</v>
      </c>
      <c r="B90" s="1337" t="s">
        <v>696</v>
      </c>
      <c r="C90" s="1311"/>
      <c r="D90" s="1312"/>
      <c r="E90" s="1312"/>
      <c r="F90" s="1312"/>
      <c r="G90" s="1312"/>
      <c r="H90" s="1312"/>
      <c r="I90" s="1312"/>
      <c r="J90" s="1313"/>
      <c r="K90" s="1313"/>
      <c r="L90" s="1313"/>
      <c r="M90" s="1314">
        <f>SUM(M65:M89)</f>
        <v>23</v>
      </c>
      <c r="N90" s="1314">
        <f t="shared" ref="N90:Z90" si="12">SUM(N65:N89)</f>
        <v>23</v>
      </c>
      <c r="O90" s="1314">
        <f t="shared" si="12"/>
        <v>2</v>
      </c>
      <c r="P90" s="1314">
        <f t="shared" si="12"/>
        <v>2</v>
      </c>
      <c r="Q90" s="1314">
        <f t="shared" si="12"/>
        <v>23</v>
      </c>
      <c r="R90" s="1314">
        <f t="shared" si="12"/>
        <v>0</v>
      </c>
      <c r="S90" s="1314">
        <f t="shared" si="12"/>
        <v>0</v>
      </c>
      <c r="T90" s="1314">
        <f t="shared" si="12"/>
        <v>23</v>
      </c>
      <c r="U90" s="1314">
        <f t="shared" si="12"/>
        <v>2</v>
      </c>
      <c r="V90" s="1314">
        <f t="shared" si="12"/>
        <v>2</v>
      </c>
      <c r="W90" s="1314">
        <f t="shared" si="12"/>
        <v>23.75</v>
      </c>
      <c r="X90" s="1314">
        <f t="shared" si="12"/>
        <v>0</v>
      </c>
      <c r="Y90" s="1314">
        <f t="shared" si="12"/>
        <v>0</v>
      </c>
      <c r="Z90" s="1314">
        <f t="shared" si="12"/>
        <v>23.75</v>
      </c>
    </row>
    <row r="91" spans="1:26" s="31" customFormat="1" ht="14.45" customHeight="1" x14ac:dyDescent="0.25">
      <c r="A91" s="1301"/>
      <c r="B91" s="1237"/>
      <c r="C91" s="1254"/>
      <c r="D91" s="1255"/>
      <c r="E91" s="1255"/>
      <c r="F91" s="1255"/>
      <c r="G91" s="1255"/>
      <c r="H91" s="1255"/>
      <c r="I91" s="1255"/>
      <c r="J91" s="1256"/>
      <c r="K91" s="1256"/>
      <c r="L91" s="1256"/>
      <c r="M91" s="1257"/>
      <c r="N91" s="1257"/>
      <c r="O91" s="1257"/>
      <c r="P91" s="1257"/>
      <c r="Q91" s="1257"/>
      <c r="R91" s="1257"/>
      <c r="S91" s="1257"/>
      <c r="T91" s="1257"/>
      <c r="U91" s="1257"/>
      <c r="V91" s="1257"/>
      <c r="W91" s="1258"/>
      <c r="X91" s="1258"/>
      <c r="Y91" s="1258"/>
      <c r="Z91" s="1257"/>
    </row>
    <row r="92" spans="1:26" s="31" customFormat="1" ht="14.45" customHeight="1" x14ac:dyDescent="0.25">
      <c r="A92" s="1301"/>
      <c r="B92" s="1241"/>
      <c r="C92" s="1232"/>
      <c r="D92" s="1210"/>
      <c r="E92" s="1210"/>
      <c r="F92" s="1210"/>
      <c r="G92" s="1210"/>
      <c r="H92" s="1210"/>
      <c r="I92" s="1210"/>
      <c r="J92" s="1226"/>
      <c r="K92" s="1226"/>
      <c r="L92" s="1226"/>
      <c r="M92" s="1211"/>
      <c r="N92" s="1211"/>
      <c r="O92" s="1211"/>
      <c r="P92" s="1211"/>
      <c r="Q92" s="1211"/>
      <c r="R92" s="1211"/>
      <c r="S92" s="1211"/>
      <c r="T92" s="1211"/>
      <c r="U92" s="1211"/>
      <c r="V92" s="1211"/>
      <c r="W92" s="1242"/>
      <c r="X92" s="1242"/>
      <c r="Y92" s="1242"/>
      <c r="Z92" s="1211"/>
    </row>
    <row r="93" spans="1:26" s="31" customFormat="1" ht="14.45" customHeight="1" x14ac:dyDescent="0.25">
      <c r="A93" s="1301"/>
      <c r="B93" s="1241"/>
      <c r="C93" s="1232"/>
      <c r="D93" s="1210"/>
      <c r="E93" s="1210"/>
      <c r="F93" s="1210"/>
      <c r="G93" s="1210"/>
      <c r="H93" s="1210"/>
      <c r="I93" s="1210"/>
      <c r="J93" s="1226"/>
      <c r="K93" s="1226"/>
      <c r="L93" s="1226"/>
      <c r="M93" s="1211"/>
      <c r="N93" s="1211"/>
      <c r="O93" s="1211"/>
      <c r="P93" s="1211"/>
      <c r="Q93" s="1211"/>
      <c r="R93" s="1211"/>
      <c r="S93" s="1211"/>
      <c r="T93" s="1211"/>
      <c r="U93" s="1211"/>
      <c r="V93" s="1211"/>
      <c r="W93" s="1242"/>
      <c r="X93" s="1242"/>
      <c r="Y93" s="1242"/>
      <c r="Z93" s="1211"/>
    </row>
    <row r="94" spans="1:26" s="31" customFormat="1" ht="14.45" customHeight="1" x14ac:dyDescent="0.25">
      <c r="A94" s="1304" t="s">
        <v>139</v>
      </c>
      <c r="B94" s="1305" t="s">
        <v>506</v>
      </c>
      <c r="C94" s="1306"/>
      <c r="D94" s="1307"/>
      <c r="E94" s="1307"/>
      <c r="F94" s="1307"/>
      <c r="G94" s="1307"/>
      <c r="H94" s="1307"/>
      <c r="I94" s="1307"/>
      <c r="J94" s="1308"/>
      <c r="K94" s="1308"/>
      <c r="L94" s="1308"/>
      <c r="M94" s="1291"/>
      <c r="N94" s="1291"/>
      <c r="O94" s="1291"/>
      <c r="P94" s="1291"/>
      <c r="Q94" s="1291"/>
      <c r="R94" s="1291"/>
      <c r="S94" s="1291"/>
      <c r="T94" s="1291"/>
      <c r="U94" s="1291"/>
      <c r="V94" s="1291"/>
      <c r="W94" s="1309"/>
      <c r="X94" s="1309"/>
      <c r="Y94" s="1309"/>
      <c r="Z94" s="1291"/>
    </row>
    <row r="95" spans="1:26" s="31" customFormat="1" ht="14.45" customHeight="1" x14ac:dyDescent="0.25">
      <c r="A95" s="1304" t="s">
        <v>140</v>
      </c>
      <c r="B95" s="1310" t="s">
        <v>507</v>
      </c>
      <c r="C95" s="1311"/>
      <c r="D95" s="1312"/>
      <c r="E95" s="1312"/>
      <c r="F95" s="1312"/>
      <c r="G95" s="1312"/>
      <c r="H95" s="1312"/>
      <c r="I95" s="1312"/>
      <c r="J95" s="1313"/>
      <c r="K95" s="1313"/>
      <c r="L95" s="1313"/>
      <c r="M95" s="1313">
        <v>13</v>
      </c>
      <c r="N95" s="1313">
        <f>M95</f>
        <v>13</v>
      </c>
      <c r="O95" s="1314"/>
      <c r="P95" s="1314"/>
      <c r="Q95" s="1313">
        <f>M95</f>
        <v>13</v>
      </c>
      <c r="R95" s="1313"/>
      <c r="S95" s="1313"/>
      <c r="T95" s="1314">
        <f>N95+J95+D95</f>
        <v>13</v>
      </c>
      <c r="U95" s="1314"/>
      <c r="V95" s="1314"/>
      <c r="W95" s="1313">
        <f>Q95+U95/2</f>
        <v>13</v>
      </c>
      <c r="X95" s="1313"/>
      <c r="Y95" s="1313"/>
      <c r="Z95" s="1314">
        <f t="shared" ref="Z95:Z98" si="13">T95+V95/2</f>
        <v>13</v>
      </c>
    </row>
    <row r="96" spans="1:26" s="31" customFormat="1" ht="14.45" customHeight="1" x14ac:dyDescent="0.25">
      <c r="A96" s="1304" t="s">
        <v>141</v>
      </c>
      <c r="B96" s="1310" t="s">
        <v>1307</v>
      </c>
      <c r="C96" s="1311"/>
      <c r="D96" s="1312"/>
      <c r="E96" s="1312"/>
      <c r="F96" s="1312"/>
      <c r="G96" s="1312"/>
      <c r="H96" s="1312"/>
      <c r="I96" s="1312"/>
      <c r="J96" s="1313"/>
      <c r="K96" s="1313"/>
      <c r="L96" s="1313"/>
      <c r="M96" s="1313">
        <v>8</v>
      </c>
      <c r="N96" s="1313">
        <f>M96</f>
        <v>8</v>
      </c>
      <c r="O96" s="1314"/>
      <c r="P96" s="1314"/>
      <c r="Q96" s="1313">
        <f>M96</f>
        <v>8</v>
      </c>
      <c r="R96" s="1313"/>
      <c r="S96" s="1313"/>
      <c r="T96" s="1314">
        <f>Q96</f>
        <v>8</v>
      </c>
      <c r="U96" s="1314"/>
      <c r="V96" s="1314"/>
      <c r="W96" s="1313">
        <f>Q96+U96/2</f>
        <v>8</v>
      </c>
      <c r="X96" s="1313"/>
      <c r="Y96" s="1313"/>
      <c r="Z96" s="1314">
        <f t="shared" si="13"/>
        <v>8</v>
      </c>
    </row>
    <row r="97" spans="1:244" s="31" customFormat="1" ht="14.45" customHeight="1" x14ac:dyDescent="0.25">
      <c r="A97" s="1304" t="s">
        <v>142</v>
      </c>
      <c r="B97" s="1310" t="s">
        <v>1308</v>
      </c>
      <c r="C97" s="1311"/>
      <c r="D97" s="1312"/>
      <c r="E97" s="1312"/>
      <c r="F97" s="1312"/>
      <c r="G97" s="1312"/>
      <c r="H97" s="1312"/>
      <c r="I97" s="1312"/>
      <c r="J97" s="1313"/>
      <c r="K97" s="1313"/>
      <c r="L97" s="1313"/>
      <c r="M97" s="1313">
        <v>2</v>
      </c>
      <c r="N97" s="1313">
        <f>M97</f>
        <v>2</v>
      </c>
      <c r="O97" s="1314"/>
      <c r="P97" s="1314"/>
      <c r="Q97" s="1313">
        <f>M97</f>
        <v>2</v>
      </c>
      <c r="R97" s="1313"/>
      <c r="S97" s="1313"/>
      <c r="T97" s="1314">
        <f>Q97</f>
        <v>2</v>
      </c>
      <c r="U97" s="1314"/>
      <c r="V97" s="1314"/>
      <c r="W97" s="1313">
        <f>Q97+U97/2</f>
        <v>2</v>
      </c>
      <c r="X97" s="1313"/>
      <c r="Y97" s="1313"/>
      <c r="Z97" s="1314">
        <f t="shared" si="13"/>
        <v>2</v>
      </c>
    </row>
    <row r="98" spans="1:244" s="31" customFormat="1" ht="14.45" customHeight="1" x14ac:dyDescent="0.25">
      <c r="A98" s="1304" t="s">
        <v>143</v>
      </c>
      <c r="B98" s="1310" t="s">
        <v>1309</v>
      </c>
      <c r="C98" s="1311"/>
      <c r="D98" s="1312"/>
      <c r="E98" s="1312"/>
      <c r="F98" s="1312"/>
      <c r="G98" s="1312"/>
      <c r="H98" s="1312"/>
      <c r="I98" s="1312"/>
      <c r="J98" s="1313"/>
      <c r="K98" s="1313"/>
      <c r="L98" s="1313"/>
      <c r="M98" s="1313">
        <v>1</v>
      </c>
      <c r="N98" s="1313">
        <f>M98</f>
        <v>1</v>
      </c>
      <c r="O98" s="1314"/>
      <c r="P98" s="1314"/>
      <c r="Q98" s="1313">
        <f>M98</f>
        <v>1</v>
      </c>
      <c r="R98" s="1313"/>
      <c r="S98" s="1313"/>
      <c r="T98" s="1314">
        <f>Q98</f>
        <v>1</v>
      </c>
      <c r="U98" s="1314"/>
      <c r="V98" s="1314"/>
      <c r="W98" s="1313">
        <f>Q98+U98/2</f>
        <v>1</v>
      </c>
      <c r="X98" s="1313"/>
      <c r="Y98" s="1313"/>
      <c r="Z98" s="1314">
        <f t="shared" si="13"/>
        <v>1</v>
      </c>
    </row>
    <row r="99" spans="1:244" s="31" customFormat="1" ht="14.45" customHeight="1" x14ac:dyDescent="0.25">
      <c r="A99" s="1304" t="s">
        <v>145</v>
      </c>
      <c r="B99" s="1315" t="s">
        <v>1054</v>
      </c>
      <c r="C99" s="1316"/>
      <c r="D99" s="1317"/>
      <c r="E99" s="1317"/>
      <c r="F99" s="1317"/>
      <c r="G99" s="1317"/>
      <c r="H99" s="1317"/>
      <c r="I99" s="1317"/>
      <c r="J99" s="1313"/>
      <c r="K99" s="1313"/>
      <c r="L99" s="1313"/>
      <c r="M99" s="1314">
        <f>M95+M96+M98+M97</f>
        <v>24</v>
      </c>
      <c r="N99" s="1314">
        <f t="shared" ref="N99:Z99" si="14">N95+N96+N98+N97</f>
        <v>24</v>
      </c>
      <c r="O99" s="1314">
        <f t="shared" si="14"/>
        <v>0</v>
      </c>
      <c r="P99" s="1314">
        <f t="shared" si="14"/>
        <v>0</v>
      </c>
      <c r="Q99" s="1314">
        <f t="shared" si="14"/>
        <v>24</v>
      </c>
      <c r="R99" s="1314"/>
      <c r="S99" s="1314"/>
      <c r="T99" s="1314">
        <f t="shared" si="14"/>
        <v>24</v>
      </c>
      <c r="U99" s="1314">
        <f t="shared" si="14"/>
        <v>0</v>
      </c>
      <c r="V99" s="1314">
        <f t="shared" si="14"/>
        <v>0</v>
      </c>
      <c r="W99" s="1318">
        <f t="shared" si="14"/>
        <v>24</v>
      </c>
      <c r="X99" s="1318"/>
      <c r="Y99" s="1318"/>
      <c r="Z99" s="1318">
        <f t="shared" si="14"/>
        <v>24</v>
      </c>
    </row>
    <row r="100" spans="1:244" ht="15.75" customHeight="1" x14ac:dyDescent="0.25">
      <c r="A100" s="1304"/>
      <c r="B100" s="1319"/>
      <c r="C100" s="1320"/>
      <c r="D100" s="1321"/>
      <c r="E100" s="1321"/>
      <c r="F100" s="1321"/>
      <c r="G100" s="1321"/>
      <c r="H100" s="1321"/>
      <c r="I100" s="1321"/>
      <c r="J100" s="1322"/>
      <c r="K100" s="1322"/>
      <c r="L100" s="1322"/>
      <c r="M100" s="1323"/>
      <c r="N100" s="1323"/>
      <c r="O100" s="1323"/>
      <c r="P100" s="1323"/>
      <c r="Q100" s="1323"/>
      <c r="R100" s="1323"/>
      <c r="S100" s="1323"/>
      <c r="T100" s="1323"/>
      <c r="U100" s="1323"/>
      <c r="V100" s="1323"/>
      <c r="W100" s="1323"/>
      <c r="X100" s="1323"/>
      <c r="Y100" s="1323"/>
      <c r="Z100" s="1324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  <c r="CO100" s="31"/>
      <c r="CP100" s="31"/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  <c r="DH100" s="31"/>
      <c r="DI100" s="31"/>
      <c r="DJ100" s="31"/>
      <c r="DK100" s="31"/>
      <c r="DL100" s="31"/>
      <c r="DM100" s="31"/>
      <c r="DN100" s="31"/>
      <c r="DO100" s="31"/>
      <c r="DP100" s="31"/>
      <c r="DQ100" s="31"/>
      <c r="DR100" s="31"/>
      <c r="DS100" s="31"/>
      <c r="DT100" s="31"/>
      <c r="DU100" s="31"/>
      <c r="DV100" s="31"/>
      <c r="DW100" s="31"/>
      <c r="DX100" s="31"/>
      <c r="DY100" s="31"/>
      <c r="DZ100" s="31"/>
      <c r="EA100" s="31"/>
      <c r="EB100" s="31"/>
      <c r="EC100" s="31"/>
      <c r="ED100" s="31"/>
      <c r="EE100" s="31"/>
      <c r="EF100" s="31"/>
      <c r="EG100" s="31"/>
      <c r="EH100" s="31"/>
      <c r="EI100" s="31"/>
      <c r="EJ100" s="31"/>
      <c r="EK100" s="31"/>
      <c r="EL100" s="31"/>
      <c r="EM100" s="31"/>
      <c r="EN100" s="31"/>
      <c r="EO100" s="31"/>
      <c r="EP100" s="31"/>
      <c r="EQ100" s="31"/>
      <c r="ER100" s="31"/>
      <c r="ES100" s="31"/>
      <c r="ET100" s="31"/>
      <c r="EU100" s="31"/>
      <c r="EV100" s="31"/>
      <c r="EW100" s="31"/>
      <c r="EX100" s="31"/>
      <c r="EY100" s="31"/>
      <c r="EZ100" s="31"/>
      <c r="FA100" s="31"/>
      <c r="FB100" s="31"/>
      <c r="FC100" s="31"/>
      <c r="FD100" s="31"/>
      <c r="FE100" s="31"/>
      <c r="FF100" s="31"/>
      <c r="FG100" s="31"/>
      <c r="FH100" s="31"/>
      <c r="FI100" s="31"/>
      <c r="FJ100" s="31"/>
      <c r="FK100" s="31"/>
      <c r="FL100" s="31"/>
      <c r="FM100" s="31"/>
      <c r="FN100" s="31"/>
      <c r="FO100" s="31"/>
      <c r="FP100" s="31"/>
      <c r="FQ100" s="31"/>
      <c r="FR100" s="31"/>
      <c r="FS100" s="31"/>
      <c r="FT100" s="31"/>
      <c r="FU100" s="31"/>
      <c r="FV100" s="31"/>
      <c r="FW100" s="31"/>
      <c r="FX100" s="31"/>
      <c r="FY100" s="31"/>
      <c r="FZ100" s="31"/>
      <c r="GA100" s="31"/>
      <c r="GB100" s="31"/>
      <c r="GC100" s="31"/>
      <c r="GD100" s="31"/>
      <c r="GE100" s="31"/>
      <c r="GF100" s="31"/>
      <c r="GG100" s="31"/>
      <c r="GH100" s="31"/>
      <c r="GI100" s="31"/>
      <c r="GJ100" s="31"/>
      <c r="GK100" s="31"/>
      <c r="GL100" s="31"/>
      <c r="GM100" s="31"/>
      <c r="GN100" s="31"/>
      <c r="GO100" s="31"/>
      <c r="GP100" s="31"/>
      <c r="GQ100" s="31"/>
      <c r="GR100" s="31"/>
      <c r="GS100" s="31"/>
      <c r="GT100" s="31"/>
      <c r="GU100" s="31"/>
      <c r="GV100" s="31"/>
      <c r="GW100" s="31"/>
      <c r="GX100" s="31"/>
      <c r="GY100" s="31"/>
      <c r="GZ100" s="31"/>
      <c r="HA100" s="31"/>
      <c r="HB100" s="31"/>
      <c r="HC100" s="31"/>
      <c r="HD100" s="31"/>
      <c r="HE100" s="31"/>
      <c r="HF100" s="31"/>
      <c r="HG100" s="31"/>
      <c r="HH100" s="31"/>
      <c r="HI100" s="31"/>
      <c r="HJ100" s="31"/>
      <c r="HK100" s="31"/>
      <c r="HL100" s="31"/>
      <c r="HM100" s="31"/>
      <c r="HN100" s="31"/>
      <c r="HO100" s="31"/>
      <c r="HP100" s="31"/>
      <c r="HQ100" s="31"/>
      <c r="HR100" s="31"/>
      <c r="HS100" s="31"/>
      <c r="HT100" s="31"/>
      <c r="HU100" s="31"/>
      <c r="HV100" s="31"/>
      <c r="HW100" s="31"/>
      <c r="HX100" s="31"/>
      <c r="HY100" s="31"/>
      <c r="HZ100" s="31"/>
      <c r="IA100" s="31"/>
      <c r="IB100" s="31"/>
      <c r="IC100" s="31"/>
      <c r="ID100" s="31"/>
      <c r="IE100" s="31"/>
      <c r="IF100" s="31"/>
      <c r="IG100" s="31"/>
      <c r="IH100" s="31"/>
      <c r="II100" s="31"/>
      <c r="IJ100" s="31"/>
    </row>
    <row r="101" spans="1:244" s="31" customFormat="1" ht="14.45" customHeight="1" x14ac:dyDescent="0.25">
      <c r="A101" s="1304"/>
      <c r="B101" s="1208"/>
      <c r="C101" s="1209"/>
      <c r="D101" s="1210"/>
      <c r="E101" s="1210"/>
      <c r="F101" s="1210"/>
      <c r="G101" s="1210"/>
      <c r="H101" s="1210"/>
      <c r="I101" s="1210"/>
      <c r="J101" s="1226"/>
      <c r="K101" s="1226"/>
      <c r="L101" s="1226"/>
      <c r="M101" s="1226"/>
      <c r="N101" s="1226"/>
      <c r="O101" s="1226"/>
      <c r="P101" s="1226"/>
      <c r="Q101" s="1226"/>
      <c r="R101" s="1226"/>
      <c r="S101" s="1226"/>
      <c r="T101" s="1215"/>
      <c r="U101" s="1215"/>
      <c r="V101" s="1215"/>
      <c r="W101" s="1215"/>
      <c r="X101" s="1215"/>
      <c r="Y101" s="1215"/>
      <c r="Z101" s="1215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  <c r="DB101" s="16"/>
      <c r="DC101" s="16"/>
      <c r="DD101" s="16"/>
      <c r="DE101" s="16"/>
      <c r="DF101" s="16"/>
      <c r="DG101" s="16"/>
      <c r="DH101" s="16"/>
      <c r="DI101" s="16"/>
      <c r="DJ101" s="16"/>
      <c r="DK101" s="16"/>
      <c r="DL101" s="16"/>
      <c r="DM101" s="16"/>
      <c r="DN101" s="16"/>
      <c r="DO101" s="16"/>
      <c r="DP101" s="16"/>
      <c r="DQ101" s="16"/>
      <c r="DR101" s="16"/>
      <c r="DS101" s="16"/>
      <c r="DT101" s="16"/>
      <c r="DU101" s="16"/>
      <c r="DV101" s="16"/>
      <c r="DW101" s="16"/>
      <c r="DX101" s="16"/>
      <c r="DY101" s="16"/>
      <c r="DZ101" s="16"/>
      <c r="EA101" s="16"/>
      <c r="EB101" s="16"/>
      <c r="EC101" s="16"/>
      <c r="ED101" s="16"/>
      <c r="EE101" s="16"/>
      <c r="EF101" s="16"/>
      <c r="EG101" s="16"/>
      <c r="EH101" s="16"/>
      <c r="EI101" s="16"/>
      <c r="EJ101" s="16"/>
      <c r="EK101" s="16"/>
      <c r="EL101" s="16"/>
      <c r="EM101" s="16"/>
      <c r="EN101" s="16"/>
      <c r="EO101" s="16"/>
      <c r="EP101" s="16"/>
      <c r="EQ101" s="16"/>
      <c r="ER101" s="16"/>
      <c r="ES101" s="16"/>
      <c r="ET101" s="16"/>
      <c r="EU101" s="16"/>
      <c r="EV101" s="16"/>
      <c r="EW101" s="16"/>
      <c r="EX101" s="16"/>
      <c r="EY101" s="16"/>
      <c r="EZ101" s="16"/>
      <c r="FA101" s="16"/>
      <c r="FB101" s="16"/>
      <c r="FC101" s="16"/>
      <c r="FD101" s="16"/>
      <c r="FE101" s="16"/>
      <c r="FF101" s="16"/>
      <c r="FG101" s="16"/>
      <c r="FH101" s="16"/>
      <c r="FI101" s="16"/>
      <c r="FJ101" s="16"/>
      <c r="FK101" s="16"/>
      <c r="FL101" s="16"/>
      <c r="FM101" s="16"/>
      <c r="FN101" s="16"/>
      <c r="FO101" s="16"/>
      <c r="FP101" s="16"/>
      <c r="FQ101" s="16"/>
      <c r="FR101" s="16"/>
      <c r="FS101" s="16"/>
      <c r="FT101" s="16"/>
      <c r="FU101" s="16"/>
      <c r="FV101" s="16"/>
      <c r="FW101" s="16"/>
      <c r="FX101" s="16"/>
      <c r="FY101" s="16"/>
      <c r="FZ101" s="16"/>
      <c r="GA101" s="16"/>
      <c r="GB101" s="16"/>
      <c r="GC101" s="16"/>
      <c r="GD101" s="16"/>
      <c r="GE101" s="16"/>
      <c r="GF101" s="16"/>
      <c r="GG101" s="16"/>
      <c r="GH101" s="16"/>
      <c r="GI101" s="16"/>
      <c r="GJ101" s="16"/>
      <c r="GK101" s="16"/>
      <c r="GL101" s="16"/>
      <c r="GM101" s="16"/>
      <c r="GN101" s="16"/>
      <c r="GO101" s="16"/>
      <c r="GP101" s="16"/>
      <c r="GQ101" s="16"/>
      <c r="GR101" s="16"/>
      <c r="GS101" s="16"/>
      <c r="GT101" s="16"/>
      <c r="GU101" s="16"/>
      <c r="GV101" s="16"/>
      <c r="GW101" s="16"/>
      <c r="GX101" s="16"/>
      <c r="GY101" s="16"/>
      <c r="GZ101" s="16"/>
      <c r="HA101" s="16"/>
      <c r="HB101" s="16"/>
      <c r="HC101" s="16"/>
      <c r="HD101" s="16"/>
      <c r="HE101" s="16"/>
      <c r="HF101" s="16"/>
      <c r="HG101" s="16"/>
      <c r="HH101" s="16"/>
      <c r="HI101" s="16"/>
      <c r="HJ101" s="16"/>
      <c r="HK101" s="16"/>
      <c r="HL101" s="16"/>
      <c r="HM101" s="16"/>
      <c r="HN101" s="16"/>
      <c r="HO101" s="16"/>
      <c r="HP101" s="16"/>
      <c r="HQ101" s="16"/>
      <c r="HR101" s="16"/>
      <c r="HS101" s="16"/>
      <c r="HT101" s="16"/>
      <c r="HU101" s="16"/>
      <c r="HV101" s="16"/>
      <c r="HW101" s="16"/>
      <c r="HX101" s="16"/>
      <c r="HY101" s="16"/>
      <c r="HZ101" s="16"/>
      <c r="IA101" s="16"/>
      <c r="IB101" s="16"/>
      <c r="IC101" s="16"/>
      <c r="ID101" s="16"/>
      <c r="IE101" s="16"/>
      <c r="IF101" s="16"/>
      <c r="IG101" s="16"/>
      <c r="IH101" s="16"/>
      <c r="II101" s="16"/>
      <c r="IJ101" s="16"/>
    </row>
    <row r="102" spans="1:244" s="31" customFormat="1" ht="15.75" customHeight="1" x14ac:dyDescent="0.25">
      <c r="A102" s="1304" t="s">
        <v>148</v>
      </c>
      <c r="B102" s="1274" t="s">
        <v>661</v>
      </c>
      <c r="C102" s="1275">
        <f>C21+C36+C60</f>
        <v>0</v>
      </c>
      <c r="D102" s="1275">
        <f>D21+D36+D60</f>
        <v>0</v>
      </c>
      <c r="E102" s="1275"/>
      <c r="F102" s="1275"/>
      <c r="G102" s="1275">
        <f>G21+G36+G60</f>
        <v>0</v>
      </c>
      <c r="H102" s="1275"/>
      <c r="I102" s="1275"/>
      <c r="J102" s="1275">
        <f>J21+J36+J60</f>
        <v>0</v>
      </c>
      <c r="K102" s="1275">
        <f>K21+K36+K60</f>
        <v>0</v>
      </c>
      <c r="L102" s="1275">
        <f>L21+L36+L60</f>
        <v>0</v>
      </c>
      <c r="M102" s="1275">
        <f>M21+M36+M99+M90</f>
        <v>188.5</v>
      </c>
      <c r="N102" s="1275">
        <f>N21+N36+N99+N90</f>
        <v>188.5</v>
      </c>
      <c r="O102" s="1275">
        <f>O21+O36+O99+O90</f>
        <v>2</v>
      </c>
      <c r="P102" s="1275">
        <f>P21+P36+P99+P90</f>
        <v>2</v>
      </c>
      <c r="Q102" s="1275">
        <f>Q21+Q36+Q99+Q90</f>
        <v>188.5</v>
      </c>
      <c r="R102" s="1275"/>
      <c r="S102" s="1275"/>
      <c r="T102" s="1275">
        <f>T21+T36+T99+T90</f>
        <v>188.5</v>
      </c>
      <c r="U102" s="1275">
        <f>U21+U36+U99+U90</f>
        <v>2</v>
      </c>
      <c r="V102" s="1275">
        <f>V21+V36+V99+V90</f>
        <v>2</v>
      </c>
      <c r="W102" s="1384">
        <f>W21+W36+W99+W90</f>
        <v>189.25</v>
      </c>
      <c r="X102" s="1381"/>
      <c r="Y102" s="1381"/>
      <c r="Z102" s="1384">
        <f t="shared" ref="Z102" si="15">Z21+Z36+Z99+Z90</f>
        <v>189.25</v>
      </c>
    </row>
    <row r="103" spans="1:244" s="31" customFormat="1" ht="14.45" customHeight="1" x14ac:dyDescent="0.25">
      <c r="A103" s="1304"/>
      <c r="B103" s="1213"/>
      <c r="C103" s="1289"/>
      <c r="D103" s="1290"/>
      <c r="E103" s="1290"/>
      <c r="F103" s="1290"/>
      <c r="G103" s="1290"/>
      <c r="H103" s="1290"/>
      <c r="I103" s="1290"/>
      <c r="J103" s="1302"/>
      <c r="K103" s="1302"/>
      <c r="L103" s="1302"/>
      <c r="M103" s="1216"/>
      <c r="N103" s="1215"/>
      <c r="O103" s="1215"/>
      <c r="P103" s="1215"/>
      <c r="Q103" s="1215"/>
      <c r="R103" s="1211"/>
      <c r="S103" s="1211"/>
      <c r="T103" s="1230"/>
      <c r="U103" s="1261"/>
      <c r="V103" s="1261"/>
      <c r="W103" s="1262"/>
      <c r="X103" s="1262"/>
      <c r="Y103" s="1262"/>
      <c r="Z103" s="1262"/>
    </row>
    <row r="104" spans="1:244" ht="14.45" customHeight="1" x14ac:dyDescent="0.25">
      <c r="A104" s="1304" t="s">
        <v>150</v>
      </c>
      <c r="B104" s="1274" t="s">
        <v>585</v>
      </c>
      <c r="C104" s="1389">
        <f>C10+C12+C102</f>
        <v>7</v>
      </c>
      <c r="D104" s="1390">
        <f>D10+D12+D102</f>
        <v>7</v>
      </c>
      <c r="E104" s="1391">
        <f>E10++E12+E102</f>
        <v>0</v>
      </c>
      <c r="F104" s="1391">
        <f>F102+F12+F10</f>
        <v>0</v>
      </c>
      <c r="G104" s="1389">
        <f t="shared" ref="G104:L104" si="16">G10+G12+G102</f>
        <v>39</v>
      </c>
      <c r="H104" s="1389">
        <f t="shared" si="16"/>
        <v>1</v>
      </c>
      <c r="I104" s="1389">
        <f t="shared" si="16"/>
        <v>-1</v>
      </c>
      <c r="J104" s="1389">
        <f t="shared" si="16"/>
        <v>39</v>
      </c>
      <c r="K104" s="1389">
        <f t="shared" si="16"/>
        <v>0</v>
      </c>
      <c r="L104" s="1389">
        <f t="shared" si="16"/>
        <v>0</v>
      </c>
      <c r="M104" s="1392">
        <f>M102</f>
        <v>188.5</v>
      </c>
      <c r="N104" s="1392">
        <f>N10+N12+N102</f>
        <v>188.5</v>
      </c>
      <c r="O104" s="1392">
        <f>O10+O12+O102</f>
        <v>2</v>
      </c>
      <c r="P104" s="1392">
        <f>P10+P12+P102</f>
        <v>2</v>
      </c>
      <c r="Q104" s="1277">
        <f>C104+G104+M104</f>
        <v>234.5</v>
      </c>
      <c r="R104" s="1277">
        <f>R10+R12+R102</f>
        <v>1</v>
      </c>
      <c r="S104" s="1277">
        <f t="shared" ref="S104" si="17">E104+I104+O104</f>
        <v>1</v>
      </c>
      <c r="T104" s="1298">
        <f>T102+T12+T10</f>
        <v>234.5</v>
      </c>
      <c r="U104" s="1382">
        <f>U10+U12+U102</f>
        <v>2</v>
      </c>
      <c r="V104" s="1383">
        <f>V10+V12+V102</f>
        <v>2</v>
      </c>
      <c r="W104" s="1393">
        <f>W10+W12+W102</f>
        <v>235.25</v>
      </c>
      <c r="X104" s="1393">
        <f t="shared" ref="X104:Z104" si="18">X10+X12+X102</f>
        <v>1</v>
      </c>
      <c r="Y104" s="1393">
        <f t="shared" si="18"/>
        <v>-1</v>
      </c>
      <c r="Z104" s="1393">
        <f t="shared" si="18"/>
        <v>235.25</v>
      </c>
      <c r="AA104" s="500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1"/>
      <c r="CI104" s="31"/>
      <c r="CJ104" s="31"/>
      <c r="CK104" s="31"/>
      <c r="CL104" s="31"/>
      <c r="CM104" s="31"/>
      <c r="CN104" s="31"/>
      <c r="CO104" s="31"/>
      <c r="CP104" s="31"/>
      <c r="CQ104" s="31"/>
      <c r="CR104" s="31"/>
      <c r="CS104" s="31"/>
      <c r="CT104" s="31"/>
      <c r="CU104" s="3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F104" s="31"/>
      <c r="DG104" s="31"/>
      <c r="DH104" s="31"/>
      <c r="DI104" s="31"/>
      <c r="DJ104" s="31"/>
      <c r="DK104" s="31"/>
      <c r="DL104" s="31"/>
      <c r="DM104" s="31"/>
      <c r="DN104" s="31"/>
      <c r="DO104" s="31"/>
      <c r="DP104" s="31"/>
      <c r="DQ104" s="31"/>
      <c r="DR104" s="31"/>
      <c r="DS104" s="31"/>
      <c r="DT104" s="31"/>
      <c r="DU104" s="31"/>
      <c r="DV104" s="31"/>
      <c r="DW104" s="31"/>
      <c r="DX104" s="31"/>
      <c r="DY104" s="31"/>
      <c r="DZ104" s="31"/>
      <c r="EA104" s="31"/>
      <c r="EB104" s="31"/>
      <c r="EC104" s="31"/>
      <c r="ED104" s="31"/>
      <c r="EE104" s="31"/>
      <c r="EF104" s="31"/>
      <c r="EG104" s="31"/>
      <c r="EH104" s="31"/>
      <c r="EI104" s="31"/>
      <c r="EJ104" s="31"/>
      <c r="EK104" s="31"/>
      <c r="EL104" s="31"/>
      <c r="EM104" s="31"/>
      <c r="EN104" s="31"/>
      <c r="EO104" s="31"/>
      <c r="EP104" s="31"/>
      <c r="EQ104" s="31"/>
      <c r="ER104" s="31"/>
      <c r="ES104" s="31"/>
      <c r="ET104" s="31"/>
      <c r="EU104" s="31"/>
      <c r="EV104" s="31"/>
      <c r="EW104" s="31"/>
      <c r="EX104" s="31"/>
      <c r="EY104" s="31"/>
      <c r="EZ104" s="31"/>
      <c r="FA104" s="31"/>
      <c r="FB104" s="31"/>
      <c r="FC104" s="31"/>
      <c r="FD104" s="31"/>
      <c r="FE104" s="31"/>
      <c r="FF104" s="31"/>
      <c r="FG104" s="31"/>
      <c r="FH104" s="31"/>
      <c r="FI104" s="31"/>
      <c r="FJ104" s="31"/>
      <c r="FK104" s="31"/>
      <c r="FL104" s="31"/>
      <c r="FM104" s="31"/>
      <c r="FN104" s="31"/>
      <c r="FO104" s="31"/>
      <c r="FP104" s="31"/>
      <c r="FQ104" s="31"/>
      <c r="FR104" s="31"/>
      <c r="FS104" s="31"/>
      <c r="FT104" s="31"/>
      <c r="FU104" s="31"/>
      <c r="FV104" s="31"/>
      <c r="FW104" s="31"/>
      <c r="FX104" s="31"/>
      <c r="FY104" s="31"/>
      <c r="FZ104" s="31"/>
      <c r="GA104" s="31"/>
      <c r="GB104" s="31"/>
      <c r="GC104" s="31"/>
      <c r="GD104" s="31"/>
      <c r="GE104" s="31"/>
      <c r="GF104" s="31"/>
      <c r="GG104" s="31"/>
      <c r="GH104" s="31"/>
      <c r="GI104" s="31"/>
      <c r="GJ104" s="31"/>
      <c r="GK104" s="31"/>
      <c r="GL104" s="31"/>
      <c r="GM104" s="31"/>
      <c r="GN104" s="31"/>
      <c r="GO104" s="31"/>
      <c r="GP104" s="31"/>
      <c r="GQ104" s="31"/>
      <c r="GR104" s="31"/>
      <c r="GS104" s="31"/>
      <c r="GT104" s="31"/>
      <c r="GU104" s="31"/>
      <c r="GV104" s="31"/>
      <c r="GW104" s="31"/>
      <c r="GX104" s="31"/>
      <c r="GY104" s="31"/>
      <c r="GZ104" s="31"/>
      <c r="HA104" s="31"/>
      <c r="HB104" s="31"/>
      <c r="HC104" s="31"/>
      <c r="HD104" s="31"/>
      <c r="HE104" s="31"/>
      <c r="HF104" s="31"/>
      <c r="HG104" s="31"/>
      <c r="HH104" s="31"/>
      <c r="HI104" s="31"/>
      <c r="HJ104" s="31"/>
      <c r="HK104" s="31"/>
      <c r="HL104" s="31"/>
      <c r="HM104" s="31"/>
      <c r="HN104" s="31"/>
      <c r="HO104" s="31"/>
      <c r="HP104" s="31"/>
      <c r="HQ104" s="31"/>
      <c r="HR104" s="31"/>
      <c r="HS104" s="31"/>
      <c r="HT104" s="31"/>
      <c r="HU104" s="31"/>
      <c r="HV104" s="31"/>
      <c r="HW104" s="31"/>
      <c r="HX104" s="31"/>
      <c r="HY104" s="31"/>
      <c r="HZ104" s="31"/>
      <c r="IA104" s="31"/>
      <c r="IB104" s="31"/>
      <c r="IC104" s="31"/>
      <c r="ID104" s="31"/>
      <c r="IE104" s="31"/>
      <c r="IF104" s="31"/>
      <c r="IG104" s="31"/>
      <c r="IH104" s="31"/>
      <c r="II104" s="31"/>
      <c r="IJ104" s="31"/>
    </row>
    <row r="105" spans="1:244" ht="15.75" customHeight="1" x14ac:dyDescent="0.25">
      <c r="A105" s="1207"/>
      <c r="B105" s="1241"/>
      <c r="C105" s="1232"/>
      <c r="D105" s="1211"/>
      <c r="E105" s="1211"/>
      <c r="F105" s="1211"/>
      <c r="G105" s="1211"/>
      <c r="H105" s="1211"/>
      <c r="I105" s="1211"/>
      <c r="J105" s="1211"/>
      <c r="K105" s="1211"/>
      <c r="L105" s="1211"/>
      <c r="M105" s="1211"/>
      <c r="N105" s="1211"/>
      <c r="O105" s="1211"/>
      <c r="P105" s="1211"/>
      <c r="Q105" s="1270"/>
      <c r="R105" s="1270"/>
      <c r="S105" s="1270"/>
      <c r="T105" s="1270"/>
      <c r="U105" s="1271"/>
      <c r="V105" s="1271"/>
      <c r="W105" s="1271"/>
      <c r="X105" s="1271"/>
      <c r="Y105" s="1271"/>
      <c r="Z105" s="1271"/>
    </row>
    <row r="106" spans="1:244" ht="18.75" customHeight="1" x14ac:dyDescent="0.25">
      <c r="A106" s="1207"/>
      <c r="B106" s="1646" t="s">
        <v>1332</v>
      </c>
      <c r="C106" s="1646"/>
      <c r="D106" s="1646"/>
      <c r="E106" s="1646"/>
      <c r="F106" s="1646"/>
      <c r="G106" s="1646"/>
      <c r="H106" s="1646"/>
      <c r="I106" s="1646"/>
      <c r="J106" s="1646"/>
      <c r="K106" s="1646"/>
      <c r="L106" s="1646"/>
      <c r="M106" s="1646"/>
      <c r="N106" s="1646"/>
      <c r="O106" s="1646"/>
      <c r="P106" s="1646"/>
      <c r="Q106" s="1646"/>
      <c r="R106" s="1646"/>
      <c r="S106" s="1646"/>
      <c r="T106" s="1646"/>
      <c r="U106" s="1646"/>
      <c r="V106" s="1646"/>
      <c r="W106" s="1646"/>
      <c r="X106" s="1646"/>
      <c r="Y106" s="1646"/>
      <c r="Z106" s="1646"/>
      <c r="AA106" s="430"/>
    </row>
    <row r="107" spans="1:244" ht="29.25" customHeight="1" x14ac:dyDescent="0.25">
      <c r="A107" s="1207"/>
      <c r="B107" s="1647"/>
      <c r="C107" s="1647"/>
      <c r="D107" s="1647"/>
      <c r="E107" s="1647"/>
      <c r="F107" s="1647"/>
      <c r="G107" s="1647"/>
      <c r="H107" s="1647"/>
      <c r="I107" s="1647"/>
      <c r="J107" s="1647"/>
      <c r="K107" s="1647"/>
      <c r="L107" s="1647"/>
      <c r="M107" s="1647"/>
      <c r="N107" s="1647"/>
      <c r="O107" s="1647"/>
      <c r="P107" s="1647"/>
      <c r="Q107" s="1647"/>
      <c r="R107" s="1647"/>
      <c r="S107" s="1647"/>
      <c r="T107" s="1647"/>
      <c r="U107" s="1647"/>
      <c r="V107" s="1647"/>
      <c r="W107" s="1647"/>
      <c r="X107" s="1647"/>
      <c r="Y107" s="1647"/>
      <c r="Z107" s="1647"/>
      <c r="AA107" s="430"/>
    </row>
    <row r="108" spans="1:244" ht="13.9" customHeight="1" x14ac:dyDescent="0.25">
      <c r="A108" s="1207"/>
      <c r="B108" s="1272" t="s">
        <v>274</v>
      </c>
      <c r="C108" s="1207"/>
      <c r="D108" s="1207"/>
      <c r="E108" s="1207"/>
      <c r="F108" s="1207"/>
      <c r="G108" s="1207"/>
      <c r="H108" s="1207"/>
      <c r="I108" s="1207"/>
      <c r="J108" s="1207"/>
      <c r="K108" s="1207"/>
      <c r="L108" s="1207"/>
      <c r="M108" s="1207"/>
      <c r="N108" s="1207"/>
      <c r="O108" s="1207"/>
      <c r="P108" s="1207"/>
      <c r="Q108" s="1207"/>
      <c r="R108" s="1207"/>
      <c r="S108" s="1207"/>
      <c r="T108" s="1207"/>
      <c r="U108" s="1207"/>
      <c r="V108" s="1207"/>
      <c r="W108" s="1207"/>
      <c r="X108" s="1207"/>
      <c r="Y108" s="1207"/>
      <c r="Z108" s="1207"/>
    </row>
    <row r="109" spans="1:244" ht="13.9" customHeight="1" x14ac:dyDescent="0.25">
      <c r="A109" s="1207"/>
      <c r="B109" s="1272"/>
      <c r="C109" s="1207"/>
      <c r="D109" s="1207"/>
      <c r="E109" s="1207"/>
      <c r="F109" s="1207"/>
      <c r="G109" s="1207"/>
      <c r="H109" s="1207"/>
      <c r="I109" s="1207"/>
      <c r="J109" s="1207"/>
      <c r="K109" s="1207"/>
      <c r="L109" s="1207"/>
      <c r="M109" s="1207"/>
      <c r="N109" s="1207"/>
      <c r="O109" s="1207"/>
      <c r="P109" s="1207"/>
      <c r="Q109" s="1207"/>
      <c r="R109" s="1207"/>
      <c r="S109" s="1207"/>
      <c r="T109" s="1207"/>
      <c r="U109" s="1207"/>
      <c r="V109" s="1207"/>
      <c r="W109" s="1207"/>
      <c r="X109" s="1207"/>
      <c r="Y109" s="1207"/>
      <c r="Z109" s="1207"/>
    </row>
  </sheetData>
  <mergeCells count="29">
    <mergeCell ref="A1:Z1"/>
    <mergeCell ref="A2:Z2"/>
    <mergeCell ref="A3:Z3"/>
    <mergeCell ref="A5:A8"/>
    <mergeCell ref="C5:D5"/>
    <mergeCell ref="E5:F5"/>
    <mergeCell ref="G5:J5"/>
    <mergeCell ref="K5:L5"/>
    <mergeCell ref="M5:N5"/>
    <mergeCell ref="O5:P5"/>
    <mergeCell ref="Q5:T5"/>
    <mergeCell ref="U5:V5"/>
    <mergeCell ref="W5:Z5"/>
    <mergeCell ref="B6:B8"/>
    <mergeCell ref="C6:F6"/>
    <mergeCell ref="G6:L6"/>
    <mergeCell ref="M6:P6"/>
    <mergeCell ref="Q6:V6"/>
    <mergeCell ref="W6:Z7"/>
    <mergeCell ref="C7:D7"/>
    <mergeCell ref="U7:V7"/>
    <mergeCell ref="B106:Z106"/>
    <mergeCell ref="B107:Z107"/>
    <mergeCell ref="E7:F7"/>
    <mergeCell ref="G7:J7"/>
    <mergeCell ref="K7:L7"/>
    <mergeCell ref="M7:N7"/>
    <mergeCell ref="O7:P7"/>
    <mergeCell ref="Q7:T7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ID108"/>
  <sheetViews>
    <sheetView zoomScale="90" zoomScaleNormal="90" workbookViewId="0">
      <pane xSplit="2" ySplit="9" topLeftCell="C10" activePane="bottomRight" state="frozen"/>
      <selection activeCell="B65" sqref="B65"/>
      <selection pane="topRight" activeCell="B65" sqref="B65"/>
      <selection pane="bottomLeft" activeCell="B65" sqref="B65"/>
      <selection pane="bottomRight" activeCell="X25" sqref="X25"/>
    </sheetView>
  </sheetViews>
  <sheetFormatPr defaultColWidth="9.140625" defaultRowHeight="13.9" customHeight="1" x14ac:dyDescent="0.25"/>
  <cols>
    <col min="1" max="1" width="4.42578125" style="17" customWidth="1"/>
    <col min="2" max="2" width="38.85546875" style="24" customWidth="1"/>
    <col min="3" max="3" width="6.42578125" style="17" customWidth="1"/>
    <col min="4" max="4" width="5.5703125" style="17" customWidth="1"/>
    <col min="5" max="5" width="4.7109375" style="17" customWidth="1"/>
    <col min="6" max="6" width="5.42578125" style="17" customWidth="1"/>
    <col min="7" max="7" width="4" style="17" customWidth="1"/>
    <col min="8" max="8" width="5.7109375" style="17" customWidth="1"/>
    <col min="9" max="9" width="4" style="17" customWidth="1"/>
    <col min="10" max="10" width="5.7109375" style="17" customWidth="1"/>
    <col min="11" max="11" width="7.28515625" style="17" customWidth="1"/>
    <col min="12" max="12" width="6.7109375" style="17" customWidth="1"/>
    <col min="13" max="13" width="5.140625" style="17" customWidth="1"/>
    <col min="14" max="14" width="5.7109375" style="17" customWidth="1"/>
    <col min="15" max="16" width="6.7109375" style="17" customWidth="1"/>
    <col min="17" max="17" width="6.85546875" style="17" customWidth="1"/>
    <col min="18" max="18" width="6.5703125" style="17" customWidth="1"/>
    <col min="19" max="19" width="7.140625" style="17" customWidth="1"/>
    <col min="20" max="20" width="7.5703125" style="17" customWidth="1"/>
    <col min="21" max="16384" width="9.140625" style="16"/>
  </cols>
  <sheetData>
    <row r="1" spans="1:21" ht="15.75" customHeight="1" x14ac:dyDescent="0.25">
      <c r="A1" s="1653" t="s">
        <v>1110</v>
      </c>
      <c r="B1" s="1653"/>
      <c r="C1" s="1653"/>
      <c r="D1" s="1653"/>
      <c r="E1" s="1653"/>
      <c r="F1" s="1653"/>
      <c r="G1" s="1653"/>
      <c r="H1" s="1653"/>
      <c r="I1" s="1653"/>
      <c r="J1" s="1653"/>
      <c r="K1" s="1653"/>
      <c r="L1" s="1653"/>
      <c r="M1" s="1653"/>
      <c r="N1" s="1653"/>
      <c r="O1" s="1653"/>
      <c r="P1" s="1653"/>
      <c r="Q1" s="1653"/>
      <c r="R1" s="1653"/>
      <c r="S1" s="1653"/>
      <c r="T1" s="1653"/>
    </row>
    <row r="2" spans="1:21" ht="15.75" customHeight="1" x14ac:dyDescent="0.25">
      <c r="A2" s="1654" t="s">
        <v>54</v>
      </c>
      <c r="B2" s="1654"/>
      <c r="C2" s="1654"/>
      <c r="D2" s="1654"/>
      <c r="E2" s="1654"/>
      <c r="F2" s="1654"/>
      <c r="G2" s="1654"/>
      <c r="H2" s="1654"/>
      <c r="I2" s="1654"/>
      <c r="J2" s="1654"/>
      <c r="K2" s="1654"/>
      <c r="L2" s="1654"/>
      <c r="M2" s="1654"/>
      <c r="N2" s="1654"/>
      <c r="O2" s="1654"/>
      <c r="P2" s="1654"/>
      <c r="Q2" s="1654"/>
      <c r="R2" s="1654"/>
      <c r="S2" s="1654"/>
      <c r="T2" s="1654"/>
    </row>
    <row r="3" spans="1:21" ht="15.75" customHeight="1" x14ac:dyDescent="0.25">
      <c r="A3" s="1654" t="s">
        <v>1056</v>
      </c>
      <c r="B3" s="1654"/>
      <c r="C3" s="1654"/>
      <c r="D3" s="1654"/>
      <c r="E3" s="1654"/>
      <c r="F3" s="1654"/>
      <c r="G3" s="1654"/>
      <c r="H3" s="1654"/>
      <c r="I3" s="1654"/>
      <c r="J3" s="1654"/>
      <c r="K3" s="1654"/>
      <c r="L3" s="1654"/>
      <c r="M3" s="1654"/>
      <c r="N3" s="1654"/>
      <c r="O3" s="1654"/>
      <c r="P3" s="1654"/>
      <c r="Q3" s="1654"/>
      <c r="R3" s="1654"/>
      <c r="S3" s="1654"/>
      <c r="T3" s="1654"/>
    </row>
    <row r="4" spans="1:21" ht="15.75" customHeight="1" x14ac:dyDescent="0.25">
      <c r="B4" s="39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 t="s">
        <v>643</v>
      </c>
    </row>
    <row r="5" spans="1:21" ht="27.75" customHeight="1" x14ac:dyDescent="0.25">
      <c r="A5" s="1655" t="s">
        <v>70</v>
      </c>
      <c r="B5" s="41" t="s">
        <v>57</v>
      </c>
      <c r="C5" s="1656" t="s">
        <v>58</v>
      </c>
      <c r="D5" s="1656"/>
      <c r="E5" s="1656" t="s">
        <v>59</v>
      </c>
      <c r="F5" s="1656"/>
      <c r="G5" s="1656" t="s">
        <v>60</v>
      </c>
      <c r="H5" s="1656"/>
      <c r="I5" s="1657" t="s">
        <v>461</v>
      </c>
      <c r="J5" s="1657"/>
      <c r="K5" s="1656" t="s">
        <v>462</v>
      </c>
      <c r="L5" s="1656"/>
      <c r="M5" s="1656" t="s">
        <v>463</v>
      </c>
      <c r="N5" s="1657"/>
      <c r="O5" s="1658" t="s">
        <v>580</v>
      </c>
      <c r="P5" s="1658"/>
      <c r="Q5" s="1656" t="s">
        <v>588</v>
      </c>
      <c r="R5" s="1656"/>
      <c r="S5" s="1656" t="s">
        <v>589</v>
      </c>
      <c r="T5" s="1656"/>
    </row>
    <row r="6" spans="1:21" s="4" customFormat="1" ht="30.75" customHeight="1" x14ac:dyDescent="0.2">
      <c r="A6" s="1655"/>
      <c r="B6" s="1618" t="s">
        <v>644</v>
      </c>
      <c r="C6" s="1659" t="s">
        <v>645</v>
      </c>
      <c r="D6" s="1659"/>
      <c r="E6" s="1659"/>
      <c r="F6" s="1659"/>
      <c r="G6" s="1659" t="s">
        <v>646</v>
      </c>
      <c r="H6" s="1659"/>
      <c r="I6" s="1659"/>
      <c r="J6" s="1659"/>
      <c r="K6" s="1651" t="s">
        <v>647</v>
      </c>
      <c r="L6" s="1651"/>
      <c r="M6" s="1651"/>
      <c r="N6" s="1651"/>
      <c r="O6" s="1651" t="s">
        <v>518</v>
      </c>
      <c r="P6" s="1651"/>
      <c r="Q6" s="1651"/>
      <c r="R6" s="1651"/>
      <c r="S6" s="1652" t="s">
        <v>648</v>
      </c>
      <c r="T6" s="1652"/>
    </row>
    <row r="7" spans="1:21" s="4" customFormat="1" ht="40.5" customHeight="1" x14ac:dyDescent="0.2">
      <c r="A7" s="1655"/>
      <c r="B7" s="1618"/>
      <c r="C7" s="1648" t="s">
        <v>649</v>
      </c>
      <c r="D7" s="1648"/>
      <c r="E7" s="1423" t="s">
        <v>650</v>
      </c>
      <c r="F7" s="1423"/>
      <c r="G7" s="1648" t="s">
        <v>651</v>
      </c>
      <c r="H7" s="1648"/>
      <c r="I7" s="1648" t="s">
        <v>650</v>
      </c>
      <c r="J7" s="1648"/>
      <c r="K7" s="1649" t="s">
        <v>651</v>
      </c>
      <c r="L7" s="1649"/>
      <c r="M7" s="1648" t="s">
        <v>650</v>
      </c>
      <c r="N7" s="1650"/>
      <c r="O7" s="1649" t="s">
        <v>651</v>
      </c>
      <c r="P7" s="1649"/>
      <c r="Q7" s="1649" t="s">
        <v>652</v>
      </c>
      <c r="R7" s="1649"/>
      <c r="S7" s="1652"/>
      <c r="T7" s="1652"/>
    </row>
    <row r="8" spans="1:21" s="4" customFormat="1" ht="27" customHeight="1" x14ac:dyDescent="0.2">
      <c r="A8" s="1655"/>
      <c r="B8" s="1618"/>
      <c r="C8" s="42">
        <v>42736</v>
      </c>
      <c r="D8" s="42">
        <v>43100</v>
      </c>
      <c r="E8" s="42">
        <v>42736</v>
      </c>
      <c r="F8" s="42">
        <v>43100</v>
      </c>
      <c r="G8" s="42">
        <v>42736</v>
      </c>
      <c r="H8" s="42">
        <v>43100</v>
      </c>
      <c r="I8" s="42">
        <v>42736</v>
      </c>
      <c r="J8" s="42">
        <v>43100</v>
      </c>
      <c r="K8" s="42">
        <v>42736</v>
      </c>
      <c r="L8" s="42">
        <v>43100</v>
      </c>
      <c r="M8" s="42">
        <v>42736</v>
      </c>
      <c r="N8" s="42">
        <v>43100</v>
      </c>
      <c r="O8" s="42">
        <v>42736</v>
      </c>
      <c r="P8" s="42">
        <v>43100</v>
      </c>
      <c r="Q8" s="42">
        <v>42736</v>
      </c>
      <c r="R8" s="42">
        <v>43100</v>
      </c>
      <c r="S8" s="42">
        <v>42736</v>
      </c>
      <c r="T8" s="42">
        <v>43100</v>
      </c>
    </row>
    <row r="9" spans="1:21" s="4" customFormat="1" ht="13.9" customHeight="1" x14ac:dyDescent="0.25">
      <c r="A9" s="43"/>
      <c r="B9" s="30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</row>
    <row r="10" spans="1:21" s="4" customFormat="1" ht="13.9" customHeight="1" x14ac:dyDescent="0.25">
      <c r="A10" s="1194" t="s">
        <v>470</v>
      </c>
      <c r="B10" s="1195" t="s">
        <v>1078</v>
      </c>
      <c r="C10" s="1196">
        <v>6</v>
      </c>
      <c r="D10" s="1196">
        <f>C10</f>
        <v>6</v>
      </c>
      <c r="E10" s="1196"/>
      <c r="F10" s="1196">
        <f>+E10</f>
        <v>0</v>
      </c>
      <c r="G10" s="1197">
        <v>2</v>
      </c>
      <c r="H10" s="1197" t="s">
        <v>653</v>
      </c>
      <c r="I10" s="1197"/>
      <c r="J10" s="1197"/>
      <c r="K10" s="1197" t="s">
        <v>549</v>
      </c>
      <c r="L10" s="1197" t="s">
        <v>549</v>
      </c>
      <c r="M10" s="1197" t="s">
        <v>549</v>
      </c>
      <c r="N10" s="1197" t="s">
        <v>549</v>
      </c>
      <c r="O10" s="1196">
        <f>C10+G10</f>
        <v>8</v>
      </c>
      <c r="P10" s="1196">
        <f>D10+H10</f>
        <v>8</v>
      </c>
      <c r="Q10" s="1196">
        <v>0</v>
      </c>
      <c r="R10" s="1196">
        <f>Q10</f>
        <v>0</v>
      </c>
      <c r="S10" s="1198">
        <f>C10+E10/2+I10/2+M10/2+G10+K10</f>
        <v>8</v>
      </c>
      <c r="T10" s="1198">
        <f>S10</f>
        <v>8</v>
      </c>
    </row>
    <row r="11" spans="1:21" s="4" customFormat="1" ht="13.9" customHeight="1" x14ac:dyDescent="0.25">
      <c r="A11" s="1194"/>
      <c r="B11" s="1199"/>
      <c r="C11" s="1200"/>
      <c r="D11" s="1201"/>
      <c r="E11" s="1201"/>
      <c r="F11" s="1201"/>
      <c r="G11" s="1201"/>
      <c r="H11" s="1201"/>
      <c r="I11" s="1201"/>
      <c r="J11" s="1201"/>
      <c r="K11" s="1201"/>
      <c r="L11" s="1201"/>
      <c r="M11" s="1201"/>
      <c r="N11" s="1201"/>
      <c r="O11" s="1201"/>
      <c r="P11" s="1201"/>
      <c r="Q11" s="1201"/>
      <c r="R11" s="1201"/>
      <c r="S11" s="1201"/>
      <c r="T11" s="1198"/>
    </row>
    <row r="12" spans="1:21" s="17" customFormat="1" ht="14.45" customHeight="1" x14ac:dyDescent="0.25">
      <c r="A12" s="1202" t="s">
        <v>478</v>
      </c>
      <c r="B12" s="1274" t="s">
        <v>654</v>
      </c>
      <c r="C12" s="1275">
        <v>3</v>
      </c>
      <c r="D12" s="1276">
        <f>C12</f>
        <v>3</v>
      </c>
      <c r="E12" s="1276"/>
      <c r="F12" s="1276"/>
      <c r="G12" s="1276">
        <v>37</v>
      </c>
      <c r="H12" s="1276">
        <f>G12</f>
        <v>37</v>
      </c>
      <c r="I12" s="1276"/>
      <c r="J12" s="1276"/>
      <c r="K12" s="1276">
        <v>0</v>
      </c>
      <c r="L12" s="1276">
        <v>0</v>
      </c>
      <c r="M12" s="1276">
        <v>0</v>
      </c>
      <c r="N12" s="1276">
        <v>0</v>
      </c>
      <c r="O12" s="1276">
        <f>C12+G12+K12</f>
        <v>40</v>
      </c>
      <c r="P12" s="1276">
        <f>SUM(O12:O12)</f>
        <v>40</v>
      </c>
      <c r="Q12" s="1276">
        <v>0</v>
      </c>
      <c r="R12" s="1276">
        <v>0</v>
      </c>
      <c r="S12" s="1277">
        <f>O12</f>
        <v>40</v>
      </c>
      <c r="T12" s="1299">
        <f t="shared" ref="T12" si="0">S12</f>
        <v>40</v>
      </c>
    </row>
    <row r="13" spans="1:21" s="17" customFormat="1" ht="14.45" customHeight="1" x14ac:dyDescent="0.25">
      <c r="A13" s="1202"/>
      <c r="B13" s="1207"/>
      <c r="C13" s="1207"/>
      <c r="D13" s="1207"/>
      <c r="E13" s="1207"/>
      <c r="F13" s="1207"/>
      <c r="G13" s="1207"/>
      <c r="H13" s="1207"/>
      <c r="I13" s="1207"/>
      <c r="J13" s="1207"/>
      <c r="K13" s="1207"/>
      <c r="L13" s="1207"/>
      <c r="M13" s="1207"/>
      <c r="N13" s="1207"/>
      <c r="O13" s="1207"/>
      <c r="P13" s="1207"/>
      <c r="Q13" s="1207"/>
      <c r="R13" s="1207"/>
      <c r="S13" s="1207"/>
      <c r="T13" s="1207"/>
    </row>
    <row r="14" spans="1:21" ht="15.75" customHeight="1" x14ac:dyDescent="0.25">
      <c r="A14" s="1202"/>
      <c r="B14" s="1208"/>
      <c r="C14" s="1209"/>
      <c r="D14" s="1210"/>
      <c r="E14" s="1210"/>
      <c r="F14" s="1210"/>
      <c r="G14" s="1210"/>
      <c r="H14" s="1211"/>
      <c r="I14" s="1211"/>
      <c r="J14" s="1211"/>
      <c r="K14" s="1211"/>
      <c r="L14" s="1211"/>
      <c r="M14" s="1211"/>
      <c r="N14" s="1211"/>
      <c r="O14" s="1211"/>
      <c r="P14" s="1212"/>
      <c r="Q14" s="1212"/>
      <c r="R14" s="1212"/>
      <c r="S14" s="1212"/>
      <c r="T14" s="1212"/>
    </row>
    <row r="15" spans="1:21" s="17" customFormat="1" ht="14.45" customHeight="1" x14ac:dyDescent="0.25">
      <c r="A15" s="1301" t="s">
        <v>479</v>
      </c>
      <c r="B15" s="1288" t="s">
        <v>655</v>
      </c>
      <c r="C15" s="1289"/>
      <c r="D15" s="1290"/>
      <c r="E15" s="1290"/>
      <c r="F15" s="1290"/>
      <c r="G15" s="1290"/>
      <c r="H15" s="1302"/>
      <c r="I15" s="1302"/>
      <c r="J15" s="1302"/>
      <c r="K15" s="1302"/>
      <c r="L15" s="1302"/>
      <c r="M15" s="1302"/>
      <c r="N15" s="1302"/>
      <c r="O15" s="1302"/>
      <c r="P15" s="1303"/>
      <c r="Q15" s="1303"/>
      <c r="R15" s="1303"/>
      <c r="S15" s="1303"/>
      <c r="T15" s="1303"/>
    </row>
    <row r="16" spans="1:21" s="17" customFormat="1" ht="14.45" customHeight="1" x14ac:dyDescent="0.25">
      <c r="A16" s="1301" t="s">
        <v>480</v>
      </c>
      <c r="B16" s="1292" t="s">
        <v>1302</v>
      </c>
      <c r="C16" s="1300"/>
      <c r="D16" s="1294"/>
      <c r="E16" s="1294"/>
      <c r="F16" s="1294"/>
      <c r="G16" s="1294"/>
      <c r="H16" s="1294"/>
      <c r="I16" s="1294"/>
      <c r="J16" s="1294"/>
      <c r="K16" s="1294">
        <v>22.5</v>
      </c>
      <c r="L16" s="1276">
        <f>K16</f>
        <v>22.5</v>
      </c>
      <c r="M16" s="1294"/>
      <c r="N16" s="1294"/>
      <c r="O16" s="1276">
        <f t="shared" ref="O16:P20" si="1">C16+G16+K16</f>
        <v>22.5</v>
      </c>
      <c r="P16" s="1276">
        <f t="shared" si="1"/>
        <v>22.5</v>
      </c>
      <c r="Q16" s="1276"/>
      <c r="R16" s="1276"/>
      <c r="S16" s="1276">
        <f t="shared" ref="S16:T19" si="2">O16+Q16/2</f>
        <v>22.5</v>
      </c>
      <c r="T16" s="1276">
        <f t="shared" si="2"/>
        <v>22.5</v>
      </c>
      <c r="U16" s="799"/>
    </row>
    <row r="17" spans="1:23" s="17" customFormat="1" ht="14.45" customHeight="1" x14ac:dyDescent="0.25">
      <c r="A17" s="1301" t="s">
        <v>481</v>
      </c>
      <c r="B17" s="1292" t="s">
        <v>1304</v>
      </c>
      <c r="C17" s="1293"/>
      <c r="D17" s="1294"/>
      <c r="E17" s="1294"/>
      <c r="F17" s="1294"/>
      <c r="G17" s="1294"/>
      <c r="H17" s="1294"/>
      <c r="I17" s="1294"/>
      <c r="J17" s="1294"/>
      <c r="K17" s="1294">
        <v>26</v>
      </c>
      <c r="L17" s="1276">
        <f>K17</f>
        <v>26</v>
      </c>
      <c r="M17" s="1294"/>
      <c r="N17" s="1294"/>
      <c r="O17" s="1276">
        <f t="shared" si="1"/>
        <v>26</v>
      </c>
      <c r="P17" s="1276">
        <f t="shared" si="1"/>
        <v>26</v>
      </c>
      <c r="Q17" s="1276"/>
      <c r="R17" s="1276"/>
      <c r="S17" s="1276">
        <f t="shared" si="2"/>
        <v>26</v>
      </c>
      <c r="T17" s="1276">
        <f t="shared" si="2"/>
        <v>26</v>
      </c>
    </row>
    <row r="18" spans="1:23" s="17" customFormat="1" ht="14.45" customHeight="1" x14ac:dyDescent="0.25">
      <c r="A18" s="1301" t="s">
        <v>482</v>
      </c>
      <c r="B18" s="1292" t="s">
        <v>912</v>
      </c>
      <c r="C18" s="1293"/>
      <c r="D18" s="1294"/>
      <c r="E18" s="1294"/>
      <c r="F18" s="1294"/>
      <c r="G18" s="1294"/>
      <c r="H18" s="1294"/>
      <c r="I18" s="1294"/>
      <c r="J18" s="1294"/>
      <c r="K18" s="1294">
        <v>9</v>
      </c>
      <c r="L18" s="1276">
        <f>K18</f>
        <v>9</v>
      </c>
      <c r="M18" s="1294"/>
      <c r="N18" s="1294"/>
      <c r="O18" s="1276">
        <f t="shared" si="1"/>
        <v>9</v>
      </c>
      <c r="P18" s="1276">
        <f t="shared" si="1"/>
        <v>9</v>
      </c>
      <c r="Q18" s="1276"/>
      <c r="R18" s="1276"/>
      <c r="S18" s="1276">
        <f t="shared" si="2"/>
        <v>9</v>
      </c>
      <c r="T18" s="1276">
        <f t="shared" si="2"/>
        <v>9</v>
      </c>
    </row>
    <row r="19" spans="1:23" s="17" customFormat="1" ht="14.45" customHeight="1" x14ac:dyDescent="0.25">
      <c r="A19" s="1301" t="s">
        <v>483</v>
      </c>
      <c r="B19" s="1292" t="s">
        <v>1303</v>
      </c>
      <c r="C19" s="1293"/>
      <c r="D19" s="1294"/>
      <c r="E19" s="1294"/>
      <c r="F19" s="1294"/>
      <c r="G19" s="1294"/>
      <c r="H19" s="1294"/>
      <c r="I19" s="1294"/>
      <c r="J19" s="1294"/>
      <c r="K19" s="1294">
        <v>11</v>
      </c>
      <c r="L19" s="1276">
        <f>K19</f>
        <v>11</v>
      </c>
      <c r="M19" s="1294"/>
      <c r="N19" s="1294"/>
      <c r="O19" s="1276">
        <f t="shared" si="1"/>
        <v>11</v>
      </c>
      <c r="P19" s="1276">
        <f t="shared" si="1"/>
        <v>11</v>
      </c>
      <c r="Q19" s="1276"/>
      <c r="R19" s="1276"/>
      <c r="S19" s="1276">
        <f t="shared" si="2"/>
        <v>11</v>
      </c>
      <c r="T19" s="1276">
        <f t="shared" si="2"/>
        <v>11</v>
      </c>
    </row>
    <row r="20" spans="1:23" s="17" customFormat="1" ht="14.45" customHeight="1" x14ac:dyDescent="0.25">
      <c r="A20" s="1301" t="s">
        <v>520</v>
      </c>
      <c r="B20" s="1292" t="s">
        <v>1305</v>
      </c>
      <c r="C20" s="1293"/>
      <c r="D20" s="1294"/>
      <c r="E20" s="1294"/>
      <c r="F20" s="1294"/>
      <c r="G20" s="1294"/>
      <c r="H20" s="1294"/>
      <c r="I20" s="1294"/>
      <c r="J20" s="1294"/>
      <c r="K20" s="1294">
        <v>7</v>
      </c>
      <c r="L20" s="1276">
        <f>K20</f>
        <v>7</v>
      </c>
      <c r="M20" s="1294"/>
      <c r="N20" s="1294"/>
      <c r="O20" s="1276">
        <f t="shared" si="1"/>
        <v>7</v>
      </c>
      <c r="P20" s="1276">
        <f t="shared" si="1"/>
        <v>7</v>
      </c>
      <c r="Q20" s="1276"/>
      <c r="R20" s="1276"/>
      <c r="S20" s="1276">
        <v>3</v>
      </c>
      <c r="T20" s="1276">
        <f>P20+R20/2</f>
        <v>7</v>
      </c>
    </row>
    <row r="21" spans="1:23" s="17" customFormat="1" ht="14.45" customHeight="1" x14ac:dyDescent="0.25">
      <c r="A21" s="1301" t="s">
        <v>522</v>
      </c>
      <c r="B21" s="1274" t="s">
        <v>656</v>
      </c>
      <c r="C21" s="1275"/>
      <c r="D21" s="1297"/>
      <c r="E21" s="1297"/>
      <c r="F21" s="1297"/>
      <c r="G21" s="1297"/>
      <c r="H21" s="1294"/>
      <c r="I21" s="1294"/>
      <c r="J21" s="1294"/>
      <c r="K21" s="1276">
        <f>SUM(K16:K20)</f>
        <v>75.5</v>
      </c>
      <c r="L21" s="1276">
        <f>SUM(L16:L20)</f>
        <v>75.5</v>
      </c>
      <c r="M21" s="1276">
        <v>0</v>
      </c>
      <c r="N21" s="1276">
        <v>0</v>
      </c>
      <c r="O21" s="1276">
        <f>C21+G21+K21</f>
        <v>75.5</v>
      </c>
      <c r="P21" s="1276">
        <f>SUM(P16:P20)</f>
        <v>75.5</v>
      </c>
      <c r="Q21" s="1276">
        <v>0</v>
      </c>
      <c r="R21" s="1276">
        <v>0</v>
      </c>
      <c r="S21" s="1298">
        <f>O21+Q21/2</f>
        <v>75.5</v>
      </c>
      <c r="T21" s="1276">
        <f>SUM(T16:T20)</f>
        <v>75.5</v>
      </c>
      <c r="U21" s="676"/>
    </row>
    <row r="22" spans="1:23" s="17" customFormat="1" ht="13.5" customHeight="1" x14ac:dyDescent="0.25">
      <c r="A22" s="1202"/>
      <c r="B22" s="1222"/>
      <c r="C22" s="1223"/>
      <c r="D22" s="1224"/>
      <c r="E22" s="1224"/>
      <c r="F22" s="1224"/>
      <c r="G22" s="1224"/>
      <c r="H22" s="1225"/>
      <c r="I22" s="1225"/>
      <c r="J22" s="1225"/>
      <c r="K22" s="1225"/>
      <c r="L22" s="1225"/>
      <c r="M22" s="1225"/>
      <c r="N22" s="1225"/>
      <c r="O22" s="1225"/>
      <c r="P22" s="1225"/>
      <c r="Q22" s="1225"/>
      <c r="R22" s="1225"/>
      <c r="S22" s="1225"/>
      <c r="T22" s="1225"/>
    </row>
    <row r="23" spans="1:23" ht="12.75" customHeight="1" x14ac:dyDescent="0.25">
      <c r="A23" s="1202"/>
      <c r="B23" s="1208"/>
      <c r="C23" s="1209"/>
      <c r="D23" s="1210"/>
      <c r="E23" s="1210"/>
      <c r="F23" s="1210"/>
      <c r="G23" s="1210"/>
      <c r="H23" s="1226"/>
      <c r="I23" s="1226"/>
      <c r="J23" s="1226"/>
      <c r="K23" s="1226"/>
      <c r="L23" s="1211"/>
      <c r="M23" s="1211"/>
      <c r="N23" s="1211"/>
      <c r="O23" s="1211"/>
      <c r="P23" s="1211"/>
      <c r="Q23" s="1211"/>
      <c r="R23" s="1211"/>
      <c r="S23" s="1211"/>
      <c r="T23" s="1211"/>
    </row>
    <row r="24" spans="1:23" s="17" customFormat="1" ht="27" customHeight="1" x14ac:dyDescent="0.25">
      <c r="A24" s="1202" t="s">
        <v>523</v>
      </c>
      <c r="B24" s="1288" t="s">
        <v>1306</v>
      </c>
      <c r="C24" s="1289"/>
      <c r="D24" s="1290"/>
      <c r="E24" s="1290"/>
      <c r="F24" s="1290"/>
      <c r="G24" s="1290"/>
      <c r="H24" s="1290"/>
      <c r="I24" s="1290"/>
      <c r="J24" s="1290"/>
      <c r="K24" s="1290"/>
      <c r="L24" s="1290"/>
      <c r="M24" s="1290"/>
      <c r="N24" s="1290"/>
      <c r="O24" s="1291"/>
      <c r="P24" s="1291"/>
      <c r="Q24" s="1291"/>
      <c r="R24" s="1291"/>
      <c r="S24" s="1291"/>
      <c r="T24" s="1290"/>
    </row>
    <row r="25" spans="1:23" s="17" customFormat="1" ht="27.75" customHeight="1" x14ac:dyDescent="0.25">
      <c r="A25" s="1202" t="s">
        <v>524</v>
      </c>
      <c r="B25" s="1292" t="s">
        <v>1090</v>
      </c>
      <c r="C25" s="1293"/>
      <c r="D25" s="1294"/>
      <c r="E25" s="1294"/>
      <c r="F25" s="1294"/>
      <c r="G25" s="1294"/>
      <c r="H25" s="1276"/>
      <c r="I25" s="1276"/>
      <c r="J25" s="1276"/>
      <c r="K25" s="1294">
        <v>8</v>
      </c>
      <c r="L25" s="1276">
        <f>K25</f>
        <v>8</v>
      </c>
      <c r="M25" s="1294"/>
      <c r="N25" s="1294"/>
      <c r="O25" s="1276">
        <f>C25+G25+K25</f>
        <v>8</v>
      </c>
      <c r="P25" s="1276">
        <f>D25+H25+L25</f>
        <v>8</v>
      </c>
      <c r="Q25" s="1276"/>
      <c r="R25" s="1276"/>
      <c r="S25" s="1276">
        <f t="shared" ref="S25:S36" si="3">C25+G25+K25+M25/2</f>
        <v>8</v>
      </c>
      <c r="T25" s="1276">
        <f t="shared" ref="T25:T36" si="4">D25+H25+L25+N25/2</f>
        <v>8</v>
      </c>
      <c r="U25" s="28"/>
    </row>
    <row r="26" spans="1:23" s="17" customFormat="1" ht="14.45" customHeight="1" x14ac:dyDescent="0.25">
      <c r="A26" s="1202" t="s">
        <v>525</v>
      </c>
      <c r="B26" s="1292" t="s">
        <v>657</v>
      </c>
      <c r="C26" s="1293"/>
      <c r="D26" s="1294"/>
      <c r="E26" s="1294"/>
      <c r="F26" s="1294"/>
      <c r="G26" s="1294"/>
      <c r="H26" s="1294"/>
      <c r="I26" s="1294"/>
      <c r="J26" s="1294"/>
      <c r="K26" s="1294">
        <v>1</v>
      </c>
      <c r="L26" s="1276">
        <f t="shared" ref="L26:L60" si="5">K26</f>
        <v>1</v>
      </c>
      <c r="M26" s="1294"/>
      <c r="N26" s="1294"/>
      <c r="O26" s="1276">
        <f>C26+G26+K26</f>
        <v>1</v>
      </c>
      <c r="P26" s="1276">
        <f t="shared" ref="P26:P36" si="6">D26+H26+L26</f>
        <v>1</v>
      </c>
      <c r="Q26" s="1276"/>
      <c r="R26" s="1276"/>
      <c r="S26" s="1276">
        <f t="shared" si="3"/>
        <v>1</v>
      </c>
      <c r="T26" s="1276">
        <f t="shared" si="4"/>
        <v>1</v>
      </c>
      <c r="U26" s="28"/>
    </row>
    <row r="27" spans="1:23" s="17" customFormat="1" ht="14.25" customHeight="1" x14ac:dyDescent="0.25">
      <c r="A27" s="1202" t="s">
        <v>526</v>
      </c>
      <c r="B27" s="1292" t="s">
        <v>1084</v>
      </c>
      <c r="C27" s="1293"/>
      <c r="D27" s="1294"/>
      <c r="E27" s="1294"/>
      <c r="F27" s="1294"/>
      <c r="G27" s="1294"/>
      <c r="H27" s="1294"/>
      <c r="I27" s="1294"/>
      <c r="J27" s="1294"/>
      <c r="K27" s="1294">
        <v>31</v>
      </c>
      <c r="L27" s="1276">
        <f t="shared" si="5"/>
        <v>31</v>
      </c>
      <c r="M27" s="1294"/>
      <c r="N27" s="1294"/>
      <c r="O27" s="1276">
        <v>31</v>
      </c>
      <c r="P27" s="1276">
        <f t="shared" si="6"/>
        <v>31</v>
      </c>
      <c r="Q27" s="1276"/>
      <c r="R27" s="1276"/>
      <c r="S27" s="1276">
        <f t="shared" si="3"/>
        <v>31</v>
      </c>
      <c r="T27" s="1276">
        <f t="shared" si="4"/>
        <v>31</v>
      </c>
      <c r="U27" s="28"/>
    </row>
    <row r="28" spans="1:23" s="17" customFormat="1" ht="29.25" customHeight="1" x14ac:dyDescent="0.25">
      <c r="A28" s="1202" t="s">
        <v>528</v>
      </c>
      <c r="B28" s="1292" t="s">
        <v>1085</v>
      </c>
      <c r="C28" s="1293"/>
      <c r="D28" s="1294"/>
      <c r="E28" s="1294"/>
      <c r="F28" s="1294"/>
      <c r="G28" s="1294"/>
      <c r="H28" s="1294"/>
      <c r="I28" s="1294"/>
      <c r="J28" s="1294"/>
      <c r="K28" s="1295">
        <v>2</v>
      </c>
      <c r="L28" s="1276">
        <f t="shared" si="5"/>
        <v>2</v>
      </c>
      <c r="M28" s="1295"/>
      <c r="N28" s="1295"/>
      <c r="O28" s="1296">
        <f>C28+G28+K28</f>
        <v>2</v>
      </c>
      <c r="P28" s="1276">
        <f t="shared" si="6"/>
        <v>2</v>
      </c>
      <c r="Q28" s="1296"/>
      <c r="R28" s="1296"/>
      <c r="S28" s="1296">
        <f t="shared" si="3"/>
        <v>2</v>
      </c>
      <c r="T28" s="1276">
        <f t="shared" si="4"/>
        <v>2</v>
      </c>
      <c r="U28" s="28"/>
    </row>
    <row r="29" spans="1:23" s="17" customFormat="1" ht="14.45" customHeight="1" x14ac:dyDescent="0.25">
      <c r="A29" s="1202" t="s">
        <v>529</v>
      </c>
      <c r="B29" s="1292" t="s">
        <v>672</v>
      </c>
      <c r="C29" s="1293"/>
      <c r="D29" s="1294"/>
      <c r="E29" s="1294"/>
      <c r="F29" s="1294"/>
      <c r="G29" s="1294"/>
      <c r="H29" s="1294"/>
      <c r="I29" s="1294"/>
      <c r="J29" s="1294"/>
      <c r="K29" s="1294">
        <v>2</v>
      </c>
      <c r="L29" s="1276">
        <f t="shared" si="5"/>
        <v>2</v>
      </c>
      <c r="M29" s="1294"/>
      <c r="N29" s="1294"/>
      <c r="O29" s="1276">
        <f>C29+G29+K29</f>
        <v>2</v>
      </c>
      <c r="P29" s="1276">
        <f t="shared" si="6"/>
        <v>2</v>
      </c>
      <c r="Q29" s="1276"/>
      <c r="R29" s="1276"/>
      <c r="S29" s="1276">
        <f t="shared" si="3"/>
        <v>2</v>
      </c>
      <c r="T29" s="1276">
        <f t="shared" si="4"/>
        <v>2</v>
      </c>
      <c r="U29" s="28"/>
    </row>
    <row r="30" spans="1:23" s="17" customFormat="1" ht="14.45" customHeight="1" x14ac:dyDescent="0.25">
      <c r="A30" s="1202" t="s">
        <v>530</v>
      </c>
      <c r="B30" s="1292" t="s">
        <v>658</v>
      </c>
      <c r="C30" s="1293"/>
      <c r="D30" s="1294"/>
      <c r="E30" s="1294"/>
      <c r="F30" s="1294"/>
      <c r="G30" s="1294"/>
      <c r="H30" s="1294"/>
      <c r="I30" s="1294"/>
      <c r="J30" s="1294"/>
      <c r="K30" s="1294">
        <v>3</v>
      </c>
      <c r="L30" s="1276">
        <f t="shared" si="5"/>
        <v>3</v>
      </c>
      <c r="M30" s="1294"/>
      <c r="N30" s="1294"/>
      <c r="O30" s="1276">
        <v>3</v>
      </c>
      <c r="P30" s="1276">
        <f t="shared" si="6"/>
        <v>3</v>
      </c>
      <c r="Q30" s="1276"/>
      <c r="R30" s="1276"/>
      <c r="S30" s="1276">
        <f t="shared" si="3"/>
        <v>3</v>
      </c>
      <c r="T30" s="1276">
        <f t="shared" si="4"/>
        <v>3</v>
      </c>
      <c r="U30" s="28"/>
      <c r="W30" s="499"/>
    </row>
    <row r="31" spans="1:23" s="17" customFormat="1" ht="14.45" customHeight="1" x14ac:dyDescent="0.25">
      <c r="A31" s="1202" t="s">
        <v>531</v>
      </c>
      <c r="B31" s="1292" t="s">
        <v>659</v>
      </c>
      <c r="C31" s="1293"/>
      <c r="D31" s="1294"/>
      <c r="E31" s="1294"/>
      <c r="F31" s="1294"/>
      <c r="G31" s="1294"/>
      <c r="H31" s="1294"/>
      <c r="I31" s="1294"/>
      <c r="J31" s="1294"/>
      <c r="K31" s="1294">
        <v>5</v>
      </c>
      <c r="L31" s="1276">
        <f t="shared" si="5"/>
        <v>5</v>
      </c>
      <c r="M31" s="1294"/>
      <c r="N31" s="1294"/>
      <c r="O31" s="1276">
        <f>K31+M31</f>
        <v>5</v>
      </c>
      <c r="P31" s="1276">
        <f t="shared" si="6"/>
        <v>5</v>
      </c>
      <c r="Q31" s="1276"/>
      <c r="R31" s="1276"/>
      <c r="S31" s="1276">
        <f t="shared" si="3"/>
        <v>5</v>
      </c>
      <c r="T31" s="1276">
        <f t="shared" si="4"/>
        <v>5</v>
      </c>
      <c r="U31" s="28"/>
    </row>
    <row r="32" spans="1:23" s="17" customFormat="1" ht="29.25" customHeight="1" x14ac:dyDescent="0.25">
      <c r="A32" s="1202" t="s">
        <v>532</v>
      </c>
      <c r="B32" s="1292" t="s">
        <v>1089</v>
      </c>
      <c r="C32" s="1293"/>
      <c r="D32" s="1294"/>
      <c r="E32" s="1294"/>
      <c r="F32" s="1294"/>
      <c r="G32" s="1294"/>
      <c r="H32" s="1294"/>
      <c r="I32" s="1294"/>
      <c r="J32" s="1294"/>
      <c r="K32" s="1294">
        <v>5</v>
      </c>
      <c r="L32" s="1276">
        <f t="shared" si="5"/>
        <v>5</v>
      </c>
      <c r="M32" s="1294"/>
      <c r="N32" s="1294"/>
      <c r="O32" s="1276">
        <v>5</v>
      </c>
      <c r="P32" s="1276">
        <f t="shared" si="6"/>
        <v>5</v>
      </c>
      <c r="Q32" s="1276"/>
      <c r="R32" s="1276"/>
      <c r="S32" s="1276">
        <f t="shared" si="3"/>
        <v>5</v>
      </c>
      <c r="T32" s="1276">
        <f t="shared" si="4"/>
        <v>5</v>
      </c>
    </row>
    <row r="33" spans="1:21" s="17" customFormat="1" ht="42.75" customHeight="1" x14ac:dyDescent="0.25">
      <c r="A33" s="1202" t="s">
        <v>534</v>
      </c>
      <c r="B33" s="1292" t="s">
        <v>1087</v>
      </c>
      <c r="C33" s="1293"/>
      <c r="D33" s="1294"/>
      <c r="E33" s="1294"/>
      <c r="F33" s="1294"/>
      <c r="G33" s="1294"/>
      <c r="H33" s="1294"/>
      <c r="I33" s="1294"/>
      <c r="J33" s="1294"/>
      <c r="K33" s="1294">
        <v>5</v>
      </c>
      <c r="L33" s="1276">
        <f t="shared" si="5"/>
        <v>5</v>
      </c>
      <c r="M33" s="1294"/>
      <c r="N33" s="1294"/>
      <c r="O33" s="1276">
        <v>5</v>
      </c>
      <c r="P33" s="1276">
        <f t="shared" si="6"/>
        <v>5</v>
      </c>
      <c r="Q33" s="1276"/>
      <c r="R33" s="1276"/>
      <c r="S33" s="1276">
        <f t="shared" si="3"/>
        <v>5</v>
      </c>
      <c r="T33" s="1276">
        <f t="shared" si="4"/>
        <v>5</v>
      </c>
    </row>
    <row r="34" spans="1:21" s="17" customFormat="1" ht="14.25" customHeight="1" x14ac:dyDescent="0.25">
      <c r="A34" s="1202" t="s">
        <v>535</v>
      </c>
      <c r="B34" s="1292" t="s">
        <v>1086</v>
      </c>
      <c r="C34" s="1293"/>
      <c r="D34" s="1294"/>
      <c r="E34" s="1294"/>
      <c r="F34" s="1294"/>
      <c r="G34" s="1294"/>
      <c r="H34" s="1294"/>
      <c r="I34" s="1294"/>
      <c r="J34" s="1294"/>
      <c r="K34" s="1294">
        <v>3</v>
      </c>
      <c r="L34" s="1276">
        <f t="shared" si="5"/>
        <v>3</v>
      </c>
      <c r="M34" s="1294"/>
      <c r="N34" s="1294"/>
      <c r="O34" s="1276">
        <v>3</v>
      </c>
      <c r="P34" s="1276">
        <f t="shared" si="6"/>
        <v>3</v>
      </c>
      <c r="Q34" s="1276"/>
      <c r="R34" s="1276"/>
      <c r="S34" s="1276">
        <f t="shared" si="3"/>
        <v>3</v>
      </c>
      <c r="T34" s="1276">
        <f t="shared" si="4"/>
        <v>3</v>
      </c>
    </row>
    <row r="35" spans="1:21" s="17" customFormat="1" ht="27.75" customHeight="1" x14ac:dyDescent="0.25">
      <c r="A35" s="1202" t="s">
        <v>552</v>
      </c>
      <c r="B35" s="1292" t="s">
        <v>1088</v>
      </c>
      <c r="C35" s="1293"/>
      <c r="D35" s="1294"/>
      <c r="E35" s="1294"/>
      <c r="F35" s="1294"/>
      <c r="G35" s="1294"/>
      <c r="H35" s="1294"/>
      <c r="I35" s="1294"/>
      <c r="J35" s="1294"/>
      <c r="K35" s="1294">
        <v>1</v>
      </c>
      <c r="L35" s="1276">
        <f t="shared" si="5"/>
        <v>1</v>
      </c>
      <c r="M35" s="1294"/>
      <c r="N35" s="1294"/>
      <c r="O35" s="1276">
        <f>K35</f>
        <v>1</v>
      </c>
      <c r="P35" s="1276">
        <f t="shared" si="6"/>
        <v>1</v>
      </c>
      <c r="Q35" s="1276"/>
      <c r="R35" s="1276"/>
      <c r="S35" s="1276">
        <f t="shared" si="3"/>
        <v>1</v>
      </c>
      <c r="T35" s="1276">
        <f t="shared" si="4"/>
        <v>1</v>
      </c>
    </row>
    <row r="36" spans="1:21" s="17" customFormat="1" ht="14.25" customHeight="1" x14ac:dyDescent="0.25">
      <c r="A36" s="1202" t="s">
        <v>553</v>
      </c>
      <c r="B36" s="1274" t="s">
        <v>660</v>
      </c>
      <c r="C36" s="1275"/>
      <c r="D36" s="1297"/>
      <c r="E36" s="1297"/>
      <c r="F36" s="1297"/>
      <c r="G36" s="1297"/>
      <c r="H36" s="1276"/>
      <c r="I36" s="1276"/>
      <c r="J36" s="1276"/>
      <c r="K36" s="1276">
        <f>SUM(K25:K35)</f>
        <v>66</v>
      </c>
      <c r="L36" s="1276">
        <f t="shared" si="5"/>
        <v>66</v>
      </c>
      <c r="M36" s="1276">
        <f>SUM(M25:M34)</f>
        <v>0</v>
      </c>
      <c r="N36" s="1276">
        <f>SUM(N25:N34)</f>
        <v>0</v>
      </c>
      <c r="O36" s="1276">
        <f>SUM(O25:O35)</f>
        <v>66</v>
      </c>
      <c r="P36" s="1276">
        <f t="shared" si="6"/>
        <v>66</v>
      </c>
      <c r="Q36" s="1276">
        <f>M36+I36+E36</f>
        <v>0</v>
      </c>
      <c r="R36" s="1276">
        <f>F36+J36+N36</f>
        <v>0</v>
      </c>
      <c r="S36" s="1298">
        <f t="shared" si="3"/>
        <v>66</v>
      </c>
      <c r="T36" s="1298">
        <f t="shared" si="4"/>
        <v>66</v>
      </c>
    </row>
    <row r="37" spans="1:21" ht="12.75" hidden="1" customHeight="1" x14ac:dyDescent="0.25">
      <c r="A37" s="1202" t="s">
        <v>554</v>
      </c>
      <c r="B37" s="1227"/>
      <c r="C37" s="1228"/>
      <c r="D37" s="1229"/>
      <c r="E37" s="1229"/>
      <c r="F37" s="1229"/>
      <c r="G37" s="1229"/>
      <c r="H37" s="1230"/>
      <c r="I37" s="1230"/>
      <c r="J37" s="1230"/>
      <c r="K37" s="1230"/>
      <c r="L37" s="1276">
        <f t="shared" si="5"/>
        <v>0</v>
      </c>
      <c r="M37" s="1230">
        <f>SUM(M25:M36)</f>
        <v>0</v>
      </c>
      <c r="N37" s="1230"/>
      <c r="O37" s="1230"/>
      <c r="P37" s="1230"/>
      <c r="Q37" s="1211"/>
      <c r="R37" s="1211"/>
      <c r="S37" s="1211"/>
      <c r="T37" s="1231"/>
      <c r="U37" s="430"/>
    </row>
    <row r="38" spans="1:21" s="31" customFormat="1" ht="14.25" hidden="1" customHeight="1" x14ac:dyDescent="0.25">
      <c r="A38" s="1202" t="s">
        <v>555</v>
      </c>
      <c r="B38" s="1213"/>
      <c r="C38" s="1232"/>
      <c r="D38" s="1211"/>
      <c r="E38" s="1211"/>
      <c r="F38" s="1211"/>
      <c r="G38" s="1211"/>
      <c r="H38" s="1226"/>
      <c r="I38" s="1226"/>
      <c r="J38" s="1226"/>
      <c r="K38" s="1226"/>
      <c r="L38" s="1276">
        <f t="shared" si="5"/>
        <v>0</v>
      </c>
      <c r="M38" s="1211"/>
      <c r="N38" s="1211"/>
      <c r="O38" s="1211"/>
      <c r="P38" s="1226"/>
      <c r="Q38" s="1226"/>
      <c r="R38" s="1211"/>
      <c r="S38" s="1211"/>
      <c r="T38" s="1211"/>
    </row>
    <row r="39" spans="1:21" s="31" customFormat="1" ht="14.45" hidden="1" customHeight="1" x14ac:dyDescent="0.25">
      <c r="A39" s="1202" t="s">
        <v>556</v>
      </c>
      <c r="B39" s="1233"/>
      <c r="C39" s="1234"/>
      <c r="D39" s="1205"/>
      <c r="E39" s="1205"/>
      <c r="F39" s="1205"/>
      <c r="G39" s="1205"/>
      <c r="H39" s="1218"/>
      <c r="I39" s="1218"/>
      <c r="J39" s="1218"/>
      <c r="K39" s="1218"/>
      <c r="L39" s="1276">
        <f t="shared" si="5"/>
        <v>0</v>
      </c>
      <c r="M39" s="1205"/>
      <c r="N39" s="1205"/>
      <c r="O39" s="1205"/>
      <c r="P39" s="1218"/>
      <c r="Q39" s="1218"/>
      <c r="R39" s="1205"/>
      <c r="S39" s="1205"/>
      <c r="T39" s="1205"/>
    </row>
    <row r="40" spans="1:21" s="31" customFormat="1" ht="14.25" hidden="1" customHeight="1" x14ac:dyDescent="0.25">
      <c r="A40" s="1202" t="s">
        <v>557</v>
      </c>
      <c r="B40" s="1217"/>
      <c r="C40" s="1219"/>
      <c r="D40" s="1218"/>
      <c r="E40" s="1218"/>
      <c r="F40" s="1218"/>
      <c r="G40" s="1218"/>
      <c r="H40" s="1218"/>
      <c r="I40" s="1218"/>
      <c r="J40" s="1218"/>
      <c r="K40" s="1218"/>
      <c r="L40" s="1276">
        <f t="shared" si="5"/>
        <v>0</v>
      </c>
      <c r="M40" s="1218"/>
      <c r="N40" s="1218"/>
      <c r="O40" s="1218"/>
      <c r="P40" s="1218"/>
      <c r="Q40" s="1218"/>
      <c r="R40" s="1205"/>
      <c r="S40" s="1205"/>
      <c r="T40" s="1205"/>
    </row>
    <row r="41" spans="1:21" s="31" customFormat="1" ht="14.25" hidden="1" customHeight="1" x14ac:dyDescent="0.25">
      <c r="A41" s="1202" t="s">
        <v>558</v>
      </c>
      <c r="B41" s="1217"/>
      <c r="C41" s="1219"/>
      <c r="D41" s="1218"/>
      <c r="E41" s="1218"/>
      <c r="F41" s="1218"/>
      <c r="G41" s="1218"/>
      <c r="H41" s="1218"/>
      <c r="I41" s="1218"/>
      <c r="J41" s="1218"/>
      <c r="K41" s="1218"/>
      <c r="L41" s="1276">
        <f t="shared" si="5"/>
        <v>0</v>
      </c>
      <c r="M41" s="1218"/>
      <c r="N41" s="1218"/>
      <c r="O41" s="1218"/>
      <c r="P41" s="1218"/>
      <c r="Q41" s="1218"/>
      <c r="R41" s="1205"/>
      <c r="S41" s="1205"/>
      <c r="T41" s="1205"/>
    </row>
    <row r="42" spans="1:21" s="31" customFormat="1" ht="14.25" hidden="1" customHeight="1" x14ac:dyDescent="0.25">
      <c r="A42" s="1202" t="s">
        <v>559</v>
      </c>
      <c r="B42" s="1217"/>
      <c r="C42" s="1219"/>
      <c r="D42" s="1218"/>
      <c r="E42" s="1218"/>
      <c r="F42" s="1218"/>
      <c r="G42" s="1218"/>
      <c r="H42" s="1218"/>
      <c r="I42" s="1218"/>
      <c r="J42" s="1218"/>
      <c r="K42" s="1218"/>
      <c r="L42" s="1276">
        <f t="shared" si="5"/>
        <v>0</v>
      </c>
      <c r="M42" s="1218"/>
      <c r="N42" s="1218"/>
      <c r="O42" s="1218"/>
      <c r="P42" s="1218"/>
      <c r="Q42" s="1218"/>
      <c r="R42" s="1205"/>
      <c r="S42" s="1205"/>
      <c r="T42" s="1205"/>
    </row>
    <row r="43" spans="1:21" s="31" customFormat="1" ht="14.25" hidden="1" customHeight="1" x14ac:dyDescent="0.25">
      <c r="A43" s="1202" t="s">
        <v>560</v>
      </c>
      <c r="B43" s="1217"/>
      <c r="C43" s="1219"/>
      <c r="D43" s="1218"/>
      <c r="E43" s="1218"/>
      <c r="F43" s="1218"/>
      <c r="G43" s="1218"/>
      <c r="H43" s="1218"/>
      <c r="I43" s="1218"/>
      <c r="J43" s="1218"/>
      <c r="K43" s="1218"/>
      <c r="L43" s="1276">
        <f t="shared" si="5"/>
        <v>0</v>
      </c>
      <c r="M43" s="1218"/>
      <c r="N43" s="1218"/>
      <c r="O43" s="1218"/>
      <c r="P43" s="1218"/>
      <c r="Q43" s="1218"/>
      <c r="R43" s="1205"/>
      <c r="S43" s="1205"/>
      <c r="T43" s="1205"/>
    </row>
    <row r="44" spans="1:21" s="31" customFormat="1" ht="14.25" hidden="1" customHeight="1" x14ac:dyDescent="0.25">
      <c r="A44" s="1202" t="s">
        <v>612</v>
      </c>
      <c r="B44" s="1217"/>
      <c r="C44" s="1219"/>
      <c r="D44" s="1218"/>
      <c r="E44" s="1218"/>
      <c r="F44" s="1218"/>
      <c r="G44" s="1218"/>
      <c r="H44" s="1218"/>
      <c r="I44" s="1218"/>
      <c r="J44" s="1218"/>
      <c r="K44" s="1218"/>
      <c r="L44" s="1276">
        <f t="shared" si="5"/>
        <v>0</v>
      </c>
      <c r="M44" s="1218"/>
      <c r="N44" s="1218"/>
      <c r="O44" s="1218"/>
      <c r="P44" s="1218"/>
      <c r="Q44" s="1218"/>
      <c r="R44" s="1205"/>
      <c r="S44" s="1205"/>
      <c r="T44" s="1205"/>
    </row>
    <row r="45" spans="1:21" s="31" customFormat="1" ht="14.25" hidden="1" customHeight="1" x14ac:dyDescent="0.25">
      <c r="A45" s="1202" t="s">
        <v>613</v>
      </c>
      <c r="B45" s="1217"/>
      <c r="C45" s="1219"/>
      <c r="D45" s="1218"/>
      <c r="E45" s="1218"/>
      <c r="F45" s="1218"/>
      <c r="G45" s="1218"/>
      <c r="H45" s="1218"/>
      <c r="I45" s="1218"/>
      <c r="J45" s="1218"/>
      <c r="K45" s="1218"/>
      <c r="L45" s="1276">
        <f t="shared" si="5"/>
        <v>0</v>
      </c>
      <c r="M45" s="1218"/>
      <c r="N45" s="1218"/>
      <c r="O45" s="1218"/>
      <c r="P45" s="1218"/>
      <c r="Q45" s="1218"/>
      <c r="R45" s="1205"/>
      <c r="S45" s="1205"/>
      <c r="T45" s="1205"/>
    </row>
    <row r="46" spans="1:21" s="31" customFormat="1" ht="14.25" hidden="1" customHeight="1" x14ac:dyDescent="0.25">
      <c r="A46" s="1202" t="s">
        <v>614</v>
      </c>
      <c r="B46" s="1217"/>
      <c r="C46" s="1219"/>
      <c r="D46" s="1218"/>
      <c r="E46" s="1218"/>
      <c r="F46" s="1218"/>
      <c r="G46" s="1218"/>
      <c r="H46" s="1218"/>
      <c r="I46" s="1218"/>
      <c r="J46" s="1218"/>
      <c r="K46" s="1218"/>
      <c r="L46" s="1276">
        <f t="shared" si="5"/>
        <v>0</v>
      </c>
      <c r="M46" s="1218"/>
      <c r="N46" s="1218"/>
      <c r="O46" s="1218"/>
      <c r="P46" s="1218"/>
      <c r="Q46" s="1218"/>
      <c r="R46" s="1218"/>
      <c r="S46" s="1205"/>
      <c r="T46" s="1205"/>
    </row>
    <row r="47" spans="1:21" s="31" customFormat="1" ht="14.25" hidden="1" customHeight="1" x14ac:dyDescent="0.25">
      <c r="A47" s="1202" t="s">
        <v>615</v>
      </c>
      <c r="B47" s="1217"/>
      <c r="C47" s="1219"/>
      <c r="D47" s="1218"/>
      <c r="E47" s="1218"/>
      <c r="F47" s="1218"/>
      <c r="G47" s="1218"/>
      <c r="H47" s="1218"/>
      <c r="I47" s="1218"/>
      <c r="J47" s="1218"/>
      <c r="K47" s="1218"/>
      <c r="L47" s="1276">
        <f t="shared" si="5"/>
        <v>0</v>
      </c>
      <c r="M47" s="1218"/>
      <c r="N47" s="1218"/>
      <c r="O47" s="1218"/>
      <c r="P47" s="1218"/>
      <c r="Q47" s="1218"/>
      <c r="R47" s="1218"/>
      <c r="S47" s="1205"/>
      <c r="T47" s="1205"/>
    </row>
    <row r="48" spans="1:21" s="31" customFormat="1" ht="14.25" hidden="1" customHeight="1" x14ac:dyDescent="0.25">
      <c r="A48" s="1202" t="s">
        <v>112</v>
      </c>
      <c r="B48" s="1217"/>
      <c r="C48" s="1219"/>
      <c r="D48" s="1218"/>
      <c r="E48" s="1218"/>
      <c r="F48" s="1218"/>
      <c r="G48" s="1218"/>
      <c r="H48" s="1218"/>
      <c r="I48" s="1218"/>
      <c r="J48" s="1218"/>
      <c r="K48" s="1218"/>
      <c r="L48" s="1276">
        <f t="shared" si="5"/>
        <v>0</v>
      </c>
      <c r="M48" s="1218"/>
      <c r="N48" s="1218"/>
      <c r="O48" s="1218"/>
      <c r="P48" s="1218"/>
      <c r="Q48" s="1218"/>
      <c r="R48" s="1218"/>
      <c r="S48" s="1205"/>
      <c r="T48" s="1205"/>
    </row>
    <row r="49" spans="1:20" s="31" customFormat="1" ht="14.25" hidden="1" customHeight="1" x14ac:dyDescent="0.25">
      <c r="A49" s="1202" t="s">
        <v>640</v>
      </c>
      <c r="B49" s="1235"/>
      <c r="C49" s="1234"/>
      <c r="D49" s="1218"/>
      <c r="E49" s="1218"/>
      <c r="F49" s="1218"/>
      <c r="G49" s="1218"/>
      <c r="H49" s="1218"/>
      <c r="I49" s="1218"/>
      <c r="J49" s="1218"/>
      <c r="K49" s="1218"/>
      <c r="L49" s="1276">
        <f t="shared" si="5"/>
        <v>0</v>
      </c>
      <c r="M49" s="1218"/>
      <c r="N49" s="1218"/>
      <c r="O49" s="1218"/>
      <c r="P49" s="1218"/>
      <c r="Q49" s="1218"/>
      <c r="R49" s="1205"/>
      <c r="S49" s="1205"/>
      <c r="T49" s="1205"/>
    </row>
    <row r="50" spans="1:20" s="31" customFormat="1" ht="14.25" hidden="1" customHeight="1" x14ac:dyDescent="0.25">
      <c r="A50" s="1202" t="s">
        <v>641</v>
      </c>
      <c r="B50" s="1217"/>
      <c r="C50" s="1219"/>
      <c r="D50" s="1218"/>
      <c r="E50" s="1218"/>
      <c r="F50" s="1218"/>
      <c r="G50" s="1218"/>
      <c r="H50" s="1218"/>
      <c r="I50" s="1218"/>
      <c r="J50" s="1218"/>
      <c r="K50" s="1218"/>
      <c r="L50" s="1276">
        <f t="shared" si="5"/>
        <v>0</v>
      </c>
      <c r="M50" s="1218"/>
      <c r="N50" s="1218"/>
      <c r="O50" s="1218"/>
      <c r="P50" s="1218"/>
      <c r="Q50" s="1218"/>
      <c r="R50" s="1205"/>
      <c r="S50" s="1205"/>
      <c r="T50" s="1205"/>
    </row>
    <row r="51" spans="1:20" s="31" customFormat="1" ht="14.25" hidden="1" customHeight="1" x14ac:dyDescent="0.25">
      <c r="A51" s="1202" t="s">
        <v>115</v>
      </c>
      <c r="B51" s="1217"/>
      <c r="C51" s="1219"/>
      <c r="D51" s="1218"/>
      <c r="E51" s="1218"/>
      <c r="F51" s="1218"/>
      <c r="G51" s="1218"/>
      <c r="H51" s="1218"/>
      <c r="I51" s="1218"/>
      <c r="J51" s="1218"/>
      <c r="K51" s="1218"/>
      <c r="L51" s="1276">
        <f t="shared" si="5"/>
        <v>0</v>
      </c>
      <c r="M51" s="1218"/>
      <c r="N51" s="1218"/>
      <c r="O51" s="1218"/>
      <c r="P51" s="1218"/>
      <c r="Q51" s="1218"/>
      <c r="R51" s="1205"/>
      <c r="S51" s="1205"/>
      <c r="T51" s="1205"/>
    </row>
    <row r="52" spans="1:20" s="31" customFormat="1" ht="14.25" hidden="1" customHeight="1" x14ac:dyDescent="0.25">
      <c r="A52" s="1202" t="s">
        <v>116</v>
      </c>
      <c r="B52" s="1217"/>
      <c r="C52" s="1219"/>
      <c r="D52" s="1218"/>
      <c r="E52" s="1218"/>
      <c r="F52" s="1218"/>
      <c r="G52" s="1218"/>
      <c r="H52" s="1218"/>
      <c r="I52" s="1218"/>
      <c r="J52" s="1218"/>
      <c r="K52" s="1218"/>
      <c r="L52" s="1276">
        <f t="shared" si="5"/>
        <v>0</v>
      </c>
      <c r="M52" s="1218"/>
      <c r="N52" s="1218"/>
      <c r="O52" s="1218"/>
      <c r="P52" s="1218"/>
      <c r="Q52" s="1218"/>
      <c r="R52" s="1205"/>
      <c r="S52" s="1205"/>
      <c r="T52" s="1205"/>
    </row>
    <row r="53" spans="1:20" s="31" customFormat="1" ht="14.25" hidden="1" customHeight="1" x14ac:dyDescent="0.25">
      <c r="A53" s="1202" t="s">
        <v>117</v>
      </c>
      <c r="B53" s="1235"/>
      <c r="C53" s="1234"/>
      <c r="D53" s="1218"/>
      <c r="E53" s="1218"/>
      <c r="F53" s="1218"/>
      <c r="G53" s="1218"/>
      <c r="H53" s="1218"/>
      <c r="I53" s="1218"/>
      <c r="J53" s="1218"/>
      <c r="K53" s="1218"/>
      <c r="L53" s="1276">
        <f t="shared" si="5"/>
        <v>0</v>
      </c>
      <c r="M53" s="1218"/>
      <c r="N53" s="1218"/>
      <c r="O53" s="1218"/>
      <c r="P53" s="1218"/>
      <c r="Q53" s="1218"/>
      <c r="R53" s="1205"/>
      <c r="S53" s="1205"/>
      <c r="T53" s="1205"/>
    </row>
    <row r="54" spans="1:20" s="31" customFormat="1" ht="14.25" hidden="1" customHeight="1" x14ac:dyDescent="0.25">
      <c r="A54" s="1202" t="s">
        <v>120</v>
      </c>
      <c r="B54" s="1217"/>
      <c r="C54" s="1219"/>
      <c r="D54" s="1218"/>
      <c r="E54" s="1218"/>
      <c r="F54" s="1218"/>
      <c r="G54" s="1218"/>
      <c r="H54" s="1218"/>
      <c r="I54" s="1218"/>
      <c r="J54" s="1218"/>
      <c r="K54" s="1218"/>
      <c r="L54" s="1276">
        <f t="shared" si="5"/>
        <v>0</v>
      </c>
      <c r="M54" s="1218"/>
      <c r="N54" s="1218"/>
      <c r="O54" s="1218"/>
      <c r="P54" s="1218"/>
      <c r="Q54" s="1218"/>
      <c r="R54" s="1205"/>
      <c r="S54" s="1205"/>
      <c r="T54" s="1205"/>
    </row>
    <row r="55" spans="1:20" s="31" customFormat="1" ht="14.25" hidden="1" customHeight="1" x14ac:dyDescent="0.25">
      <c r="A55" s="1202" t="s">
        <v>123</v>
      </c>
      <c r="B55" s="1217"/>
      <c r="C55" s="1219"/>
      <c r="D55" s="1218"/>
      <c r="E55" s="1218"/>
      <c r="F55" s="1218"/>
      <c r="G55" s="1218"/>
      <c r="H55" s="1218"/>
      <c r="I55" s="1218"/>
      <c r="J55" s="1218"/>
      <c r="K55" s="1218"/>
      <c r="L55" s="1276">
        <f t="shared" si="5"/>
        <v>0</v>
      </c>
      <c r="M55" s="1218"/>
      <c r="N55" s="1218"/>
      <c r="O55" s="1218"/>
      <c r="P55" s="1218"/>
      <c r="Q55" s="1218"/>
      <c r="R55" s="1205"/>
      <c r="S55" s="1205"/>
      <c r="T55" s="1205"/>
    </row>
    <row r="56" spans="1:20" s="31" customFormat="1" ht="14.45" hidden="1" customHeight="1" x14ac:dyDescent="0.25">
      <c r="A56" s="1202" t="s">
        <v>124</v>
      </c>
      <c r="B56" s="1235"/>
      <c r="C56" s="1234"/>
      <c r="D56" s="1218"/>
      <c r="E56" s="1218"/>
      <c r="F56" s="1218"/>
      <c r="G56" s="1218"/>
      <c r="H56" s="1218"/>
      <c r="I56" s="1218"/>
      <c r="J56" s="1218"/>
      <c r="K56" s="1218"/>
      <c r="L56" s="1276">
        <f t="shared" si="5"/>
        <v>0</v>
      </c>
      <c r="M56" s="1218"/>
      <c r="N56" s="1218"/>
      <c r="O56" s="1218"/>
      <c r="P56" s="1218"/>
      <c r="Q56" s="1218"/>
      <c r="R56" s="1205"/>
      <c r="S56" s="1205"/>
      <c r="T56" s="1205"/>
    </row>
    <row r="57" spans="1:20" s="31" customFormat="1" ht="14.45" hidden="1" customHeight="1" x14ac:dyDescent="0.25">
      <c r="A57" s="1202" t="s">
        <v>125</v>
      </c>
      <c r="B57" s="1217"/>
      <c r="C57" s="1219"/>
      <c r="D57" s="1218"/>
      <c r="E57" s="1218"/>
      <c r="F57" s="1218"/>
      <c r="G57" s="1218"/>
      <c r="H57" s="1218"/>
      <c r="I57" s="1218"/>
      <c r="J57" s="1218"/>
      <c r="K57" s="1218"/>
      <c r="L57" s="1276">
        <f t="shared" si="5"/>
        <v>0</v>
      </c>
      <c r="M57" s="1218"/>
      <c r="N57" s="1218"/>
      <c r="O57" s="1218"/>
      <c r="P57" s="1218"/>
      <c r="Q57" s="1218"/>
      <c r="R57" s="1205"/>
      <c r="S57" s="1205"/>
      <c r="T57" s="1205"/>
    </row>
    <row r="58" spans="1:20" s="31" customFormat="1" ht="14.45" hidden="1" customHeight="1" x14ac:dyDescent="0.25">
      <c r="A58" s="1202" t="s">
        <v>126</v>
      </c>
      <c r="B58" s="1217"/>
      <c r="C58" s="1219"/>
      <c r="D58" s="1218"/>
      <c r="E58" s="1218"/>
      <c r="F58" s="1218"/>
      <c r="G58" s="1218"/>
      <c r="H58" s="1218"/>
      <c r="I58" s="1218"/>
      <c r="J58" s="1218"/>
      <c r="K58" s="1218"/>
      <c r="L58" s="1276">
        <f t="shared" si="5"/>
        <v>0</v>
      </c>
      <c r="M58" s="1218"/>
      <c r="N58" s="1218"/>
      <c r="O58" s="1218"/>
      <c r="P58" s="1218"/>
      <c r="Q58" s="1218"/>
      <c r="R58" s="1205"/>
      <c r="S58" s="1205"/>
      <c r="T58" s="1205"/>
    </row>
    <row r="59" spans="1:20" s="31" customFormat="1" ht="14.45" hidden="1" customHeight="1" x14ac:dyDescent="0.25">
      <c r="A59" s="1202" t="s">
        <v>129</v>
      </c>
      <c r="B59" s="1217"/>
      <c r="C59" s="1219"/>
      <c r="D59" s="1218"/>
      <c r="E59" s="1218"/>
      <c r="F59" s="1218"/>
      <c r="G59" s="1218"/>
      <c r="H59" s="1218"/>
      <c r="I59" s="1218"/>
      <c r="J59" s="1218"/>
      <c r="K59" s="1218"/>
      <c r="L59" s="1276">
        <f t="shared" si="5"/>
        <v>0</v>
      </c>
      <c r="M59" s="1218"/>
      <c r="N59" s="1218"/>
      <c r="O59" s="1218"/>
      <c r="P59" s="1218"/>
      <c r="Q59" s="1218"/>
      <c r="R59" s="1205"/>
      <c r="S59" s="1205"/>
      <c r="T59" s="1205"/>
    </row>
    <row r="60" spans="1:20" s="31" customFormat="1" ht="14.45" hidden="1" customHeight="1" x14ac:dyDescent="0.25">
      <c r="A60" s="1202" t="s">
        <v>132</v>
      </c>
      <c r="B60" s="1203"/>
      <c r="C60" s="1204"/>
      <c r="D60" s="1220"/>
      <c r="E60" s="1220"/>
      <c r="F60" s="1220"/>
      <c r="G60" s="1220"/>
      <c r="H60" s="1218"/>
      <c r="I60" s="1218"/>
      <c r="J60" s="1218"/>
      <c r="K60" s="1205"/>
      <c r="L60" s="1276">
        <f t="shared" si="5"/>
        <v>0</v>
      </c>
      <c r="M60" s="1205"/>
      <c r="N60" s="1205"/>
      <c r="O60" s="1205"/>
      <c r="P60" s="1205"/>
      <c r="Q60" s="1205"/>
      <c r="R60" s="1205"/>
      <c r="S60" s="1236"/>
      <c r="T60" s="1205"/>
    </row>
    <row r="61" spans="1:20" s="31" customFormat="1" ht="14.45" customHeight="1" x14ac:dyDescent="0.25">
      <c r="A61" s="1202"/>
      <c r="B61" s="1237"/>
      <c r="C61" s="1238"/>
      <c r="D61" s="1224"/>
      <c r="E61" s="1224"/>
      <c r="F61" s="1224"/>
      <c r="G61" s="1224"/>
      <c r="H61" s="1239"/>
      <c r="I61" s="1239"/>
      <c r="J61" s="1239"/>
      <c r="K61" s="1225"/>
      <c r="L61" s="1327"/>
      <c r="M61" s="1225"/>
      <c r="N61" s="1225"/>
      <c r="O61" s="1225"/>
      <c r="P61" s="1225"/>
      <c r="Q61" s="1225"/>
      <c r="R61" s="1225"/>
      <c r="S61" s="1240"/>
      <c r="T61" s="1225"/>
    </row>
    <row r="62" spans="1:20" s="31" customFormat="1" ht="14.45" customHeight="1" x14ac:dyDescent="0.25">
      <c r="A62" s="1202"/>
      <c r="B62" s="1241"/>
      <c r="C62" s="1232"/>
      <c r="D62" s="1210"/>
      <c r="E62" s="1210"/>
      <c r="F62" s="1210"/>
      <c r="G62" s="1210"/>
      <c r="H62" s="1226"/>
      <c r="I62" s="1226"/>
      <c r="J62" s="1226"/>
      <c r="K62" s="1211"/>
      <c r="L62" s="1326"/>
      <c r="M62" s="1325"/>
      <c r="N62" s="1211"/>
      <c r="O62" s="1211"/>
      <c r="P62" s="1211"/>
      <c r="Q62" s="1211"/>
      <c r="R62" s="1211"/>
      <c r="S62" s="1242"/>
      <c r="T62" s="1211"/>
    </row>
    <row r="63" spans="1:20" s="31" customFormat="1" ht="14.45" customHeight="1" x14ac:dyDescent="0.25">
      <c r="A63" s="1202"/>
      <c r="B63" s="1241"/>
      <c r="C63" s="1232"/>
      <c r="D63" s="1210"/>
      <c r="E63" s="1210"/>
      <c r="F63" s="1210"/>
      <c r="G63" s="1210"/>
      <c r="H63" s="1226"/>
      <c r="I63" s="1226"/>
      <c r="J63" s="1226"/>
      <c r="K63" s="1211"/>
      <c r="L63" s="1211"/>
      <c r="M63" s="1211"/>
      <c r="N63" s="1211"/>
      <c r="O63" s="1211"/>
      <c r="P63" s="1211"/>
      <c r="Q63" s="1211"/>
      <c r="R63" s="1211"/>
      <c r="S63" s="1242"/>
      <c r="T63" s="1211"/>
    </row>
    <row r="64" spans="1:20" s="31" customFormat="1" ht="14.45" customHeight="1" x14ac:dyDescent="0.25">
      <c r="A64" s="1202" t="s">
        <v>554</v>
      </c>
      <c r="B64" s="1243" t="s">
        <v>675</v>
      </c>
      <c r="C64" s="1232"/>
      <c r="D64" s="1210"/>
      <c r="E64" s="1210"/>
      <c r="F64" s="1210"/>
      <c r="G64" s="1210"/>
      <c r="H64" s="1226"/>
      <c r="I64" s="1226"/>
      <c r="J64" s="1226"/>
      <c r="K64" s="1211"/>
      <c r="L64" s="1211"/>
      <c r="M64" s="1211"/>
      <c r="N64" s="1211"/>
      <c r="O64" s="1211"/>
      <c r="P64" s="1211"/>
      <c r="Q64" s="1211"/>
      <c r="R64" s="1211"/>
      <c r="S64" s="1242"/>
      <c r="T64" s="1211"/>
    </row>
    <row r="65" spans="1:20" s="31" customFormat="1" ht="14.45" customHeight="1" x14ac:dyDescent="0.25">
      <c r="A65" s="1202" t="s">
        <v>555</v>
      </c>
      <c r="B65" s="1244" t="s">
        <v>676</v>
      </c>
      <c r="C65" s="1245"/>
      <c r="D65" s="1246"/>
      <c r="E65" s="1246"/>
      <c r="F65" s="1246"/>
      <c r="G65" s="1246"/>
      <c r="H65" s="1247"/>
      <c r="I65" s="1247"/>
      <c r="J65" s="1247"/>
      <c r="K65" s="1248"/>
      <c r="L65" s="1248"/>
      <c r="M65" s="1248"/>
      <c r="N65" s="1248"/>
      <c r="O65" s="1248"/>
      <c r="P65" s="1248"/>
      <c r="Q65" s="1248"/>
      <c r="R65" s="1248"/>
      <c r="S65" s="1249"/>
      <c r="T65" s="1249"/>
    </row>
    <row r="66" spans="1:20" s="31" customFormat="1" ht="14.45" customHeight="1" x14ac:dyDescent="0.25">
      <c r="A66" s="1202" t="s">
        <v>556</v>
      </c>
      <c r="B66" s="1250" t="s">
        <v>677</v>
      </c>
      <c r="C66" s="1245"/>
      <c r="D66" s="1246"/>
      <c r="E66" s="1246"/>
      <c r="F66" s="1246"/>
      <c r="G66" s="1246"/>
      <c r="H66" s="1247"/>
      <c r="I66" s="1247"/>
      <c r="J66" s="1247"/>
      <c r="K66" s="1248">
        <v>1</v>
      </c>
      <c r="L66" s="1248">
        <f t="shared" ref="L66:L74" si="7">K66</f>
        <v>1</v>
      </c>
      <c r="M66" s="1248"/>
      <c r="N66" s="1248"/>
      <c r="O66" s="1248">
        <v>1</v>
      </c>
      <c r="P66" s="1248">
        <f t="shared" ref="P66:P74" si="8">D66+H66+L66</f>
        <v>1</v>
      </c>
      <c r="Q66" s="1248"/>
      <c r="R66" s="1248"/>
      <c r="S66" s="1249">
        <f t="shared" ref="S66:S74" si="9">O66+Q66/2</f>
        <v>1</v>
      </c>
      <c r="T66" s="1249">
        <f t="shared" ref="T66:T74" si="10">P66+R66/2</f>
        <v>1</v>
      </c>
    </row>
    <row r="67" spans="1:20" s="31" customFormat="1" ht="14.45" customHeight="1" x14ac:dyDescent="0.25">
      <c r="A67" s="1202" t="s">
        <v>557</v>
      </c>
      <c r="B67" s="1250" t="s">
        <v>678</v>
      </c>
      <c r="C67" s="1245"/>
      <c r="D67" s="1246"/>
      <c r="E67" s="1246"/>
      <c r="F67" s="1246"/>
      <c r="G67" s="1246"/>
      <c r="H67" s="1247"/>
      <c r="I67" s="1247"/>
      <c r="J67" s="1247"/>
      <c r="K67" s="1248">
        <v>1</v>
      </c>
      <c r="L67" s="1248">
        <f t="shared" si="7"/>
        <v>1</v>
      </c>
      <c r="M67" s="1248"/>
      <c r="N67" s="1248"/>
      <c r="O67" s="1248">
        <v>1</v>
      </c>
      <c r="P67" s="1248">
        <f t="shared" si="8"/>
        <v>1</v>
      </c>
      <c r="Q67" s="1248"/>
      <c r="R67" s="1248"/>
      <c r="S67" s="1249">
        <f t="shared" si="9"/>
        <v>1</v>
      </c>
      <c r="T67" s="1249">
        <f t="shared" si="10"/>
        <v>1</v>
      </c>
    </row>
    <row r="68" spans="1:20" s="31" customFormat="1" ht="14.45" customHeight="1" x14ac:dyDescent="0.25">
      <c r="A68" s="1202" t="s">
        <v>558</v>
      </c>
      <c r="B68" s="1250" t="s">
        <v>679</v>
      </c>
      <c r="C68" s="1245"/>
      <c r="D68" s="1246"/>
      <c r="E68" s="1246"/>
      <c r="F68" s="1246"/>
      <c r="G68" s="1246"/>
      <c r="H68" s="1247"/>
      <c r="I68" s="1247"/>
      <c r="J68" s="1247"/>
      <c r="K68" s="1248">
        <v>2</v>
      </c>
      <c r="L68" s="1248">
        <f t="shared" si="7"/>
        <v>2</v>
      </c>
      <c r="M68" s="1248"/>
      <c r="N68" s="1248"/>
      <c r="O68" s="1248">
        <v>2</v>
      </c>
      <c r="P68" s="1248">
        <f t="shared" si="8"/>
        <v>2</v>
      </c>
      <c r="Q68" s="1248"/>
      <c r="R68" s="1248"/>
      <c r="S68" s="1249">
        <f t="shared" si="9"/>
        <v>2</v>
      </c>
      <c r="T68" s="1249">
        <f t="shared" si="10"/>
        <v>2</v>
      </c>
    </row>
    <row r="69" spans="1:20" s="31" customFormat="1" ht="14.45" customHeight="1" x14ac:dyDescent="0.25">
      <c r="A69" s="1202" t="s">
        <v>559</v>
      </c>
      <c r="B69" s="1250" t="s">
        <v>680</v>
      </c>
      <c r="C69" s="1245"/>
      <c r="D69" s="1246"/>
      <c r="E69" s="1246"/>
      <c r="F69" s="1246"/>
      <c r="G69" s="1246"/>
      <c r="H69" s="1247"/>
      <c r="I69" s="1247"/>
      <c r="J69" s="1247"/>
      <c r="K69" s="1248">
        <v>1</v>
      </c>
      <c r="L69" s="1248">
        <f t="shared" si="7"/>
        <v>1</v>
      </c>
      <c r="M69" s="1248"/>
      <c r="N69" s="1248"/>
      <c r="O69" s="1248">
        <v>1</v>
      </c>
      <c r="P69" s="1248">
        <f t="shared" si="8"/>
        <v>1</v>
      </c>
      <c r="Q69" s="1248"/>
      <c r="R69" s="1248"/>
      <c r="S69" s="1249">
        <f t="shared" si="9"/>
        <v>1</v>
      </c>
      <c r="T69" s="1249">
        <f t="shared" si="10"/>
        <v>1</v>
      </c>
    </row>
    <row r="70" spans="1:20" s="31" customFormat="1" ht="14.45" customHeight="1" x14ac:dyDescent="0.25">
      <c r="A70" s="1202" t="s">
        <v>560</v>
      </c>
      <c r="B70" s="1250" t="s">
        <v>681</v>
      </c>
      <c r="C70" s="1245"/>
      <c r="D70" s="1246"/>
      <c r="E70" s="1246"/>
      <c r="F70" s="1246"/>
      <c r="G70" s="1246"/>
      <c r="H70" s="1247"/>
      <c r="I70" s="1247"/>
      <c r="J70" s="1247"/>
      <c r="K70" s="1248">
        <v>1</v>
      </c>
      <c r="L70" s="1248">
        <f t="shared" si="7"/>
        <v>1</v>
      </c>
      <c r="M70" s="1248"/>
      <c r="N70" s="1248"/>
      <c r="O70" s="1248">
        <v>1</v>
      </c>
      <c r="P70" s="1248">
        <f t="shared" si="8"/>
        <v>1</v>
      </c>
      <c r="Q70" s="1248"/>
      <c r="R70" s="1248"/>
      <c r="S70" s="1249">
        <f t="shared" si="9"/>
        <v>1</v>
      </c>
      <c r="T70" s="1249">
        <f t="shared" si="10"/>
        <v>1</v>
      </c>
    </row>
    <row r="71" spans="1:20" s="31" customFormat="1" ht="14.45" customHeight="1" x14ac:dyDescent="0.25">
      <c r="A71" s="1202" t="s">
        <v>612</v>
      </c>
      <c r="B71" s="1250" t="s">
        <v>988</v>
      </c>
      <c r="C71" s="1245"/>
      <c r="D71" s="1246"/>
      <c r="E71" s="1246"/>
      <c r="F71" s="1246"/>
      <c r="G71" s="1246"/>
      <c r="H71" s="1247"/>
      <c r="I71" s="1247"/>
      <c r="J71" s="1247"/>
      <c r="K71" s="1248">
        <v>1</v>
      </c>
      <c r="L71" s="1248">
        <f t="shared" si="7"/>
        <v>1</v>
      </c>
      <c r="M71" s="1248"/>
      <c r="N71" s="1248"/>
      <c r="O71" s="1248">
        <v>1</v>
      </c>
      <c r="P71" s="1248">
        <f t="shared" si="8"/>
        <v>1</v>
      </c>
      <c r="Q71" s="1248"/>
      <c r="R71" s="1248"/>
      <c r="S71" s="1249">
        <f t="shared" si="9"/>
        <v>1</v>
      </c>
      <c r="T71" s="1249">
        <f t="shared" si="10"/>
        <v>1</v>
      </c>
    </row>
    <row r="72" spans="1:20" s="31" customFormat="1" ht="14.45" customHeight="1" x14ac:dyDescent="0.25">
      <c r="A72" s="1202" t="s">
        <v>613</v>
      </c>
      <c r="B72" s="1250" t="s">
        <v>989</v>
      </c>
      <c r="C72" s="1245"/>
      <c r="D72" s="1246"/>
      <c r="E72" s="1246"/>
      <c r="F72" s="1246"/>
      <c r="G72" s="1246"/>
      <c r="H72" s="1247"/>
      <c r="I72" s="1247"/>
      <c r="J72" s="1247"/>
      <c r="K72" s="1248">
        <v>1</v>
      </c>
      <c r="L72" s="1248">
        <f t="shared" si="7"/>
        <v>1</v>
      </c>
      <c r="M72" s="1248"/>
      <c r="N72" s="1248"/>
      <c r="O72" s="1248">
        <v>1</v>
      </c>
      <c r="P72" s="1248">
        <f t="shared" si="8"/>
        <v>1</v>
      </c>
      <c r="Q72" s="1248"/>
      <c r="R72" s="1248"/>
      <c r="S72" s="1249">
        <f t="shared" si="9"/>
        <v>1</v>
      </c>
      <c r="T72" s="1249">
        <f t="shared" si="10"/>
        <v>1</v>
      </c>
    </row>
    <row r="73" spans="1:20" s="31" customFormat="1" ht="14.45" customHeight="1" x14ac:dyDescent="0.25">
      <c r="A73" s="1202" t="s">
        <v>614</v>
      </c>
      <c r="B73" s="1250" t="s">
        <v>682</v>
      </c>
      <c r="C73" s="1245"/>
      <c r="D73" s="1246"/>
      <c r="E73" s="1246"/>
      <c r="F73" s="1246"/>
      <c r="G73" s="1246"/>
      <c r="H73" s="1247"/>
      <c r="I73" s="1247"/>
      <c r="J73" s="1247"/>
      <c r="K73" s="1248">
        <v>1</v>
      </c>
      <c r="L73" s="1248">
        <f t="shared" si="7"/>
        <v>1</v>
      </c>
      <c r="M73" s="1248"/>
      <c r="N73" s="1248"/>
      <c r="O73" s="1248">
        <v>1</v>
      </c>
      <c r="P73" s="1248">
        <f t="shared" si="8"/>
        <v>1</v>
      </c>
      <c r="Q73" s="1248"/>
      <c r="R73" s="1248"/>
      <c r="S73" s="1249">
        <f t="shared" si="9"/>
        <v>1</v>
      </c>
      <c r="T73" s="1249">
        <f t="shared" si="10"/>
        <v>1</v>
      </c>
    </row>
    <row r="74" spans="1:20" s="31" customFormat="1" ht="14.45" customHeight="1" x14ac:dyDescent="0.25">
      <c r="A74" s="1202" t="s">
        <v>615</v>
      </c>
      <c r="B74" s="1250" t="s">
        <v>683</v>
      </c>
      <c r="C74" s="1245"/>
      <c r="D74" s="1246"/>
      <c r="E74" s="1246"/>
      <c r="F74" s="1246"/>
      <c r="G74" s="1246"/>
      <c r="H74" s="1247"/>
      <c r="I74" s="1247"/>
      <c r="J74" s="1247"/>
      <c r="K74" s="1248">
        <v>1</v>
      </c>
      <c r="L74" s="1248">
        <f t="shared" si="7"/>
        <v>1</v>
      </c>
      <c r="M74" s="1248"/>
      <c r="N74" s="1248"/>
      <c r="O74" s="1248">
        <v>1</v>
      </c>
      <c r="P74" s="1248">
        <f t="shared" si="8"/>
        <v>1</v>
      </c>
      <c r="Q74" s="1248"/>
      <c r="R74" s="1248"/>
      <c r="S74" s="1249">
        <f t="shared" si="9"/>
        <v>1</v>
      </c>
      <c r="T74" s="1249">
        <f t="shared" si="10"/>
        <v>1</v>
      </c>
    </row>
    <row r="75" spans="1:20" s="31" customFormat="1" ht="14.45" customHeight="1" x14ac:dyDescent="0.25">
      <c r="A75" s="1202" t="s">
        <v>112</v>
      </c>
      <c r="B75" s="1244" t="s">
        <v>684</v>
      </c>
      <c r="C75" s="1245"/>
      <c r="D75" s="1246"/>
      <c r="E75" s="1246"/>
      <c r="F75" s="1246"/>
      <c r="G75" s="1246"/>
      <c r="H75" s="1247"/>
      <c r="I75" s="1247"/>
      <c r="J75" s="1247"/>
      <c r="K75" s="1248"/>
      <c r="L75" s="1248"/>
      <c r="M75" s="1248"/>
      <c r="N75" s="1248"/>
      <c r="O75" s="1248"/>
      <c r="P75" s="1248"/>
      <c r="Q75" s="1248"/>
      <c r="R75" s="1248"/>
      <c r="S75" s="1249"/>
      <c r="T75" s="1249"/>
    </row>
    <row r="76" spans="1:20" s="31" customFormat="1" ht="14.45" customHeight="1" x14ac:dyDescent="0.25">
      <c r="A76" s="1202" t="s">
        <v>640</v>
      </c>
      <c r="B76" s="1250" t="s">
        <v>685</v>
      </c>
      <c r="C76" s="1245"/>
      <c r="D76" s="1246"/>
      <c r="E76" s="1246"/>
      <c r="F76" s="1246"/>
      <c r="G76" s="1246"/>
      <c r="H76" s="1247"/>
      <c r="I76" s="1247"/>
      <c r="J76" s="1247"/>
      <c r="K76" s="1248">
        <v>1</v>
      </c>
      <c r="L76" s="1248">
        <f t="shared" ref="L76:L83" si="11">K76</f>
        <v>1</v>
      </c>
      <c r="M76" s="1248"/>
      <c r="N76" s="1248"/>
      <c r="O76" s="1248">
        <v>1</v>
      </c>
      <c r="P76" s="1248">
        <f t="shared" ref="P76:P83" si="12">D76+H76+L76</f>
        <v>1</v>
      </c>
      <c r="Q76" s="1248"/>
      <c r="R76" s="1248"/>
      <c r="S76" s="1249">
        <f t="shared" ref="S76:T83" si="13">O76+Q76/2</f>
        <v>1</v>
      </c>
      <c r="T76" s="1249">
        <f t="shared" si="13"/>
        <v>1</v>
      </c>
    </row>
    <row r="77" spans="1:20" s="31" customFormat="1" ht="14.45" customHeight="1" x14ac:dyDescent="0.25">
      <c r="A77" s="1202" t="s">
        <v>641</v>
      </c>
      <c r="B77" s="1250" t="s">
        <v>686</v>
      </c>
      <c r="C77" s="1245"/>
      <c r="D77" s="1246"/>
      <c r="E77" s="1246"/>
      <c r="F77" s="1246"/>
      <c r="G77" s="1246"/>
      <c r="H77" s="1247"/>
      <c r="I77" s="1247"/>
      <c r="J77" s="1247"/>
      <c r="K77" s="1248">
        <v>1</v>
      </c>
      <c r="L77" s="1248">
        <f t="shared" si="11"/>
        <v>1</v>
      </c>
      <c r="M77" s="1248"/>
      <c r="N77" s="1248"/>
      <c r="O77" s="1248">
        <v>1</v>
      </c>
      <c r="P77" s="1248">
        <f t="shared" si="12"/>
        <v>1</v>
      </c>
      <c r="Q77" s="1248"/>
      <c r="R77" s="1248"/>
      <c r="S77" s="1249">
        <f t="shared" si="13"/>
        <v>1</v>
      </c>
      <c r="T77" s="1249">
        <f t="shared" si="13"/>
        <v>1</v>
      </c>
    </row>
    <row r="78" spans="1:20" s="31" customFormat="1" ht="14.45" customHeight="1" x14ac:dyDescent="0.25">
      <c r="A78" s="1202" t="s">
        <v>115</v>
      </c>
      <c r="B78" s="1250" t="s">
        <v>687</v>
      </c>
      <c r="C78" s="1245"/>
      <c r="D78" s="1246"/>
      <c r="E78" s="1246"/>
      <c r="F78" s="1246"/>
      <c r="G78" s="1246"/>
      <c r="H78" s="1247"/>
      <c r="I78" s="1247"/>
      <c r="J78" s="1247"/>
      <c r="K78" s="1248">
        <v>1</v>
      </c>
      <c r="L78" s="1248">
        <f t="shared" si="11"/>
        <v>1</v>
      </c>
      <c r="M78" s="1248"/>
      <c r="N78" s="1248"/>
      <c r="O78" s="1248">
        <v>1</v>
      </c>
      <c r="P78" s="1248">
        <f t="shared" si="12"/>
        <v>1</v>
      </c>
      <c r="Q78" s="1248"/>
      <c r="R78" s="1248"/>
      <c r="S78" s="1249">
        <f t="shared" si="13"/>
        <v>1</v>
      </c>
      <c r="T78" s="1249">
        <f t="shared" si="13"/>
        <v>1</v>
      </c>
    </row>
    <row r="79" spans="1:20" s="31" customFormat="1" ht="14.45" customHeight="1" x14ac:dyDescent="0.25">
      <c r="A79" s="1202" t="s">
        <v>116</v>
      </c>
      <c r="B79" s="1244" t="s">
        <v>688</v>
      </c>
      <c r="C79" s="1245"/>
      <c r="D79" s="1246"/>
      <c r="E79" s="1246"/>
      <c r="F79" s="1246"/>
      <c r="G79" s="1246"/>
      <c r="H79" s="1247"/>
      <c r="I79" s="1247"/>
      <c r="J79" s="1247"/>
      <c r="K79" s="1248"/>
      <c r="L79" s="1248">
        <f t="shared" si="11"/>
        <v>0</v>
      </c>
      <c r="M79" s="1248"/>
      <c r="N79" s="1248"/>
      <c r="O79" s="1248"/>
      <c r="P79" s="1248">
        <f t="shared" si="12"/>
        <v>0</v>
      </c>
      <c r="Q79" s="1248"/>
      <c r="R79" s="1248"/>
      <c r="S79" s="1249">
        <f t="shared" si="13"/>
        <v>0</v>
      </c>
      <c r="T79" s="1249">
        <f t="shared" si="13"/>
        <v>0</v>
      </c>
    </row>
    <row r="80" spans="1:20" s="31" customFormat="1" ht="14.45" customHeight="1" x14ac:dyDescent="0.25">
      <c r="A80" s="1202" t="s">
        <v>117</v>
      </c>
      <c r="B80" s="1250" t="s">
        <v>689</v>
      </c>
      <c r="C80" s="1245"/>
      <c r="D80" s="1246"/>
      <c r="E80" s="1246"/>
      <c r="F80" s="1246"/>
      <c r="G80" s="1246"/>
      <c r="H80" s="1247"/>
      <c r="I80" s="1247"/>
      <c r="J80" s="1247"/>
      <c r="K80" s="1248">
        <v>1</v>
      </c>
      <c r="L80" s="1248">
        <f t="shared" si="11"/>
        <v>1</v>
      </c>
      <c r="M80" s="1248"/>
      <c r="N80" s="1248"/>
      <c r="O80" s="1248">
        <v>1</v>
      </c>
      <c r="P80" s="1248">
        <f t="shared" si="12"/>
        <v>1</v>
      </c>
      <c r="Q80" s="1248"/>
      <c r="R80" s="1248"/>
      <c r="S80" s="1249">
        <f t="shared" si="13"/>
        <v>1</v>
      </c>
      <c r="T80" s="1249">
        <f t="shared" si="13"/>
        <v>1</v>
      </c>
    </row>
    <row r="81" spans="1:20" s="31" customFormat="1" ht="14.45" customHeight="1" x14ac:dyDescent="0.25">
      <c r="A81" s="1202" t="s">
        <v>120</v>
      </c>
      <c r="B81" s="1250" t="s">
        <v>690</v>
      </c>
      <c r="C81" s="1245"/>
      <c r="D81" s="1246"/>
      <c r="E81" s="1246"/>
      <c r="F81" s="1246"/>
      <c r="G81" s="1246"/>
      <c r="H81" s="1247"/>
      <c r="I81" s="1247"/>
      <c r="J81" s="1247"/>
      <c r="K81" s="1248">
        <v>1</v>
      </c>
      <c r="L81" s="1248">
        <f t="shared" si="11"/>
        <v>1</v>
      </c>
      <c r="M81" s="1248"/>
      <c r="N81" s="1248"/>
      <c r="O81" s="1248">
        <v>1</v>
      </c>
      <c r="P81" s="1248">
        <f t="shared" si="12"/>
        <v>1</v>
      </c>
      <c r="Q81" s="1248"/>
      <c r="R81" s="1248"/>
      <c r="S81" s="1249">
        <f t="shared" si="13"/>
        <v>1</v>
      </c>
      <c r="T81" s="1249">
        <f t="shared" si="13"/>
        <v>1</v>
      </c>
    </row>
    <row r="82" spans="1:20" s="31" customFormat="1" ht="14.45" customHeight="1" x14ac:dyDescent="0.25">
      <c r="A82" s="1202" t="s">
        <v>123</v>
      </c>
      <c r="B82" s="1250" t="s">
        <v>691</v>
      </c>
      <c r="C82" s="1245"/>
      <c r="D82" s="1246"/>
      <c r="E82" s="1246"/>
      <c r="F82" s="1246"/>
      <c r="G82" s="1246"/>
      <c r="H82" s="1247"/>
      <c r="I82" s="1247"/>
      <c r="J82" s="1247"/>
      <c r="K82" s="1248">
        <v>3</v>
      </c>
      <c r="L82" s="1248">
        <f t="shared" si="11"/>
        <v>3</v>
      </c>
      <c r="M82" s="1248"/>
      <c r="N82" s="1248"/>
      <c r="O82" s="1248">
        <v>3</v>
      </c>
      <c r="P82" s="1248">
        <f t="shared" si="12"/>
        <v>3</v>
      </c>
      <c r="Q82" s="1248"/>
      <c r="R82" s="1248"/>
      <c r="S82" s="1249">
        <f t="shared" si="13"/>
        <v>3</v>
      </c>
      <c r="T82" s="1249">
        <f t="shared" si="13"/>
        <v>3</v>
      </c>
    </row>
    <row r="83" spans="1:20" s="31" customFormat="1" ht="14.45" customHeight="1" x14ac:dyDescent="0.25">
      <c r="A83" s="1202" t="s">
        <v>124</v>
      </c>
      <c r="B83" s="1250" t="s">
        <v>873</v>
      </c>
      <c r="C83" s="1245"/>
      <c r="D83" s="1246"/>
      <c r="E83" s="1246"/>
      <c r="F83" s="1246"/>
      <c r="G83" s="1246"/>
      <c r="H83" s="1247"/>
      <c r="I83" s="1247"/>
      <c r="J83" s="1247"/>
      <c r="K83" s="1248">
        <v>1</v>
      </c>
      <c r="L83" s="1248">
        <f t="shared" si="11"/>
        <v>1</v>
      </c>
      <c r="M83" s="1248"/>
      <c r="N83" s="1248"/>
      <c r="O83" s="1248">
        <v>1</v>
      </c>
      <c r="P83" s="1248">
        <f t="shared" si="12"/>
        <v>1</v>
      </c>
      <c r="Q83" s="1248"/>
      <c r="R83" s="1248"/>
      <c r="S83" s="1249">
        <f t="shared" si="13"/>
        <v>1</v>
      </c>
      <c r="T83" s="1249">
        <f t="shared" si="13"/>
        <v>1</v>
      </c>
    </row>
    <row r="84" spans="1:20" s="31" customFormat="1" ht="14.45" customHeight="1" x14ac:dyDescent="0.25">
      <c r="A84" s="1202" t="s">
        <v>125</v>
      </c>
      <c r="B84" s="1244" t="s">
        <v>692</v>
      </c>
      <c r="C84" s="1245"/>
      <c r="D84" s="1246"/>
      <c r="E84" s="1246"/>
      <c r="F84" s="1246"/>
      <c r="G84" s="1246"/>
      <c r="H84" s="1247"/>
      <c r="I84" s="1247"/>
      <c r="J84" s="1247"/>
      <c r="K84" s="1248"/>
      <c r="L84" s="1248"/>
      <c r="M84" s="1248"/>
      <c r="N84" s="1248"/>
      <c r="O84" s="1248"/>
      <c r="P84" s="1248"/>
      <c r="Q84" s="1248"/>
      <c r="R84" s="1248"/>
      <c r="S84" s="1249"/>
      <c r="T84" s="1249"/>
    </row>
    <row r="85" spans="1:20" s="31" customFormat="1" ht="14.45" customHeight="1" x14ac:dyDescent="0.25">
      <c r="A85" s="1202" t="s">
        <v>126</v>
      </c>
      <c r="B85" s="1250" t="s">
        <v>693</v>
      </c>
      <c r="C85" s="1245"/>
      <c r="D85" s="1246"/>
      <c r="E85" s="1246"/>
      <c r="F85" s="1246"/>
      <c r="G85" s="1246"/>
      <c r="H85" s="1247"/>
      <c r="I85" s="1247"/>
      <c r="J85" s="1247"/>
      <c r="K85" s="1248">
        <v>1</v>
      </c>
      <c r="L85" s="1248">
        <f>K85</f>
        <v>1</v>
      </c>
      <c r="M85" s="1248"/>
      <c r="N85" s="1248"/>
      <c r="O85" s="1248">
        <v>1</v>
      </c>
      <c r="P85" s="1248">
        <f>D85+H85+L85</f>
        <v>1</v>
      </c>
      <c r="Q85" s="1248"/>
      <c r="R85" s="1248"/>
      <c r="S85" s="1249">
        <f t="shared" ref="S85:T87" si="14">O85+Q85/2</f>
        <v>1</v>
      </c>
      <c r="T85" s="1249">
        <f t="shared" si="14"/>
        <v>1</v>
      </c>
    </row>
    <row r="86" spans="1:20" s="31" customFormat="1" ht="14.45" customHeight="1" x14ac:dyDescent="0.25">
      <c r="A86" s="1202" t="s">
        <v>129</v>
      </c>
      <c r="B86" s="1250" t="s">
        <v>694</v>
      </c>
      <c r="C86" s="1245"/>
      <c r="D86" s="1246"/>
      <c r="E86" s="1246"/>
      <c r="F86" s="1246"/>
      <c r="G86" s="1246"/>
      <c r="H86" s="1247"/>
      <c r="I86" s="1247"/>
      <c r="J86" s="1247"/>
      <c r="K86" s="1248">
        <v>2</v>
      </c>
      <c r="L86" s="1248">
        <f>K86</f>
        <v>2</v>
      </c>
      <c r="M86" s="1248"/>
      <c r="N86" s="1248"/>
      <c r="O86" s="1248">
        <v>2</v>
      </c>
      <c r="P86" s="1248">
        <f>D86+H86+L86</f>
        <v>2</v>
      </c>
      <c r="Q86" s="1248"/>
      <c r="R86" s="1248"/>
      <c r="S86" s="1249">
        <f t="shared" si="14"/>
        <v>2</v>
      </c>
      <c r="T86" s="1249">
        <f t="shared" si="14"/>
        <v>2</v>
      </c>
    </row>
    <row r="87" spans="1:20" s="31" customFormat="1" ht="14.45" customHeight="1" x14ac:dyDescent="0.25">
      <c r="A87" s="1202" t="s">
        <v>132</v>
      </c>
      <c r="B87" s="1250" t="s">
        <v>695</v>
      </c>
      <c r="C87" s="1245"/>
      <c r="D87" s="1246"/>
      <c r="E87" s="1246"/>
      <c r="F87" s="1246"/>
      <c r="G87" s="1246"/>
      <c r="H87" s="1247"/>
      <c r="I87" s="1247"/>
      <c r="J87" s="1247"/>
      <c r="K87" s="1248">
        <v>1</v>
      </c>
      <c r="L87" s="1248">
        <f>K87</f>
        <v>1</v>
      </c>
      <c r="M87" s="1248"/>
      <c r="N87" s="1248"/>
      <c r="O87" s="1248">
        <v>1</v>
      </c>
      <c r="P87" s="1248">
        <f>D87+H87+L87</f>
        <v>1</v>
      </c>
      <c r="Q87" s="1248"/>
      <c r="R87" s="1248"/>
      <c r="S87" s="1249">
        <f t="shared" si="14"/>
        <v>1</v>
      </c>
      <c r="T87" s="1249">
        <f t="shared" si="14"/>
        <v>1</v>
      </c>
    </row>
    <row r="88" spans="1:20" s="31" customFormat="1" ht="14.45" customHeight="1" x14ac:dyDescent="0.25">
      <c r="A88" s="1202" t="s">
        <v>135</v>
      </c>
      <c r="B88" s="1250" t="s">
        <v>1002</v>
      </c>
      <c r="C88" s="1245"/>
      <c r="D88" s="1246"/>
      <c r="E88" s="1246"/>
      <c r="F88" s="1246"/>
      <c r="G88" s="1246"/>
      <c r="H88" s="1247"/>
      <c r="I88" s="1247"/>
      <c r="J88" s="1247"/>
      <c r="K88" s="1248">
        <v>0.5</v>
      </c>
      <c r="L88" s="1248">
        <f>K88</f>
        <v>0.5</v>
      </c>
      <c r="M88" s="1248"/>
      <c r="N88" s="1248"/>
      <c r="O88" s="1248">
        <f>K88+M88</f>
        <v>0.5</v>
      </c>
      <c r="P88" s="1248">
        <f>D88+H88+L88</f>
        <v>0.5</v>
      </c>
      <c r="Q88" s="1248"/>
      <c r="R88" s="1248"/>
      <c r="S88" s="1251">
        <f>O88+Q88</f>
        <v>0.5</v>
      </c>
      <c r="T88" s="1252">
        <f>P88+R88/2</f>
        <v>0.5</v>
      </c>
    </row>
    <row r="89" spans="1:20" s="31" customFormat="1" ht="14.45" customHeight="1" x14ac:dyDescent="0.25">
      <c r="A89" s="1202" t="s">
        <v>136</v>
      </c>
      <c r="B89" s="1253" t="s">
        <v>696</v>
      </c>
      <c r="C89" s="1245"/>
      <c r="D89" s="1246"/>
      <c r="E89" s="1246"/>
      <c r="F89" s="1246"/>
      <c r="G89" s="1246"/>
      <c r="H89" s="1247"/>
      <c r="I89" s="1247"/>
      <c r="J89" s="1247"/>
      <c r="K89" s="1248">
        <f>SUM(K66:K88)</f>
        <v>23.5</v>
      </c>
      <c r="L89" s="1248">
        <f>K89</f>
        <v>23.5</v>
      </c>
      <c r="M89" s="1248">
        <f>SUM(M66:M87)</f>
        <v>0</v>
      </c>
      <c r="N89" s="1248">
        <f>SUM(N66:N87)</f>
        <v>0</v>
      </c>
      <c r="O89" s="1248">
        <f>SUM(O66:O88)</f>
        <v>23.5</v>
      </c>
      <c r="P89" s="1248">
        <f>D89+H89+L89</f>
        <v>23.5</v>
      </c>
      <c r="Q89" s="1248">
        <f>SUM(Q66:Q87)</f>
        <v>0</v>
      </c>
      <c r="R89" s="1248">
        <f>SUM(R66:R87)</f>
        <v>0</v>
      </c>
      <c r="S89" s="1252">
        <f>O89+Q89/2</f>
        <v>23.5</v>
      </c>
      <c r="T89" s="1252">
        <f>SUM(T66:T88)</f>
        <v>23.5</v>
      </c>
    </row>
    <row r="90" spans="1:20" s="31" customFormat="1" ht="14.45" customHeight="1" x14ac:dyDescent="0.25">
      <c r="A90" s="1202"/>
      <c r="B90" s="1237"/>
      <c r="C90" s="1254"/>
      <c r="D90" s="1255"/>
      <c r="E90" s="1255"/>
      <c r="F90" s="1255"/>
      <c r="G90" s="1255"/>
      <c r="H90" s="1256"/>
      <c r="I90" s="1256"/>
      <c r="J90" s="1256"/>
      <c r="K90" s="1257"/>
      <c r="L90" s="1257"/>
      <c r="M90" s="1257"/>
      <c r="N90" s="1257"/>
      <c r="O90" s="1257"/>
      <c r="P90" s="1257"/>
      <c r="Q90" s="1257"/>
      <c r="R90" s="1257"/>
      <c r="S90" s="1258"/>
      <c r="T90" s="1257"/>
    </row>
    <row r="91" spans="1:20" s="31" customFormat="1" ht="14.45" customHeight="1" x14ac:dyDescent="0.25">
      <c r="A91" s="1202"/>
      <c r="B91" s="1241"/>
      <c r="C91" s="1232"/>
      <c r="D91" s="1210"/>
      <c r="E91" s="1210"/>
      <c r="F91" s="1210"/>
      <c r="G91" s="1210"/>
      <c r="H91" s="1226"/>
      <c r="I91" s="1226"/>
      <c r="J91" s="1226"/>
      <c r="K91" s="1211"/>
      <c r="L91" s="1211"/>
      <c r="M91" s="1211"/>
      <c r="N91" s="1211"/>
      <c r="O91" s="1211"/>
      <c r="P91" s="1211"/>
      <c r="Q91" s="1211"/>
      <c r="R91" s="1211"/>
      <c r="S91" s="1242"/>
      <c r="T91" s="1211"/>
    </row>
    <row r="92" spans="1:20" s="31" customFormat="1" ht="14.45" customHeight="1" x14ac:dyDescent="0.25">
      <c r="A92" s="1202"/>
      <c r="B92" s="1241"/>
      <c r="C92" s="1232"/>
      <c r="D92" s="1210"/>
      <c r="E92" s="1210"/>
      <c r="F92" s="1210"/>
      <c r="G92" s="1210"/>
      <c r="H92" s="1226"/>
      <c r="I92" s="1226"/>
      <c r="J92" s="1226"/>
      <c r="K92" s="1211"/>
      <c r="L92" s="1211"/>
      <c r="M92" s="1211"/>
      <c r="N92" s="1211"/>
      <c r="O92" s="1211"/>
      <c r="P92" s="1211"/>
      <c r="Q92" s="1211"/>
      <c r="R92" s="1211"/>
      <c r="S92" s="1242"/>
      <c r="T92" s="1211"/>
    </row>
    <row r="93" spans="1:20" s="31" customFormat="1" ht="14.45" customHeight="1" x14ac:dyDescent="0.25">
      <c r="A93" s="1304" t="s">
        <v>139</v>
      </c>
      <c r="B93" s="1305" t="s">
        <v>506</v>
      </c>
      <c r="C93" s="1306"/>
      <c r="D93" s="1307"/>
      <c r="E93" s="1307"/>
      <c r="F93" s="1307"/>
      <c r="G93" s="1307"/>
      <c r="H93" s="1308"/>
      <c r="I93" s="1308"/>
      <c r="J93" s="1308"/>
      <c r="K93" s="1291"/>
      <c r="L93" s="1291"/>
      <c r="M93" s="1291"/>
      <c r="N93" s="1291"/>
      <c r="O93" s="1291"/>
      <c r="P93" s="1291"/>
      <c r="Q93" s="1291"/>
      <c r="R93" s="1291"/>
      <c r="S93" s="1309"/>
      <c r="T93" s="1291"/>
    </row>
    <row r="94" spans="1:20" s="31" customFormat="1" ht="14.45" customHeight="1" x14ac:dyDescent="0.25">
      <c r="A94" s="1304" t="s">
        <v>140</v>
      </c>
      <c r="B94" s="1310" t="s">
        <v>507</v>
      </c>
      <c r="C94" s="1311"/>
      <c r="D94" s="1312"/>
      <c r="E94" s="1312"/>
      <c r="F94" s="1312"/>
      <c r="G94" s="1312"/>
      <c r="H94" s="1313"/>
      <c r="I94" s="1313"/>
      <c r="J94" s="1313"/>
      <c r="K94" s="1313">
        <v>13</v>
      </c>
      <c r="L94" s="1313">
        <f>K94</f>
        <v>13</v>
      </c>
      <c r="M94" s="1314"/>
      <c r="N94" s="1314"/>
      <c r="O94" s="1313">
        <f>K94</f>
        <v>13</v>
      </c>
      <c r="P94" s="1314">
        <f>L94+H94+D94</f>
        <v>13</v>
      </c>
      <c r="Q94" s="1314"/>
      <c r="R94" s="1314"/>
      <c r="S94" s="1313">
        <f t="shared" ref="S94:T97" si="15">O94+Q94/2</f>
        <v>13</v>
      </c>
      <c r="T94" s="1314">
        <f t="shared" si="15"/>
        <v>13</v>
      </c>
    </row>
    <row r="95" spans="1:20" s="31" customFormat="1" ht="14.45" customHeight="1" x14ac:dyDescent="0.25">
      <c r="A95" s="1304" t="s">
        <v>141</v>
      </c>
      <c r="B95" s="1310" t="s">
        <v>1307</v>
      </c>
      <c r="C95" s="1311"/>
      <c r="D95" s="1312"/>
      <c r="E95" s="1312"/>
      <c r="F95" s="1312"/>
      <c r="G95" s="1312"/>
      <c r="H95" s="1313"/>
      <c r="I95" s="1313"/>
      <c r="J95" s="1313"/>
      <c r="K95" s="1313">
        <v>8</v>
      </c>
      <c r="L95" s="1313">
        <f>K95</f>
        <v>8</v>
      </c>
      <c r="M95" s="1314"/>
      <c r="N95" s="1314"/>
      <c r="O95" s="1313">
        <f>K95</f>
        <v>8</v>
      </c>
      <c r="P95" s="1314">
        <f>O95</f>
        <v>8</v>
      </c>
      <c r="Q95" s="1314"/>
      <c r="R95" s="1314"/>
      <c r="S95" s="1313">
        <f t="shared" si="15"/>
        <v>8</v>
      </c>
      <c r="T95" s="1314">
        <f t="shared" si="15"/>
        <v>8</v>
      </c>
    </row>
    <row r="96" spans="1:20" s="31" customFormat="1" ht="14.45" customHeight="1" x14ac:dyDescent="0.25">
      <c r="A96" s="1304"/>
      <c r="B96" s="1310" t="s">
        <v>1308</v>
      </c>
      <c r="C96" s="1311"/>
      <c r="D96" s="1312"/>
      <c r="E96" s="1312"/>
      <c r="F96" s="1312"/>
      <c r="G96" s="1312"/>
      <c r="H96" s="1313"/>
      <c r="I96" s="1313"/>
      <c r="J96" s="1313"/>
      <c r="K96" s="1313">
        <v>2</v>
      </c>
      <c r="L96" s="1313">
        <f>K96</f>
        <v>2</v>
      </c>
      <c r="M96" s="1314"/>
      <c r="N96" s="1314"/>
      <c r="O96" s="1313">
        <f>K96</f>
        <v>2</v>
      </c>
      <c r="P96" s="1314">
        <f>O96</f>
        <v>2</v>
      </c>
      <c r="Q96" s="1314"/>
      <c r="R96" s="1314"/>
      <c r="S96" s="1313">
        <f t="shared" si="15"/>
        <v>2</v>
      </c>
      <c r="T96" s="1314">
        <f t="shared" si="15"/>
        <v>2</v>
      </c>
    </row>
    <row r="97" spans="1:238" s="31" customFormat="1" ht="14.45" customHeight="1" x14ac:dyDescent="0.25">
      <c r="A97" s="1304" t="s">
        <v>142</v>
      </c>
      <c r="B97" s="1310" t="s">
        <v>1309</v>
      </c>
      <c r="C97" s="1311"/>
      <c r="D97" s="1312"/>
      <c r="E97" s="1312"/>
      <c r="F97" s="1312"/>
      <c r="G97" s="1312"/>
      <c r="H97" s="1313"/>
      <c r="I97" s="1313"/>
      <c r="J97" s="1313"/>
      <c r="K97" s="1313">
        <v>1</v>
      </c>
      <c r="L97" s="1313">
        <f>K97</f>
        <v>1</v>
      </c>
      <c r="M97" s="1314"/>
      <c r="N97" s="1314"/>
      <c r="O97" s="1313">
        <f>K97</f>
        <v>1</v>
      </c>
      <c r="P97" s="1314">
        <f>O97</f>
        <v>1</v>
      </c>
      <c r="Q97" s="1314"/>
      <c r="R97" s="1314"/>
      <c r="S97" s="1313">
        <f t="shared" si="15"/>
        <v>1</v>
      </c>
      <c r="T97" s="1314">
        <f t="shared" si="15"/>
        <v>1</v>
      </c>
    </row>
    <row r="98" spans="1:238" s="31" customFormat="1" ht="14.45" customHeight="1" x14ac:dyDescent="0.25">
      <c r="A98" s="1304" t="s">
        <v>143</v>
      </c>
      <c r="B98" s="1315" t="s">
        <v>1054</v>
      </c>
      <c r="C98" s="1316"/>
      <c r="D98" s="1317"/>
      <c r="E98" s="1317"/>
      <c r="F98" s="1317"/>
      <c r="G98" s="1317"/>
      <c r="H98" s="1313"/>
      <c r="I98" s="1313"/>
      <c r="J98" s="1313"/>
      <c r="K98" s="1314">
        <f>K94+K95+K97+K96</f>
        <v>24</v>
      </c>
      <c r="L98" s="1314">
        <f t="shared" ref="L98:T98" si="16">L94+L95+L97+L96</f>
        <v>24</v>
      </c>
      <c r="M98" s="1314">
        <f t="shared" si="16"/>
        <v>0</v>
      </c>
      <c r="N98" s="1314">
        <f t="shared" si="16"/>
        <v>0</v>
      </c>
      <c r="O98" s="1314">
        <f t="shared" si="16"/>
        <v>24</v>
      </c>
      <c r="P98" s="1314">
        <f t="shared" si="16"/>
        <v>24</v>
      </c>
      <c r="Q98" s="1314">
        <f t="shared" si="16"/>
        <v>0</v>
      </c>
      <c r="R98" s="1314">
        <f t="shared" si="16"/>
        <v>0</v>
      </c>
      <c r="S98" s="1318">
        <f t="shared" si="16"/>
        <v>24</v>
      </c>
      <c r="T98" s="1318">
        <f t="shared" si="16"/>
        <v>24</v>
      </c>
    </row>
    <row r="99" spans="1:238" ht="15.75" customHeight="1" x14ac:dyDescent="0.25">
      <c r="A99" s="1304"/>
      <c r="B99" s="1319"/>
      <c r="C99" s="1320"/>
      <c r="D99" s="1321"/>
      <c r="E99" s="1321"/>
      <c r="F99" s="1321"/>
      <c r="G99" s="1321"/>
      <c r="H99" s="1322"/>
      <c r="I99" s="1322"/>
      <c r="J99" s="1322"/>
      <c r="K99" s="1323"/>
      <c r="L99" s="1323"/>
      <c r="M99" s="1323"/>
      <c r="N99" s="1323"/>
      <c r="O99" s="1323"/>
      <c r="P99" s="1323"/>
      <c r="Q99" s="1323"/>
      <c r="R99" s="1323"/>
      <c r="S99" s="1323"/>
      <c r="T99" s="1324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  <c r="CO99" s="31"/>
      <c r="CP99" s="31"/>
      <c r="CQ99" s="31"/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G99" s="31"/>
      <c r="DH99" s="31"/>
      <c r="DI99" s="31"/>
      <c r="DJ99" s="31"/>
      <c r="DK99" s="31"/>
      <c r="DL99" s="31"/>
      <c r="DM99" s="31"/>
      <c r="DN99" s="31"/>
      <c r="DO99" s="31"/>
      <c r="DP99" s="31"/>
      <c r="DQ99" s="31"/>
      <c r="DR99" s="31"/>
      <c r="DS99" s="31"/>
      <c r="DT99" s="31"/>
      <c r="DU99" s="31"/>
      <c r="DV99" s="31"/>
      <c r="DW99" s="31"/>
      <c r="DX99" s="31"/>
      <c r="DY99" s="31"/>
      <c r="DZ99" s="31"/>
      <c r="EA99" s="31"/>
      <c r="EB99" s="31"/>
      <c r="EC99" s="31"/>
      <c r="ED99" s="31"/>
      <c r="EE99" s="31"/>
      <c r="EF99" s="31"/>
      <c r="EG99" s="31"/>
      <c r="EH99" s="31"/>
      <c r="EI99" s="31"/>
      <c r="EJ99" s="31"/>
      <c r="EK99" s="31"/>
      <c r="EL99" s="31"/>
      <c r="EM99" s="31"/>
      <c r="EN99" s="31"/>
      <c r="EO99" s="31"/>
      <c r="EP99" s="31"/>
      <c r="EQ99" s="31"/>
      <c r="ER99" s="31"/>
      <c r="ES99" s="31"/>
      <c r="ET99" s="31"/>
      <c r="EU99" s="31"/>
      <c r="EV99" s="31"/>
      <c r="EW99" s="31"/>
      <c r="EX99" s="31"/>
      <c r="EY99" s="31"/>
      <c r="EZ99" s="31"/>
      <c r="FA99" s="31"/>
      <c r="FB99" s="31"/>
      <c r="FC99" s="31"/>
      <c r="FD99" s="31"/>
      <c r="FE99" s="31"/>
      <c r="FF99" s="31"/>
      <c r="FG99" s="31"/>
      <c r="FH99" s="31"/>
      <c r="FI99" s="31"/>
      <c r="FJ99" s="31"/>
      <c r="FK99" s="31"/>
      <c r="FL99" s="31"/>
      <c r="FM99" s="31"/>
      <c r="FN99" s="31"/>
      <c r="FO99" s="31"/>
      <c r="FP99" s="31"/>
      <c r="FQ99" s="31"/>
      <c r="FR99" s="31"/>
      <c r="FS99" s="31"/>
      <c r="FT99" s="31"/>
      <c r="FU99" s="31"/>
      <c r="FV99" s="31"/>
      <c r="FW99" s="31"/>
      <c r="FX99" s="31"/>
      <c r="FY99" s="31"/>
      <c r="FZ99" s="31"/>
      <c r="GA99" s="31"/>
      <c r="GB99" s="31"/>
      <c r="GC99" s="31"/>
      <c r="GD99" s="31"/>
      <c r="GE99" s="31"/>
      <c r="GF99" s="31"/>
      <c r="GG99" s="31"/>
      <c r="GH99" s="31"/>
      <c r="GI99" s="31"/>
      <c r="GJ99" s="31"/>
      <c r="GK99" s="31"/>
      <c r="GL99" s="31"/>
      <c r="GM99" s="31"/>
      <c r="GN99" s="31"/>
      <c r="GO99" s="31"/>
      <c r="GP99" s="31"/>
      <c r="GQ99" s="31"/>
      <c r="GR99" s="31"/>
      <c r="GS99" s="31"/>
      <c r="GT99" s="31"/>
      <c r="GU99" s="31"/>
      <c r="GV99" s="31"/>
      <c r="GW99" s="31"/>
      <c r="GX99" s="31"/>
      <c r="GY99" s="31"/>
      <c r="GZ99" s="31"/>
      <c r="HA99" s="31"/>
      <c r="HB99" s="31"/>
      <c r="HC99" s="31"/>
      <c r="HD99" s="31"/>
      <c r="HE99" s="31"/>
      <c r="HF99" s="31"/>
      <c r="HG99" s="31"/>
      <c r="HH99" s="31"/>
      <c r="HI99" s="31"/>
      <c r="HJ99" s="31"/>
      <c r="HK99" s="31"/>
      <c r="HL99" s="31"/>
      <c r="HM99" s="31"/>
      <c r="HN99" s="31"/>
      <c r="HO99" s="31"/>
      <c r="HP99" s="31"/>
      <c r="HQ99" s="31"/>
      <c r="HR99" s="31"/>
      <c r="HS99" s="31"/>
      <c r="HT99" s="31"/>
      <c r="HU99" s="31"/>
      <c r="HV99" s="31"/>
      <c r="HW99" s="31"/>
      <c r="HX99" s="31"/>
      <c r="HY99" s="31"/>
      <c r="HZ99" s="31"/>
      <c r="IA99" s="31"/>
      <c r="IB99" s="31"/>
      <c r="IC99" s="31"/>
      <c r="ID99" s="31"/>
    </row>
    <row r="100" spans="1:238" s="31" customFormat="1" ht="14.45" customHeight="1" x14ac:dyDescent="0.25">
      <c r="A100" s="1259"/>
      <c r="B100" s="1208"/>
      <c r="C100" s="1209"/>
      <c r="D100" s="1210"/>
      <c r="E100" s="1210"/>
      <c r="F100" s="1210"/>
      <c r="G100" s="1210"/>
      <c r="H100" s="1226"/>
      <c r="I100" s="1226"/>
      <c r="J100" s="1226"/>
      <c r="K100" s="1226"/>
      <c r="L100" s="1226"/>
      <c r="M100" s="1226"/>
      <c r="N100" s="1226"/>
      <c r="O100" s="1226"/>
      <c r="P100" s="1215"/>
      <c r="Q100" s="1215"/>
      <c r="R100" s="1215"/>
      <c r="S100" s="1215"/>
      <c r="T100" s="1215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  <c r="DN100" s="16"/>
      <c r="DO100" s="16"/>
      <c r="DP100" s="16"/>
      <c r="DQ100" s="16"/>
      <c r="DR100" s="16"/>
      <c r="DS100" s="16"/>
      <c r="DT100" s="16"/>
      <c r="DU100" s="16"/>
      <c r="DV100" s="16"/>
      <c r="DW100" s="16"/>
      <c r="DX100" s="16"/>
      <c r="DY100" s="16"/>
      <c r="DZ100" s="16"/>
      <c r="EA100" s="16"/>
      <c r="EB100" s="16"/>
      <c r="EC100" s="16"/>
      <c r="ED100" s="16"/>
      <c r="EE100" s="16"/>
      <c r="EF100" s="16"/>
      <c r="EG100" s="16"/>
      <c r="EH100" s="16"/>
      <c r="EI100" s="16"/>
      <c r="EJ100" s="16"/>
      <c r="EK100" s="16"/>
      <c r="EL100" s="16"/>
      <c r="EM100" s="16"/>
      <c r="EN100" s="16"/>
      <c r="EO100" s="16"/>
      <c r="EP100" s="16"/>
      <c r="EQ100" s="16"/>
      <c r="ER100" s="16"/>
      <c r="ES100" s="16"/>
      <c r="ET100" s="16"/>
      <c r="EU100" s="16"/>
      <c r="EV100" s="16"/>
      <c r="EW100" s="16"/>
      <c r="EX100" s="16"/>
      <c r="EY100" s="16"/>
      <c r="EZ100" s="16"/>
      <c r="FA100" s="16"/>
      <c r="FB100" s="16"/>
      <c r="FC100" s="16"/>
      <c r="FD100" s="16"/>
      <c r="FE100" s="16"/>
      <c r="FF100" s="16"/>
      <c r="FG100" s="16"/>
      <c r="FH100" s="16"/>
      <c r="FI100" s="16"/>
      <c r="FJ100" s="16"/>
      <c r="FK100" s="16"/>
      <c r="FL100" s="16"/>
      <c r="FM100" s="16"/>
      <c r="FN100" s="16"/>
      <c r="FO100" s="16"/>
      <c r="FP100" s="16"/>
      <c r="FQ100" s="16"/>
      <c r="FR100" s="16"/>
      <c r="FS100" s="16"/>
      <c r="FT100" s="16"/>
      <c r="FU100" s="16"/>
      <c r="FV100" s="16"/>
      <c r="FW100" s="16"/>
      <c r="FX100" s="16"/>
      <c r="FY100" s="16"/>
      <c r="FZ100" s="16"/>
      <c r="GA100" s="16"/>
      <c r="GB100" s="16"/>
      <c r="GC100" s="16"/>
      <c r="GD100" s="16"/>
      <c r="GE100" s="16"/>
      <c r="GF100" s="16"/>
      <c r="GG100" s="16"/>
      <c r="GH100" s="16"/>
      <c r="GI100" s="16"/>
      <c r="GJ100" s="16"/>
      <c r="GK100" s="16"/>
      <c r="GL100" s="16"/>
      <c r="GM100" s="16"/>
      <c r="GN100" s="16"/>
      <c r="GO100" s="16"/>
      <c r="GP100" s="16"/>
      <c r="GQ100" s="16"/>
      <c r="GR100" s="16"/>
      <c r="GS100" s="16"/>
      <c r="GT100" s="16"/>
      <c r="GU100" s="16"/>
      <c r="GV100" s="16"/>
      <c r="GW100" s="16"/>
      <c r="GX100" s="16"/>
      <c r="GY100" s="16"/>
      <c r="GZ100" s="16"/>
      <c r="HA100" s="16"/>
      <c r="HB100" s="16"/>
      <c r="HC100" s="16"/>
      <c r="HD100" s="16"/>
      <c r="HE100" s="16"/>
      <c r="HF100" s="16"/>
      <c r="HG100" s="16"/>
      <c r="HH100" s="16"/>
      <c r="HI100" s="16"/>
      <c r="HJ100" s="16"/>
      <c r="HK100" s="16"/>
      <c r="HL100" s="16"/>
      <c r="HM100" s="16"/>
      <c r="HN100" s="16"/>
      <c r="HO100" s="16"/>
      <c r="HP100" s="16"/>
      <c r="HQ100" s="16"/>
      <c r="HR100" s="16"/>
      <c r="HS100" s="16"/>
      <c r="HT100" s="16"/>
      <c r="HU100" s="16"/>
      <c r="HV100" s="16"/>
      <c r="HW100" s="16"/>
      <c r="HX100" s="16"/>
      <c r="HY100" s="16"/>
      <c r="HZ100" s="16"/>
      <c r="IA100" s="16"/>
      <c r="IB100" s="16"/>
      <c r="IC100" s="16"/>
      <c r="ID100" s="16"/>
    </row>
    <row r="101" spans="1:238" s="31" customFormat="1" ht="15.75" customHeight="1" x14ac:dyDescent="0.25">
      <c r="A101" s="1259" t="s">
        <v>145</v>
      </c>
      <c r="B101" s="1203" t="s">
        <v>661</v>
      </c>
      <c r="C101" s="1204">
        <f>C21+C36+C60</f>
        <v>0</v>
      </c>
      <c r="D101" s="1204">
        <f>D21+D36+D60</f>
        <v>0</v>
      </c>
      <c r="E101" s="1204"/>
      <c r="F101" s="1204"/>
      <c r="G101" s="1204">
        <f>G21+G36+G60</f>
        <v>0</v>
      </c>
      <c r="H101" s="1204">
        <f>H21+H36+H60</f>
        <v>0</v>
      </c>
      <c r="I101" s="1204">
        <f>I21+I36+I60</f>
        <v>0</v>
      </c>
      <c r="J101" s="1204">
        <f>J21+J36+J60</f>
        <v>0</v>
      </c>
      <c r="K101" s="1204">
        <f t="shared" ref="K101:T101" si="17">K21+K36+K98+K89</f>
        <v>189</v>
      </c>
      <c r="L101" s="1204">
        <f t="shared" si="17"/>
        <v>189</v>
      </c>
      <c r="M101" s="1204">
        <f t="shared" si="17"/>
        <v>0</v>
      </c>
      <c r="N101" s="1204">
        <f t="shared" si="17"/>
        <v>0</v>
      </c>
      <c r="O101" s="1204">
        <f t="shared" si="17"/>
        <v>189</v>
      </c>
      <c r="P101" s="1204">
        <f t="shared" si="17"/>
        <v>189</v>
      </c>
      <c r="Q101" s="1204">
        <f t="shared" si="17"/>
        <v>0</v>
      </c>
      <c r="R101" s="1204">
        <f t="shared" si="17"/>
        <v>0</v>
      </c>
      <c r="S101" s="1260">
        <f t="shared" si="17"/>
        <v>189</v>
      </c>
      <c r="T101" s="1260">
        <f t="shared" si="17"/>
        <v>189</v>
      </c>
    </row>
    <row r="102" spans="1:238" s="31" customFormat="1" ht="14.45" customHeight="1" x14ac:dyDescent="0.25">
      <c r="A102" s="1259"/>
      <c r="B102" s="1213"/>
      <c r="C102" s="1214"/>
      <c r="D102" s="1215"/>
      <c r="E102" s="1215"/>
      <c r="F102" s="1215"/>
      <c r="G102" s="1215"/>
      <c r="H102" s="1216"/>
      <c r="I102" s="1216"/>
      <c r="J102" s="1216"/>
      <c r="K102" s="1216"/>
      <c r="L102" s="1215"/>
      <c r="M102" s="1215"/>
      <c r="N102" s="1215"/>
      <c r="O102" s="1215"/>
      <c r="P102" s="1230"/>
      <c r="Q102" s="1261"/>
      <c r="R102" s="1261"/>
      <c r="S102" s="1262"/>
      <c r="T102" s="1262"/>
    </row>
    <row r="103" spans="1:238" ht="14.45" customHeight="1" x14ac:dyDescent="0.25">
      <c r="A103" s="1259" t="s">
        <v>148</v>
      </c>
      <c r="B103" s="1203" t="s">
        <v>585</v>
      </c>
      <c r="C103" s="1263">
        <f>C10+C12+C101</f>
        <v>9</v>
      </c>
      <c r="D103" s="1264">
        <f>D10+D12+D101</f>
        <v>9</v>
      </c>
      <c r="E103" s="1265">
        <f>E10++E12+E101</f>
        <v>0</v>
      </c>
      <c r="F103" s="1265">
        <f>F101+F12+F10</f>
        <v>0</v>
      </c>
      <c r="G103" s="1263">
        <f>G10+G12+G101</f>
        <v>39</v>
      </c>
      <c r="H103" s="1263">
        <f>H10+H12+H101</f>
        <v>39</v>
      </c>
      <c r="I103" s="1263">
        <f>I10+I12+I101</f>
        <v>0</v>
      </c>
      <c r="J103" s="1263">
        <f>J10+J12+J101</f>
        <v>0</v>
      </c>
      <c r="K103" s="1266">
        <f>K101</f>
        <v>189</v>
      </c>
      <c r="L103" s="1266">
        <f>L10+L12+L101</f>
        <v>189</v>
      </c>
      <c r="M103" s="1266">
        <f>M10+M12+M101</f>
        <v>0</v>
      </c>
      <c r="N103" s="1266">
        <f>N10+N12+N101</f>
        <v>0</v>
      </c>
      <c r="O103" s="1206">
        <f>C103+G103+K103</f>
        <v>237</v>
      </c>
      <c r="P103" s="1221">
        <f>P101+P12+P10</f>
        <v>237</v>
      </c>
      <c r="Q103" s="1267">
        <f>Q10+Q12+Q101</f>
        <v>0</v>
      </c>
      <c r="R103" s="1268">
        <f>R10+R12+R101</f>
        <v>0</v>
      </c>
      <c r="S103" s="1206">
        <f>S10+S12+S101</f>
        <v>237</v>
      </c>
      <c r="T103" s="1269">
        <f>T101+T12+T10</f>
        <v>237</v>
      </c>
      <c r="U103" s="500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1"/>
      <c r="CI103" s="31"/>
      <c r="CJ103" s="31"/>
      <c r="CK103" s="31"/>
      <c r="CL103" s="31"/>
      <c r="CM103" s="31"/>
      <c r="CN103" s="31"/>
      <c r="CO103" s="31"/>
      <c r="CP103" s="31"/>
      <c r="CQ103" s="31"/>
      <c r="CR103" s="31"/>
      <c r="CS103" s="31"/>
      <c r="CT103" s="31"/>
      <c r="CU103" s="31"/>
      <c r="CV103" s="31"/>
      <c r="CW103" s="31"/>
      <c r="CX103" s="31"/>
      <c r="CY103" s="31"/>
      <c r="CZ103" s="31"/>
      <c r="DA103" s="31"/>
      <c r="DB103" s="31"/>
      <c r="DC103" s="31"/>
      <c r="DD103" s="31"/>
      <c r="DE103" s="31"/>
      <c r="DF103" s="31"/>
      <c r="DG103" s="31"/>
      <c r="DH103" s="31"/>
      <c r="DI103" s="31"/>
      <c r="DJ103" s="31"/>
      <c r="DK103" s="31"/>
      <c r="DL103" s="31"/>
      <c r="DM103" s="31"/>
      <c r="DN103" s="31"/>
      <c r="DO103" s="31"/>
      <c r="DP103" s="31"/>
      <c r="DQ103" s="31"/>
      <c r="DR103" s="31"/>
      <c r="DS103" s="31"/>
      <c r="DT103" s="31"/>
      <c r="DU103" s="31"/>
      <c r="DV103" s="31"/>
      <c r="DW103" s="31"/>
      <c r="DX103" s="31"/>
      <c r="DY103" s="31"/>
      <c r="DZ103" s="31"/>
      <c r="EA103" s="31"/>
      <c r="EB103" s="31"/>
      <c r="EC103" s="31"/>
      <c r="ED103" s="31"/>
      <c r="EE103" s="31"/>
      <c r="EF103" s="31"/>
      <c r="EG103" s="31"/>
      <c r="EH103" s="31"/>
      <c r="EI103" s="31"/>
      <c r="EJ103" s="31"/>
      <c r="EK103" s="31"/>
      <c r="EL103" s="31"/>
      <c r="EM103" s="31"/>
      <c r="EN103" s="31"/>
      <c r="EO103" s="31"/>
      <c r="EP103" s="31"/>
      <c r="EQ103" s="31"/>
      <c r="ER103" s="31"/>
      <c r="ES103" s="31"/>
      <c r="ET103" s="31"/>
      <c r="EU103" s="31"/>
      <c r="EV103" s="31"/>
      <c r="EW103" s="31"/>
      <c r="EX103" s="31"/>
      <c r="EY103" s="31"/>
      <c r="EZ103" s="31"/>
      <c r="FA103" s="31"/>
      <c r="FB103" s="31"/>
      <c r="FC103" s="31"/>
      <c r="FD103" s="31"/>
      <c r="FE103" s="31"/>
      <c r="FF103" s="31"/>
      <c r="FG103" s="31"/>
      <c r="FH103" s="31"/>
      <c r="FI103" s="31"/>
      <c r="FJ103" s="31"/>
      <c r="FK103" s="31"/>
      <c r="FL103" s="31"/>
      <c r="FM103" s="31"/>
      <c r="FN103" s="31"/>
      <c r="FO103" s="31"/>
      <c r="FP103" s="31"/>
      <c r="FQ103" s="31"/>
      <c r="FR103" s="31"/>
      <c r="FS103" s="31"/>
      <c r="FT103" s="31"/>
      <c r="FU103" s="31"/>
      <c r="FV103" s="31"/>
      <c r="FW103" s="31"/>
      <c r="FX103" s="31"/>
      <c r="FY103" s="31"/>
      <c r="FZ103" s="31"/>
      <c r="GA103" s="31"/>
      <c r="GB103" s="31"/>
      <c r="GC103" s="31"/>
      <c r="GD103" s="31"/>
      <c r="GE103" s="31"/>
      <c r="GF103" s="31"/>
      <c r="GG103" s="31"/>
      <c r="GH103" s="31"/>
      <c r="GI103" s="31"/>
      <c r="GJ103" s="31"/>
      <c r="GK103" s="31"/>
      <c r="GL103" s="31"/>
      <c r="GM103" s="31"/>
      <c r="GN103" s="31"/>
      <c r="GO103" s="31"/>
      <c r="GP103" s="31"/>
      <c r="GQ103" s="31"/>
      <c r="GR103" s="31"/>
      <c r="GS103" s="31"/>
      <c r="GT103" s="31"/>
      <c r="GU103" s="31"/>
      <c r="GV103" s="31"/>
      <c r="GW103" s="31"/>
      <c r="GX103" s="31"/>
      <c r="GY103" s="31"/>
      <c r="GZ103" s="31"/>
      <c r="HA103" s="31"/>
      <c r="HB103" s="31"/>
      <c r="HC103" s="31"/>
      <c r="HD103" s="31"/>
      <c r="HE103" s="31"/>
      <c r="HF103" s="31"/>
      <c r="HG103" s="31"/>
      <c r="HH103" s="31"/>
      <c r="HI103" s="31"/>
      <c r="HJ103" s="31"/>
      <c r="HK103" s="31"/>
      <c r="HL103" s="31"/>
      <c r="HM103" s="31"/>
      <c r="HN103" s="31"/>
      <c r="HO103" s="31"/>
      <c r="HP103" s="31"/>
      <c r="HQ103" s="31"/>
      <c r="HR103" s="31"/>
      <c r="HS103" s="31"/>
      <c r="HT103" s="31"/>
      <c r="HU103" s="31"/>
      <c r="HV103" s="31"/>
      <c r="HW103" s="31"/>
      <c r="HX103" s="31"/>
      <c r="HY103" s="31"/>
      <c r="HZ103" s="31"/>
      <c r="IA103" s="31"/>
      <c r="IB103" s="31"/>
      <c r="IC103" s="31"/>
      <c r="ID103" s="31"/>
    </row>
    <row r="104" spans="1:238" ht="15.75" customHeight="1" x14ac:dyDescent="0.25">
      <c r="A104" s="1207"/>
      <c r="B104" s="1241"/>
      <c r="C104" s="1232"/>
      <c r="D104" s="1211"/>
      <c r="E104" s="1211"/>
      <c r="F104" s="1211"/>
      <c r="G104" s="1211"/>
      <c r="H104" s="1211"/>
      <c r="I104" s="1211"/>
      <c r="J104" s="1211"/>
      <c r="K104" s="1211"/>
      <c r="L104" s="1211"/>
      <c r="M104" s="1211"/>
      <c r="N104" s="1211"/>
      <c r="O104" s="1270"/>
      <c r="P104" s="1270"/>
      <c r="Q104" s="1271"/>
      <c r="R104" s="1271"/>
      <c r="S104" s="1271"/>
      <c r="T104" s="1271"/>
    </row>
    <row r="105" spans="1:238" ht="30" customHeight="1" x14ac:dyDescent="0.25">
      <c r="A105" s="1207"/>
      <c r="B105" s="1660" t="s">
        <v>1055</v>
      </c>
      <c r="C105" s="1660"/>
      <c r="D105" s="1660"/>
      <c r="E105" s="1660"/>
      <c r="F105" s="1660"/>
      <c r="G105" s="1660"/>
      <c r="H105" s="1660"/>
      <c r="I105" s="1660"/>
      <c r="J105" s="1660"/>
      <c r="K105" s="1660"/>
      <c r="L105" s="1660"/>
      <c r="M105" s="1660"/>
      <c r="N105" s="1660"/>
      <c r="O105" s="1660"/>
      <c r="P105" s="1660"/>
      <c r="Q105" s="1660"/>
      <c r="R105" s="1660"/>
      <c r="S105" s="1660"/>
      <c r="T105" s="1660"/>
      <c r="U105" s="430"/>
    </row>
    <row r="106" spans="1:238" ht="29.25" customHeight="1" x14ac:dyDescent="0.25">
      <c r="A106" s="1207"/>
      <c r="B106" s="1647" t="s">
        <v>1079</v>
      </c>
      <c r="C106" s="1647"/>
      <c r="D106" s="1647"/>
      <c r="E106" s="1647"/>
      <c r="F106" s="1647"/>
      <c r="G106" s="1647"/>
      <c r="H106" s="1647"/>
      <c r="I106" s="1647"/>
      <c r="J106" s="1647"/>
      <c r="K106" s="1647"/>
      <c r="L106" s="1647"/>
      <c r="M106" s="1647"/>
      <c r="N106" s="1647"/>
      <c r="O106" s="1647"/>
      <c r="P106" s="1647"/>
      <c r="Q106" s="1647"/>
      <c r="R106" s="1647"/>
      <c r="S106" s="1647"/>
      <c r="T106" s="1647"/>
      <c r="U106" s="430"/>
    </row>
    <row r="107" spans="1:238" ht="13.9" customHeight="1" x14ac:dyDescent="0.25">
      <c r="A107" s="1207"/>
      <c r="B107" s="1272" t="s">
        <v>274</v>
      </c>
      <c r="C107" s="1207"/>
      <c r="D107" s="1207"/>
      <c r="E107" s="1207"/>
      <c r="F107" s="1207"/>
      <c r="G107" s="1207"/>
      <c r="H107" s="1207"/>
      <c r="I107" s="1207"/>
      <c r="J107" s="1207"/>
      <c r="K107" s="1207"/>
      <c r="L107" s="1207"/>
      <c r="M107" s="1207"/>
      <c r="N107" s="1207"/>
      <c r="O107" s="1207"/>
      <c r="P107" s="1207"/>
      <c r="Q107" s="1207"/>
      <c r="R107" s="1207"/>
      <c r="S107" s="1207"/>
      <c r="T107" s="1207"/>
    </row>
    <row r="108" spans="1:238" ht="13.9" customHeight="1" x14ac:dyDescent="0.25">
      <c r="A108" s="1207"/>
      <c r="B108" s="1272"/>
      <c r="C108" s="1207"/>
      <c r="D108" s="1207"/>
      <c r="E108" s="1207"/>
      <c r="F108" s="1207"/>
      <c r="G108" s="1207"/>
      <c r="H108" s="1207"/>
      <c r="I108" s="1207"/>
      <c r="J108" s="1207"/>
      <c r="K108" s="1207"/>
      <c r="L108" s="1207"/>
      <c r="M108" s="1207"/>
      <c r="N108" s="1207"/>
      <c r="O108" s="1207"/>
      <c r="P108" s="1207"/>
      <c r="Q108" s="1207"/>
      <c r="R108" s="1207"/>
      <c r="S108" s="1207"/>
      <c r="T108" s="1207"/>
    </row>
  </sheetData>
  <sheetProtection selectLockedCells="1" selectUnlockedCells="1"/>
  <mergeCells count="29">
    <mergeCell ref="B106:T106"/>
    <mergeCell ref="K7:L7"/>
    <mergeCell ref="M7:N7"/>
    <mergeCell ref="O7:P7"/>
    <mergeCell ref="Q7:R7"/>
    <mergeCell ref="B105:T105"/>
    <mergeCell ref="A1:T1"/>
    <mergeCell ref="A2:T2"/>
    <mergeCell ref="A3:T3"/>
    <mergeCell ref="K5:L5"/>
    <mergeCell ref="M5:N5"/>
    <mergeCell ref="O5:P5"/>
    <mergeCell ref="Q5:R5"/>
    <mergeCell ref="S5:T5"/>
    <mergeCell ref="E5:F5"/>
    <mergeCell ref="G5:H5"/>
    <mergeCell ref="A5:A8"/>
    <mergeCell ref="C5:D5"/>
    <mergeCell ref="I5:J5"/>
    <mergeCell ref="E7:F7"/>
    <mergeCell ref="G7:H7"/>
    <mergeCell ref="C7:D7"/>
    <mergeCell ref="O6:R6"/>
    <mergeCell ref="S6:T7"/>
    <mergeCell ref="C6:F6"/>
    <mergeCell ref="G6:J6"/>
    <mergeCell ref="B6:B8"/>
    <mergeCell ref="I7:J7"/>
    <mergeCell ref="K6:N6"/>
  </mergeCells>
  <pageMargins left="0.39370078740157483" right="0.19685039370078741" top="0.19685039370078741" bottom="0.19685039370078741" header="0.51181102362204722" footer="0.51181102362204722"/>
  <pageSetup paperSize="9" scale="55" firstPageNumber="0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1"/>
  <sheetViews>
    <sheetView workbookViewId="0">
      <selection activeCell="C22" sqref="C22"/>
    </sheetView>
  </sheetViews>
  <sheetFormatPr defaultRowHeight="12.75" x14ac:dyDescent="0.2"/>
  <cols>
    <col min="2" max="2" width="21.85546875" customWidth="1"/>
    <col min="3" max="3" width="58.42578125" customWidth="1"/>
    <col min="4" max="4" width="15.140625" customWidth="1"/>
  </cols>
  <sheetData>
    <row r="1" spans="1:35" ht="15" x14ac:dyDescent="0.25">
      <c r="A1" s="1653" t="s">
        <v>1082</v>
      </c>
      <c r="B1" s="1653"/>
      <c r="C1" s="1653"/>
      <c r="D1" s="1653"/>
      <c r="E1" s="1653"/>
      <c r="F1" s="1653"/>
      <c r="G1" s="1653"/>
      <c r="H1" s="1653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2"/>
      <c r="AI1" s="582"/>
    </row>
    <row r="2" spans="1:35" x14ac:dyDescent="0.2">
      <c r="C2" t="s">
        <v>320</v>
      </c>
    </row>
    <row r="3" spans="1:35" ht="14.25" x14ac:dyDescent="0.2">
      <c r="A3" s="1661" t="s">
        <v>309</v>
      </c>
      <c r="B3" s="1661"/>
      <c r="C3" s="1661"/>
      <c r="D3" s="1661"/>
      <c r="E3" s="1661"/>
      <c r="F3" s="1661"/>
      <c r="G3" s="1661"/>
      <c r="H3" s="1661"/>
    </row>
    <row r="4" spans="1:35" ht="14.25" x14ac:dyDescent="0.2">
      <c r="A4" s="1661" t="s">
        <v>310</v>
      </c>
      <c r="B4" s="1661"/>
      <c r="C4" s="1661"/>
      <c r="D4" s="1661"/>
      <c r="E4" s="1661"/>
      <c r="F4" s="1661"/>
      <c r="G4" s="1661"/>
      <c r="H4" s="1661"/>
    </row>
    <row r="5" spans="1:35" ht="14.25" x14ac:dyDescent="0.2">
      <c r="A5" s="1662" t="s">
        <v>55</v>
      </c>
      <c r="B5" s="1662"/>
      <c r="C5" s="1662"/>
      <c r="D5" s="1662"/>
      <c r="E5" s="1662"/>
      <c r="F5" s="1662"/>
      <c r="G5" s="1662"/>
      <c r="H5" s="1662"/>
    </row>
    <row r="6" spans="1:35" ht="15" x14ac:dyDescent="0.25">
      <c r="A6" s="323"/>
      <c r="B6" s="544"/>
      <c r="C6" s="544"/>
      <c r="D6" s="544"/>
      <c r="E6" s="544"/>
    </row>
    <row r="7" spans="1:35" ht="14.25" customHeight="1" x14ac:dyDescent="0.2">
      <c r="A7" s="1663"/>
      <c r="B7" s="545" t="s">
        <v>57</v>
      </c>
      <c r="C7" s="545" t="s">
        <v>58</v>
      </c>
      <c r="D7" s="545" t="s">
        <v>59</v>
      </c>
      <c r="E7" s="545" t="s">
        <v>60</v>
      </c>
      <c r="F7" s="546" t="s">
        <v>461</v>
      </c>
      <c r="G7" s="546" t="s">
        <v>462</v>
      </c>
      <c r="H7" s="546" t="s">
        <v>463</v>
      </c>
    </row>
    <row r="8" spans="1:35" ht="14.25" customHeight="1" x14ac:dyDescent="0.2">
      <c r="A8" s="1663"/>
      <c r="B8" s="1664" t="s">
        <v>742</v>
      </c>
      <c r="C8" s="1665" t="s">
        <v>312</v>
      </c>
      <c r="D8" s="1666" t="s">
        <v>313</v>
      </c>
      <c r="E8" s="1667"/>
      <c r="F8" s="1668"/>
    </row>
    <row r="9" spans="1:35" ht="15.75" x14ac:dyDescent="0.25">
      <c r="A9" s="1663"/>
      <c r="B9" s="1664"/>
      <c r="C9" s="1665"/>
      <c r="D9" s="1666"/>
      <c r="E9" s="326">
        <v>2015</v>
      </c>
      <c r="F9" s="547">
        <v>2017</v>
      </c>
      <c r="G9" s="569">
        <v>2017</v>
      </c>
      <c r="H9" s="569">
        <v>2018</v>
      </c>
    </row>
    <row r="10" spans="1:35" ht="15" x14ac:dyDescent="0.25">
      <c r="A10" s="548"/>
      <c r="B10" s="549" t="s">
        <v>319</v>
      </c>
      <c r="C10" s="550"/>
      <c r="D10" s="570"/>
      <c r="E10" s="550"/>
    </row>
    <row r="11" spans="1:35" ht="15" x14ac:dyDescent="0.25">
      <c r="A11" s="551">
        <v>1</v>
      </c>
      <c r="B11" s="552" t="s">
        <v>743</v>
      </c>
      <c r="C11" s="553" t="s">
        <v>744</v>
      </c>
      <c r="D11" s="571" t="s">
        <v>325</v>
      </c>
      <c r="E11" s="554">
        <v>41</v>
      </c>
      <c r="F11" s="554">
        <v>50</v>
      </c>
      <c r="G11" s="554">
        <v>50</v>
      </c>
      <c r="H11" s="554">
        <v>50</v>
      </c>
    </row>
    <row r="12" spans="1:35" ht="15" x14ac:dyDescent="0.25">
      <c r="A12" s="551">
        <v>2</v>
      </c>
      <c r="B12" s="552" t="s">
        <v>745</v>
      </c>
      <c r="C12" s="553" t="s">
        <v>746</v>
      </c>
      <c r="D12" s="571" t="s">
        <v>325</v>
      </c>
      <c r="E12" s="554">
        <v>125</v>
      </c>
      <c r="F12" s="554">
        <v>147</v>
      </c>
      <c r="G12" s="554">
        <v>147</v>
      </c>
      <c r="H12" s="554">
        <v>147</v>
      </c>
    </row>
    <row r="13" spans="1:35" ht="25.5" customHeight="1" x14ac:dyDescent="0.25">
      <c r="A13" s="551">
        <v>3</v>
      </c>
      <c r="B13" s="555" t="s">
        <v>747</v>
      </c>
      <c r="C13" s="556" t="s">
        <v>704</v>
      </c>
      <c r="D13" s="572" t="s">
        <v>325</v>
      </c>
      <c r="E13" s="557"/>
      <c r="F13" s="557">
        <v>240</v>
      </c>
      <c r="G13" s="557">
        <v>240</v>
      </c>
      <c r="H13" s="557">
        <v>240</v>
      </c>
    </row>
    <row r="14" spans="1:35" ht="15" x14ac:dyDescent="0.25">
      <c r="A14" s="551">
        <v>4</v>
      </c>
      <c r="B14" s="552" t="s">
        <v>368</v>
      </c>
      <c r="C14" s="553" t="s">
        <v>748</v>
      </c>
      <c r="D14" s="571" t="s">
        <v>325</v>
      </c>
      <c r="E14" s="554">
        <v>330</v>
      </c>
      <c r="F14" s="554">
        <v>335</v>
      </c>
      <c r="G14" s="554">
        <v>335</v>
      </c>
      <c r="H14" s="554">
        <v>335</v>
      </c>
    </row>
    <row r="15" spans="1:35" ht="15" x14ac:dyDescent="0.25">
      <c r="A15" s="551">
        <v>5</v>
      </c>
      <c r="B15" s="552" t="s">
        <v>370</v>
      </c>
      <c r="C15" s="553" t="s">
        <v>749</v>
      </c>
      <c r="D15" s="571" t="s">
        <v>325</v>
      </c>
      <c r="E15" s="554">
        <v>930</v>
      </c>
      <c r="F15" s="554">
        <v>960</v>
      </c>
      <c r="G15" s="554">
        <v>960</v>
      </c>
      <c r="H15" s="554">
        <v>960</v>
      </c>
    </row>
    <row r="16" spans="1:35" ht="15" x14ac:dyDescent="0.25">
      <c r="A16" s="551">
        <v>6</v>
      </c>
      <c r="B16" s="552" t="s">
        <v>750</v>
      </c>
      <c r="C16" s="553" t="s">
        <v>751</v>
      </c>
      <c r="D16" s="571" t="s">
        <v>325</v>
      </c>
      <c r="E16" s="554"/>
      <c r="F16" s="554">
        <v>700</v>
      </c>
      <c r="G16" s="554">
        <v>700</v>
      </c>
      <c r="H16" s="554">
        <v>700</v>
      </c>
    </row>
    <row r="17" spans="1:8" ht="15" x14ac:dyDescent="0.25">
      <c r="A17" s="551">
        <v>7</v>
      </c>
      <c r="B17" s="553" t="s">
        <v>388</v>
      </c>
      <c r="C17" s="553" t="s">
        <v>752</v>
      </c>
      <c r="D17" s="573" t="s">
        <v>325</v>
      </c>
      <c r="E17" s="554">
        <v>225</v>
      </c>
      <c r="F17" s="554">
        <v>271</v>
      </c>
      <c r="G17" s="554">
        <v>271</v>
      </c>
      <c r="H17" s="554">
        <v>271</v>
      </c>
    </row>
    <row r="18" spans="1:8" ht="24.75" customHeight="1" x14ac:dyDescent="0.25">
      <c r="A18" s="551">
        <v>8</v>
      </c>
      <c r="B18" s="558" t="s">
        <v>753</v>
      </c>
      <c r="C18" s="559" t="s">
        <v>754</v>
      </c>
      <c r="D18" s="574" t="s">
        <v>325</v>
      </c>
      <c r="E18" s="560">
        <v>233</v>
      </c>
      <c r="F18" s="560">
        <v>236</v>
      </c>
      <c r="G18" s="560">
        <v>236</v>
      </c>
      <c r="H18" s="560">
        <v>236</v>
      </c>
    </row>
    <row r="19" spans="1:8" ht="20.25" customHeight="1" x14ac:dyDescent="0.25">
      <c r="A19" s="551">
        <v>9</v>
      </c>
      <c r="B19" s="558" t="s">
        <v>394</v>
      </c>
      <c r="C19" s="559" t="s">
        <v>755</v>
      </c>
      <c r="D19" s="574" t="s">
        <v>325</v>
      </c>
      <c r="E19" s="560">
        <v>250</v>
      </c>
      <c r="F19" s="560">
        <v>200</v>
      </c>
      <c r="G19" s="560">
        <v>200</v>
      </c>
      <c r="H19" s="560">
        <v>200</v>
      </c>
    </row>
    <row r="20" spans="1:8" ht="27.75" customHeight="1" x14ac:dyDescent="0.25">
      <c r="A20" s="551">
        <v>10</v>
      </c>
      <c r="B20" s="558" t="s">
        <v>405</v>
      </c>
      <c r="C20" s="559" t="s">
        <v>756</v>
      </c>
      <c r="D20" s="574" t="s">
        <v>325</v>
      </c>
      <c r="E20" s="560">
        <v>1800</v>
      </c>
      <c r="F20" s="560">
        <v>1800</v>
      </c>
      <c r="G20" s="560">
        <v>1800</v>
      </c>
      <c r="H20" s="560">
        <v>1800</v>
      </c>
    </row>
    <row r="21" spans="1:8" ht="28.5" customHeight="1" x14ac:dyDescent="0.25">
      <c r="A21" s="551">
        <v>11</v>
      </c>
      <c r="B21" s="558" t="s">
        <v>407</v>
      </c>
      <c r="C21" s="559" t="s">
        <v>757</v>
      </c>
      <c r="D21" s="574" t="s">
        <v>325</v>
      </c>
      <c r="E21" s="560">
        <v>2000</v>
      </c>
      <c r="F21" s="560">
        <v>2000</v>
      </c>
      <c r="G21" s="560">
        <v>2000</v>
      </c>
      <c r="H21" s="560">
        <v>2000</v>
      </c>
    </row>
    <row r="22" spans="1:8" ht="48" customHeight="1" x14ac:dyDescent="0.2">
      <c r="A22" s="575">
        <v>12</v>
      </c>
      <c r="B22" s="561" t="s">
        <v>758</v>
      </c>
      <c r="C22" s="576" t="s">
        <v>759</v>
      </c>
      <c r="D22" s="577" t="s">
        <v>325</v>
      </c>
      <c r="E22" s="578"/>
      <c r="F22" s="578">
        <v>97</v>
      </c>
      <c r="G22" s="578">
        <v>97</v>
      </c>
      <c r="H22" s="578">
        <v>97</v>
      </c>
    </row>
    <row r="23" spans="1:8" ht="30" customHeight="1" x14ac:dyDescent="0.25">
      <c r="A23" s="551">
        <v>13</v>
      </c>
      <c r="B23" s="558" t="s">
        <v>760</v>
      </c>
      <c r="C23" s="559" t="s">
        <v>761</v>
      </c>
      <c r="D23" s="574">
        <v>43465</v>
      </c>
      <c r="E23" s="560"/>
      <c r="F23" s="560">
        <v>991</v>
      </c>
      <c r="G23" s="560">
        <v>991</v>
      </c>
      <c r="H23" s="560">
        <v>991</v>
      </c>
    </row>
    <row r="24" spans="1:8" ht="33" customHeight="1" x14ac:dyDescent="0.25">
      <c r="A24" s="551">
        <v>14</v>
      </c>
      <c r="B24" s="558" t="s">
        <v>762</v>
      </c>
      <c r="C24" s="559" t="s">
        <v>763</v>
      </c>
      <c r="D24" s="574" t="s">
        <v>325</v>
      </c>
      <c r="E24" s="560"/>
      <c r="F24" s="560">
        <v>515</v>
      </c>
      <c r="G24" s="560">
        <v>515</v>
      </c>
      <c r="H24" s="560">
        <v>515</v>
      </c>
    </row>
    <row r="25" spans="1:8" ht="15" x14ac:dyDescent="0.25">
      <c r="A25" s="551">
        <v>17</v>
      </c>
      <c r="B25" s="563" t="s">
        <v>764</v>
      </c>
      <c r="C25" s="563" t="s">
        <v>765</v>
      </c>
      <c r="D25" s="579">
        <v>43009</v>
      </c>
      <c r="E25" s="564"/>
      <c r="F25" s="565">
        <v>3500</v>
      </c>
      <c r="G25" s="565">
        <v>3500</v>
      </c>
      <c r="H25" s="565">
        <v>3500</v>
      </c>
    </row>
    <row r="26" spans="1:8" ht="15" x14ac:dyDescent="0.25">
      <c r="A26" s="551">
        <v>22</v>
      </c>
      <c r="B26" s="563" t="s">
        <v>766</v>
      </c>
      <c r="C26" s="563" t="s">
        <v>767</v>
      </c>
      <c r="D26" s="579" t="s">
        <v>325</v>
      </c>
      <c r="E26" s="566"/>
      <c r="F26" s="565">
        <v>248</v>
      </c>
      <c r="G26" s="565">
        <v>248</v>
      </c>
      <c r="H26" s="565">
        <v>248</v>
      </c>
    </row>
    <row r="27" spans="1:8" ht="15.75" x14ac:dyDescent="0.25">
      <c r="A27" s="551">
        <v>23</v>
      </c>
      <c r="B27" s="563" t="s">
        <v>768</v>
      </c>
      <c r="C27" s="563" t="s">
        <v>769</v>
      </c>
      <c r="D27" s="568" t="s">
        <v>325</v>
      </c>
      <c r="E27" s="567"/>
      <c r="F27" s="565">
        <v>168</v>
      </c>
      <c r="G27" s="565">
        <v>168</v>
      </c>
      <c r="H27" s="565">
        <v>168</v>
      </c>
    </row>
    <row r="28" spans="1:8" ht="15.75" x14ac:dyDescent="0.25">
      <c r="A28" s="580">
        <v>24</v>
      </c>
      <c r="B28" s="563" t="s">
        <v>770</v>
      </c>
      <c r="C28" s="563" t="s">
        <v>771</v>
      </c>
      <c r="D28" s="568" t="s">
        <v>325</v>
      </c>
      <c r="E28" s="567"/>
      <c r="F28" s="565">
        <v>76</v>
      </c>
      <c r="G28" s="565">
        <v>76</v>
      </c>
      <c r="H28" s="565">
        <v>76</v>
      </c>
    </row>
    <row r="29" spans="1:8" ht="15.75" x14ac:dyDescent="0.25">
      <c r="A29" s="551">
        <v>25</v>
      </c>
      <c r="B29" s="567"/>
      <c r="C29" s="563" t="s">
        <v>772</v>
      </c>
      <c r="D29" s="568" t="s">
        <v>325</v>
      </c>
      <c r="E29" s="567"/>
      <c r="F29" s="562">
        <v>127</v>
      </c>
      <c r="G29" s="562">
        <v>127</v>
      </c>
      <c r="H29" s="562">
        <v>127</v>
      </c>
    </row>
    <row r="30" spans="1:8" ht="15" x14ac:dyDescent="0.25">
      <c r="A30" s="551">
        <v>26</v>
      </c>
      <c r="B30" s="563" t="s">
        <v>773</v>
      </c>
      <c r="C30" s="563" t="s">
        <v>774</v>
      </c>
      <c r="D30" s="579">
        <v>42855</v>
      </c>
      <c r="E30" s="566"/>
      <c r="F30" s="565">
        <v>1531</v>
      </c>
      <c r="G30" s="565">
        <v>1531</v>
      </c>
      <c r="H30" s="565">
        <v>1531</v>
      </c>
    </row>
    <row r="31" spans="1:8" ht="15" x14ac:dyDescent="0.25">
      <c r="A31" s="551">
        <v>27</v>
      </c>
      <c r="B31" s="563" t="s">
        <v>731</v>
      </c>
      <c r="C31" s="563" t="s">
        <v>775</v>
      </c>
      <c r="D31" s="579">
        <v>42855</v>
      </c>
      <c r="E31" s="566"/>
      <c r="F31" s="565">
        <v>3446</v>
      </c>
      <c r="G31" s="565">
        <v>3446</v>
      </c>
      <c r="H31" s="565">
        <v>3446</v>
      </c>
    </row>
    <row r="32" spans="1:8" ht="15" x14ac:dyDescent="0.25">
      <c r="A32" s="551">
        <v>28</v>
      </c>
      <c r="B32" s="563" t="s">
        <v>730</v>
      </c>
      <c r="C32" s="563" t="s">
        <v>776</v>
      </c>
      <c r="D32" s="579">
        <v>42825</v>
      </c>
      <c r="E32" s="566"/>
      <c r="F32" s="565">
        <v>1727</v>
      </c>
      <c r="G32" s="565">
        <v>1727</v>
      </c>
      <c r="H32" s="565">
        <v>1727</v>
      </c>
    </row>
    <row r="33" spans="1:8" ht="15" x14ac:dyDescent="0.25">
      <c r="A33" s="551">
        <v>29</v>
      </c>
      <c r="B33" s="563" t="s">
        <v>777</v>
      </c>
      <c r="C33" s="563" t="s">
        <v>778</v>
      </c>
      <c r="D33" s="579">
        <v>42916</v>
      </c>
      <c r="E33" s="564"/>
      <c r="F33" s="565">
        <v>1270</v>
      </c>
      <c r="G33" s="565">
        <v>1270</v>
      </c>
      <c r="H33" s="565">
        <v>1270</v>
      </c>
    </row>
    <row r="34" spans="1:8" ht="15" x14ac:dyDescent="0.25">
      <c r="A34" s="551">
        <v>30</v>
      </c>
      <c r="B34" s="563"/>
      <c r="C34" s="563" t="s">
        <v>779</v>
      </c>
      <c r="D34" s="579" t="s">
        <v>325</v>
      </c>
      <c r="E34" s="564"/>
      <c r="F34" s="565">
        <v>355</v>
      </c>
      <c r="G34" s="565">
        <v>355</v>
      </c>
      <c r="H34" s="565">
        <v>355</v>
      </c>
    </row>
    <row r="35" spans="1:8" ht="15" x14ac:dyDescent="0.25">
      <c r="A35" s="551">
        <v>31</v>
      </c>
      <c r="B35" s="563"/>
      <c r="C35" s="563" t="s">
        <v>780</v>
      </c>
      <c r="D35" s="579" t="s">
        <v>325</v>
      </c>
      <c r="E35" s="564"/>
      <c r="F35" s="565">
        <v>321</v>
      </c>
      <c r="G35" s="565">
        <v>321</v>
      </c>
      <c r="H35" s="565">
        <v>321</v>
      </c>
    </row>
    <row r="36" spans="1:8" ht="15" x14ac:dyDescent="0.25">
      <c r="A36" s="551">
        <v>32</v>
      </c>
      <c r="B36" s="563"/>
      <c r="C36" s="563" t="s">
        <v>781</v>
      </c>
      <c r="D36" s="579" t="s">
        <v>325</v>
      </c>
      <c r="E36" s="564"/>
      <c r="F36" s="565">
        <v>458</v>
      </c>
      <c r="G36" s="565">
        <v>458</v>
      </c>
      <c r="H36" s="565">
        <v>458</v>
      </c>
    </row>
    <row r="37" spans="1:8" ht="15" x14ac:dyDescent="0.25">
      <c r="A37" s="551">
        <v>33</v>
      </c>
      <c r="B37" s="563" t="s">
        <v>855</v>
      </c>
      <c r="C37" s="563" t="s">
        <v>856</v>
      </c>
      <c r="D37" s="579" t="s">
        <v>325</v>
      </c>
      <c r="E37" s="564"/>
      <c r="F37" s="565">
        <v>131</v>
      </c>
      <c r="G37" s="565">
        <v>131</v>
      </c>
      <c r="H37" s="565">
        <v>131</v>
      </c>
    </row>
    <row r="38" spans="1:8" ht="30" x14ac:dyDescent="0.25">
      <c r="A38" s="551">
        <v>34</v>
      </c>
      <c r="B38" s="563" t="s">
        <v>857</v>
      </c>
      <c r="C38" s="620" t="s">
        <v>858</v>
      </c>
      <c r="D38" s="579" t="s">
        <v>325</v>
      </c>
      <c r="E38" s="564"/>
      <c r="F38" s="565">
        <v>686</v>
      </c>
      <c r="G38" s="565">
        <v>686</v>
      </c>
      <c r="H38" s="565">
        <v>686</v>
      </c>
    </row>
    <row r="39" spans="1:8" ht="15" x14ac:dyDescent="0.25">
      <c r="A39" s="551"/>
      <c r="B39" s="563"/>
      <c r="C39" s="620" t="s">
        <v>859</v>
      </c>
      <c r="D39" s="579" t="s">
        <v>325</v>
      </c>
      <c r="E39" s="564"/>
      <c r="F39" s="565">
        <v>550</v>
      </c>
      <c r="G39" s="565">
        <v>550</v>
      </c>
      <c r="H39" s="565">
        <v>550</v>
      </c>
    </row>
    <row r="40" spans="1:8" ht="15" x14ac:dyDescent="0.25">
      <c r="A40" s="551"/>
      <c r="B40" s="563"/>
      <c r="C40" s="620" t="s">
        <v>854</v>
      </c>
      <c r="D40" s="579" t="s">
        <v>325</v>
      </c>
      <c r="E40" s="564"/>
      <c r="F40" s="565">
        <v>4000</v>
      </c>
      <c r="G40" s="565">
        <v>4000</v>
      </c>
      <c r="H40" s="565">
        <v>4000</v>
      </c>
    </row>
    <row r="41" spans="1:8" ht="15.75" x14ac:dyDescent="0.25">
      <c r="E41" s="581">
        <v>5934</v>
      </c>
      <c r="F41" s="581">
        <f>SUM(F11:F40)</f>
        <v>27136</v>
      </c>
      <c r="G41" s="581">
        <f>SUM(G11:G40)</f>
        <v>27136</v>
      </c>
      <c r="H41" s="581">
        <f>SUM(H11:H40)</f>
        <v>27136</v>
      </c>
    </row>
  </sheetData>
  <mergeCells count="9">
    <mergeCell ref="A1:H1"/>
    <mergeCell ref="A3:H3"/>
    <mergeCell ref="A4:H4"/>
    <mergeCell ref="A5:H5"/>
    <mergeCell ref="A7:A9"/>
    <mergeCell ref="B8:B9"/>
    <mergeCell ref="C8:C9"/>
    <mergeCell ref="D8:D9"/>
    <mergeCell ref="E8:F8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R99"/>
  <sheetViews>
    <sheetView workbookViewId="0">
      <selection activeCell="A8" sqref="A8:A10"/>
    </sheetView>
  </sheetViews>
  <sheetFormatPr defaultRowHeight="12.75" x14ac:dyDescent="0.2"/>
  <cols>
    <col min="1" max="1" width="9.140625" customWidth="1"/>
    <col min="2" max="2" width="21.42578125" customWidth="1"/>
    <col min="3" max="3" width="47.42578125" customWidth="1"/>
    <col min="4" max="4" width="16.5703125" customWidth="1"/>
    <col min="5" max="5" width="10.140625" bestFit="1" customWidth="1"/>
    <col min="6" max="7" width="10.42578125" bestFit="1" customWidth="1"/>
    <col min="8" max="8" width="10.140625" bestFit="1" customWidth="1"/>
  </cols>
  <sheetData>
    <row r="1" spans="1:8" ht="15" x14ac:dyDescent="0.25">
      <c r="A1" s="1645" t="s">
        <v>1383</v>
      </c>
      <c r="B1" s="1645"/>
      <c r="C1" s="1645"/>
      <c r="D1" s="1645"/>
      <c r="E1" s="1645"/>
      <c r="F1" s="1645"/>
      <c r="G1" s="1645"/>
      <c r="H1" s="1645"/>
    </row>
    <row r="2" spans="1:8" x14ac:dyDescent="0.2">
      <c r="A2" s="666"/>
      <c r="B2" s="666"/>
      <c r="C2" s="666"/>
      <c r="D2" s="1155"/>
      <c r="E2" s="666"/>
      <c r="F2" s="666"/>
      <c r="G2" s="666"/>
    </row>
    <row r="3" spans="1:8" x14ac:dyDescent="0.2">
      <c r="A3" s="1672" t="s">
        <v>77</v>
      </c>
      <c r="B3" s="1672"/>
      <c r="C3" s="1672"/>
      <c r="D3" s="1672"/>
      <c r="E3" s="1672"/>
      <c r="F3" s="1672"/>
      <c r="G3" s="1672"/>
    </row>
    <row r="4" spans="1:8" ht="14.25" x14ac:dyDescent="0.2">
      <c r="A4" s="1661" t="s">
        <v>309</v>
      </c>
      <c r="B4" s="1661"/>
      <c r="C4" s="1661"/>
      <c r="D4" s="1661"/>
      <c r="E4" s="1661"/>
      <c r="F4" s="1661"/>
      <c r="G4" s="1661"/>
    </row>
    <row r="5" spans="1:8" ht="14.25" x14ac:dyDescent="0.2">
      <c r="A5" s="1661" t="s">
        <v>1003</v>
      </c>
      <c r="B5" s="1661"/>
      <c r="C5" s="1661"/>
      <c r="D5" s="1661"/>
      <c r="E5" s="1661"/>
      <c r="F5" s="1661"/>
      <c r="G5" s="1661"/>
      <c r="H5" s="1661"/>
    </row>
    <row r="6" spans="1:8" ht="14.25" x14ac:dyDescent="0.2">
      <c r="A6" s="1662" t="s">
        <v>55</v>
      </c>
      <c r="B6" s="1662"/>
      <c r="C6" s="1662"/>
      <c r="D6" s="1662"/>
      <c r="E6" s="1662"/>
      <c r="F6" s="1662"/>
      <c r="G6" s="1662"/>
      <c r="H6" s="1662"/>
    </row>
    <row r="7" spans="1:8" ht="15" x14ac:dyDescent="0.25">
      <c r="A7" s="1154"/>
      <c r="B7" s="1156"/>
      <c r="C7" s="1156"/>
      <c r="D7" s="1156"/>
      <c r="E7" s="666"/>
      <c r="F7" s="666"/>
      <c r="G7" s="666"/>
    </row>
    <row r="8" spans="1:8" ht="14.25" customHeight="1" x14ac:dyDescent="0.2">
      <c r="A8" s="1693" t="s">
        <v>460</v>
      </c>
      <c r="B8" s="1157" t="s">
        <v>57</v>
      </c>
      <c r="C8" s="1157" t="s">
        <v>58</v>
      </c>
      <c r="D8" s="1157" t="s">
        <v>59</v>
      </c>
      <c r="E8" s="812" t="s">
        <v>461</v>
      </c>
      <c r="F8" s="812" t="s">
        <v>462</v>
      </c>
      <c r="G8" s="812" t="s">
        <v>463</v>
      </c>
      <c r="H8" s="1161" t="s">
        <v>580</v>
      </c>
    </row>
    <row r="9" spans="1:8" ht="14.25" customHeight="1" x14ac:dyDescent="0.2">
      <c r="A9" s="1693"/>
      <c r="B9" s="1670" t="s">
        <v>311</v>
      </c>
      <c r="C9" s="1671" t="s">
        <v>312</v>
      </c>
      <c r="D9" s="1671" t="s">
        <v>313</v>
      </c>
      <c r="E9" s="813"/>
      <c r="F9" s="814"/>
      <c r="G9" s="814"/>
    </row>
    <row r="10" spans="1:8" ht="14.25" customHeight="1" x14ac:dyDescent="0.2">
      <c r="A10" s="1693"/>
      <c r="B10" s="1670"/>
      <c r="C10" s="1671"/>
      <c r="D10" s="1671"/>
      <c r="E10" s="815" t="s">
        <v>1083</v>
      </c>
      <c r="F10" s="815" t="s">
        <v>1004</v>
      </c>
      <c r="G10" s="815" t="s">
        <v>1081</v>
      </c>
      <c r="H10" s="815" t="s">
        <v>1234</v>
      </c>
    </row>
    <row r="11" spans="1:8" ht="15" x14ac:dyDescent="0.25">
      <c r="A11" s="334"/>
      <c r="B11" s="370" t="s">
        <v>319</v>
      </c>
      <c r="C11" s="371"/>
      <c r="D11" s="371"/>
      <c r="E11" s="666"/>
      <c r="F11" s="666"/>
    </row>
    <row r="12" spans="1:8" ht="15" x14ac:dyDescent="0.25">
      <c r="A12" s="816">
        <v>1</v>
      </c>
      <c r="B12" s="817" t="s">
        <v>323</v>
      </c>
      <c r="C12" s="818" t="s">
        <v>322</v>
      </c>
      <c r="D12" s="819" t="s">
        <v>325</v>
      </c>
      <c r="E12" s="820">
        <v>300</v>
      </c>
      <c r="F12" s="820">
        <v>300</v>
      </c>
      <c r="G12" s="820">
        <v>300</v>
      </c>
      <c r="H12" s="820">
        <v>300</v>
      </c>
    </row>
    <row r="13" spans="1:8" ht="15" x14ac:dyDescent="0.25">
      <c r="A13" s="816">
        <v>2</v>
      </c>
      <c r="B13" s="821" t="s">
        <v>326</v>
      </c>
      <c r="C13" s="822" t="s">
        <v>327</v>
      </c>
      <c r="D13" s="819" t="s">
        <v>325</v>
      </c>
      <c r="E13" s="823">
        <v>100</v>
      </c>
      <c r="F13" s="823">
        <v>100</v>
      </c>
      <c r="G13" s="823">
        <v>100</v>
      </c>
      <c r="H13" s="823">
        <v>100</v>
      </c>
    </row>
    <row r="14" spans="1:8" ht="15" x14ac:dyDescent="0.25">
      <c r="A14" s="816">
        <v>3</v>
      </c>
      <c r="B14" s="821" t="s">
        <v>330</v>
      </c>
      <c r="C14" s="822" t="s">
        <v>698</v>
      </c>
      <c r="D14" s="819" t="s">
        <v>325</v>
      </c>
      <c r="E14" s="823">
        <v>24241</v>
      </c>
      <c r="F14" s="823">
        <v>24241</v>
      </c>
      <c r="G14" s="823">
        <v>24241</v>
      </c>
      <c r="H14" s="823">
        <v>24241</v>
      </c>
    </row>
    <row r="15" spans="1:8" ht="15" x14ac:dyDescent="0.25">
      <c r="A15" s="816">
        <v>4</v>
      </c>
      <c r="B15" s="821" t="s">
        <v>330</v>
      </c>
      <c r="C15" s="822" t="s">
        <v>699</v>
      </c>
      <c r="D15" s="819" t="s">
        <v>325</v>
      </c>
      <c r="E15" s="823">
        <v>27321</v>
      </c>
      <c r="F15" s="823">
        <v>27321</v>
      </c>
      <c r="G15" s="823">
        <v>27321</v>
      </c>
      <c r="H15" s="823">
        <v>27321</v>
      </c>
    </row>
    <row r="16" spans="1:8" ht="15" x14ac:dyDescent="0.25">
      <c r="A16" s="816">
        <v>5</v>
      </c>
      <c r="B16" s="821" t="s">
        <v>338</v>
      </c>
      <c r="C16" s="822" t="s">
        <v>339</v>
      </c>
      <c r="D16" s="819" t="s">
        <v>325</v>
      </c>
      <c r="E16" s="823">
        <v>10</v>
      </c>
      <c r="F16" s="823">
        <v>10</v>
      </c>
      <c r="G16" s="823">
        <v>10</v>
      </c>
      <c r="H16" s="823">
        <v>10</v>
      </c>
    </row>
    <row r="17" spans="1:18" ht="15" x14ac:dyDescent="0.25">
      <c r="A17" s="816">
        <v>6</v>
      </c>
      <c r="B17" s="1162"/>
      <c r="C17" s="1163"/>
      <c r="D17" s="824"/>
      <c r="E17" s="823"/>
      <c r="F17" s="823"/>
      <c r="G17" s="823"/>
      <c r="H17" s="823"/>
    </row>
    <row r="18" spans="1:18" ht="15" x14ac:dyDescent="0.25">
      <c r="A18" s="816">
        <v>7</v>
      </c>
      <c r="B18" s="821" t="s">
        <v>700</v>
      </c>
      <c r="C18" s="822" t="s">
        <v>701</v>
      </c>
      <c r="D18" s="824" t="s">
        <v>325</v>
      </c>
      <c r="E18" s="823">
        <v>900</v>
      </c>
      <c r="F18" s="823">
        <v>900</v>
      </c>
      <c r="G18" s="823">
        <v>900</v>
      </c>
      <c r="H18" s="823">
        <v>900</v>
      </c>
    </row>
    <row r="19" spans="1:18" ht="15" x14ac:dyDescent="0.25">
      <c r="A19" s="816">
        <v>8</v>
      </c>
      <c r="B19" s="821" t="s">
        <v>702</v>
      </c>
      <c r="C19" s="822" t="s">
        <v>703</v>
      </c>
      <c r="D19" s="824" t="s">
        <v>325</v>
      </c>
      <c r="E19" s="823">
        <v>1190</v>
      </c>
      <c r="F19" s="823">
        <v>1190</v>
      </c>
      <c r="G19" s="823">
        <v>1190</v>
      </c>
      <c r="H19" s="823">
        <v>1190</v>
      </c>
    </row>
    <row r="20" spans="1:18" ht="15" x14ac:dyDescent="0.25">
      <c r="A20" s="816">
        <v>9</v>
      </c>
      <c r="B20" s="821" t="s">
        <v>350</v>
      </c>
      <c r="C20" s="822" t="s">
        <v>1235</v>
      </c>
      <c r="D20" s="824" t="s">
        <v>325</v>
      </c>
      <c r="E20" s="823">
        <v>1600</v>
      </c>
      <c r="F20" s="823">
        <v>1600</v>
      </c>
      <c r="G20" s="823">
        <v>1600</v>
      </c>
      <c r="H20" s="823">
        <v>1600</v>
      </c>
    </row>
    <row r="21" spans="1:18" ht="31.5" customHeight="1" x14ac:dyDescent="0.25">
      <c r="A21" s="816">
        <v>10</v>
      </c>
      <c r="B21" s="825" t="s">
        <v>1236</v>
      </c>
      <c r="C21" s="826" t="s">
        <v>704</v>
      </c>
      <c r="D21" s="827" t="s">
        <v>325</v>
      </c>
      <c r="E21" s="828">
        <v>35</v>
      </c>
      <c r="F21" s="828">
        <v>35</v>
      </c>
      <c r="G21" s="828">
        <v>35</v>
      </c>
      <c r="H21" s="828">
        <v>35</v>
      </c>
    </row>
    <row r="22" spans="1:18" ht="15" x14ac:dyDescent="0.25">
      <c r="A22" s="816">
        <f>A21+1</f>
        <v>11</v>
      </c>
      <c r="B22" s="822"/>
      <c r="C22" s="822" t="s">
        <v>705</v>
      </c>
      <c r="D22" s="819"/>
      <c r="E22" s="823">
        <v>1844</v>
      </c>
      <c r="F22" s="823">
        <v>1844</v>
      </c>
      <c r="G22" s="823">
        <v>1844</v>
      </c>
      <c r="H22" s="823">
        <v>1844</v>
      </c>
    </row>
    <row r="23" spans="1:18" ht="15" x14ac:dyDescent="0.25">
      <c r="A23" s="816">
        <v>12</v>
      </c>
      <c r="B23" s="821" t="s">
        <v>1237</v>
      </c>
      <c r="C23" s="822" t="s">
        <v>913</v>
      </c>
      <c r="D23" s="824">
        <v>44196</v>
      </c>
      <c r="E23" s="823">
        <v>1143</v>
      </c>
      <c r="F23" s="823">
        <v>1143</v>
      </c>
      <c r="G23" s="823">
        <v>1143</v>
      </c>
      <c r="H23" s="823">
        <v>1143</v>
      </c>
    </row>
    <row r="24" spans="1:18" ht="31.5" customHeight="1" x14ac:dyDescent="0.25">
      <c r="A24" s="816">
        <f t="shared" ref="A24:A65" si="0">A23+1</f>
        <v>13</v>
      </c>
      <c r="B24" s="563" t="s">
        <v>374</v>
      </c>
      <c r="C24" s="829" t="s">
        <v>375</v>
      </c>
      <c r="D24" s="830" t="s">
        <v>325</v>
      </c>
      <c r="E24" s="831">
        <v>40</v>
      </c>
      <c r="F24" s="831">
        <v>40</v>
      </c>
      <c r="G24" s="831">
        <v>40</v>
      </c>
      <c r="H24" s="831">
        <v>40</v>
      </c>
    </row>
    <row r="25" spans="1:18" ht="30" customHeight="1" x14ac:dyDescent="0.25">
      <c r="A25" s="816">
        <f t="shared" si="0"/>
        <v>14</v>
      </c>
      <c r="B25" s="563" t="s">
        <v>378</v>
      </c>
      <c r="C25" s="829" t="s">
        <v>706</v>
      </c>
      <c r="D25" s="830" t="s">
        <v>325</v>
      </c>
      <c r="E25" s="832">
        <v>210</v>
      </c>
      <c r="F25" s="832">
        <v>210</v>
      </c>
      <c r="G25" s="832">
        <v>210</v>
      </c>
      <c r="H25" s="832">
        <v>210</v>
      </c>
    </row>
    <row r="26" spans="1:18" ht="27" customHeight="1" x14ac:dyDescent="0.25">
      <c r="A26" s="816">
        <f t="shared" si="0"/>
        <v>15</v>
      </c>
      <c r="B26" s="825" t="s">
        <v>380</v>
      </c>
      <c r="C26" s="826" t="s">
        <v>707</v>
      </c>
      <c r="D26" s="827" t="s">
        <v>325</v>
      </c>
      <c r="E26" s="828">
        <v>199</v>
      </c>
      <c r="F26" s="828">
        <v>199</v>
      </c>
      <c r="G26" s="828">
        <v>199</v>
      </c>
      <c r="H26" s="828">
        <v>199</v>
      </c>
    </row>
    <row r="27" spans="1:18" ht="26.25" customHeight="1" x14ac:dyDescent="0.25">
      <c r="A27" s="816">
        <f t="shared" si="0"/>
        <v>16</v>
      </c>
      <c r="B27" s="825" t="s">
        <v>382</v>
      </c>
      <c r="C27" s="826" t="s">
        <v>383</v>
      </c>
      <c r="D27" s="827" t="s">
        <v>325</v>
      </c>
      <c r="E27" s="828">
        <v>1863</v>
      </c>
      <c r="F27" s="828">
        <v>1863</v>
      </c>
      <c r="G27" s="828">
        <v>1863</v>
      </c>
      <c r="H27" s="828">
        <v>1863</v>
      </c>
    </row>
    <row r="28" spans="1:18" s="834" customFormat="1" ht="30" customHeight="1" x14ac:dyDescent="0.25">
      <c r="A28" s="816">
        <f t="shared" si="0"/>
        <v>17</v>
      </c>
      <c r="B28" s="563" t="s">
        <v>1005</v>
      </c>
      <c r="C28" s="833" t="s">
        <v>1238</v>
      </c>
      <c r="D28" s="830" t="s">
        <v>325</v>
      </c>
      <c r="E28" s="566">
        <v>5985</v>
      </c>
      <c r="F28" s="566">
        <v>5985</v>
      </c>
      <c r="G28" s="566">
        <v>5985</v>
      </c>
      <c r="H28" s="566">
        <v>5985</v>
      </c>
      <c r="I28" s="567"/>
      <c r="J28" s="567"/>
      <c r="K28" s="567"/>
      <c r="L28" s="567"/>
      <c r="M28" s="567"/>
      <c r="N28" s="567"/>
      <c r="O28" s="567"/>
      <c r="P28" s="567"/>
      <c r="Q28" s="567"/>
      <c r="R28" s="567"/>
    </row>
    <row r="29" spans="1:18" ht="15" x14ac:dyDescent="0.25">
      <c r="A29" s="816">
        <f t="shared" si="0"/>
        <v>18</v>
      </c>
      <c r="B29" s="822" t="s">
        <v>390</v>
      </c>
      <c r="C29" s="822" t="s">
        <v>708</v>
      </c>
      <c r="D29" s="819" t="s">
        <v>325</v>
      </c>
      <c r="E29" s="823">
        <v>36</v>
      </c>
      <c r="F29" s="823">
        <v>36</v>
      </c>
      <c r="G29" s="823">
        <v>36</v>
      </c>
      <c r="H29" s="823">
        <v>36</v>
      </c>
    </row>
    <row r="30" spans="1:18" ht="27" customHeight="1" x14ac:dyDescent="0.25">
      <c r="A30" s="816">
        <f t="shared" si="0"/>
        <v>19</v>
      </c>
      <c r="B30" s="620"/>
      <c r="C30" s="833" t="s">
        <v>709</v>
      </c>
      <c r="D30" s="830" t="s">
        <v>325</v>
      </c>
      <c r="E30" s="832">
        <v>15</v>
      </c>
      <c r="F30" s="832">
        <v>15</v>
      </c>
      <c r="G30" s="832">
        <v>15</v>
      </c>
      <c r="H30" s="832">
        <v>15</v>
      </c>
    </row>
    <row r="31" spans="1:18" ht="45" customHeight="1" x14ac:dyDescent="0.25">
      <c r="A31" s="816">
        <f>A30+1</f>
        <v>20</v>
      </c>
      <c r="B31" s="620" t="s">
        <v>1239</v>
      </c>
      <c r="C31" s="833" t="s">
        <v>1240</v>
      </c>
      <c r="D31" s="830">
        <v>47150</v>
      </c>
      <c r="E31" s="566">
        <v>3755</v>
      </c>
      <c r="F31" s="566">
        <v>3755</v>
      </c>
      <c r="G31" s="566">
        <v>3755</v>
      </c>
      <c r="H31" s="566">
        <v>3755</v>
      </c>
    </row>
    <row r="32" spans="1:18" ht="30.75" customHeight="1" x14ac:dyDescent="0.25">
      <c r="A32" s="816">
        <f t="shared" si="0"/>
        <v>21</v>
      </c>
      <c r="B32" s="563" t="s">
        <v>1241</v>
      </c>
      <c r="C32" s="833" t="s">
        <v>1006</v>
      </c>
      <c r="D32" s="830" t="s">
        <v>325</v>
      </c>
      <c r="E32" s="566">
        <v>1800</v>
      </c>
      <c r="F32" s="566">
        <v>1800</v>
      </c>
      <c r="G32" s="566">
        <v>1800</v>
      </c>
      <c r="H32" s="566">
        <v>1800</v>
      </c>
    </row>
    <row r="33" spans="1:18" s="834" customFormat="1" ht="27.75" customHeight="1" x14ac:dyDescent="0.25">
      <c r="A33" s="816">
        <f t="shared" si="0"/>
        <v>22</v>
      </c>
      <c r="B33" s="563" t="s">
        <v>1242</v>
      </c>
      <c r="C33" s="833" t="s">
        <v>1243</v>
      </c>
      <c r="D33" s="830" t="s">
        <v>325</v>
      </c>
      <c r="E33" s="566">
        <v>1500</v>
      </c>
      <c r="F33" s="566">
        <v>1500</v>
      </c>
      <c r="G33" s="566">
        <v>1500</v>
      </c>
      <c r="H33" s="566">
        <v>1500</v>
      </c>
      <c r="I33" s="567"/>
      <c r="J33" s="567"/>
      <c r="K33" s="567"/>
      <c r="L33" s="567"/>
      <c r="M33" s="567"/>
      <c r="N33" s="567"/>
      <c r="O33" s="567"/>
      <c r="P33" s="567"/>
      <c r="Q33" s="567"/>
      <c r="R33" s="567"/>
    </row>
    <row r="34" spans="1:18" ht="27.75" customHeight="1" x14ac:dyDescent="0.25">
      <c r="A34" s="816">
        <f t="shared" si="0"/>
        <v>23</v>
      </c>
      <c r="B34" s="563" t="s">
        <v>710</v>
      </c>
      <c r="C34" s="833" t="s">
        <v>711</v>
      </c>
      <c r="D34" s="830" t="s">
        <v>325</v>
      </c>
      <c r="E34" s="566">
        <v>30</v>
      </c>
      <c r="F34" s="566">
        <v>30</v>
      </c>
      <c r="G34" s="566">
        <v>30</v>
      </c>
      <c r="H34" s="566">
        <v>30</v>
      </c>
    </row>
    <row r="35" spans="1:18" ht="21.75" customHeight="1" x14ac:dyDescent="0.25">
      <c r="A35" s="816">
        <f t="shared" si="0"/>
        <v>24</v>
      </c>
      <c r="B35" s="563" t="s">
        <v>712</v>
      </c>
      <c r="C35" s="833" t="s">
        <v>713</v>
      </c>
      <c r="D35" s="830">
        <v>44196</v>
      </c>
      <c r="E35" s="566">
        <v>153</v>
      </c>
      <c r="F35" s="566">
        <v>153</v>
      </c>
      <c r="G35" s="566">
        <v>153</v>
      </c>
      <c r="H35" s="566">
        <v>153</v>
      </c>
    </row>
    <row r="36" spans="1:18" ht="24.75" customHeight="1" x14ac:dyDescent="0.25">
      <c r="A36" s="816">
        <f t="shared" si="0"/>
        <v>25</v>
      </c>
      <c r="B36" s="563" t="s">
        <v>714</v>
      </c>
      <c r="C36" s="833" t="s">
        <v>715</v>
      </c>
      <c r="D36" s="830" t="s">
        <v>325</v>
      </c>
      <c r="E36" s="566">
        <v>457</v>
      </c>
      <c r="F36" s="566">
        <v>457</v>
      </c>
      <c r="G36" s="566">
        <v>457</v>
      </c>
      <c r="H36" s="566">
        <v>457</v>
      </c>
    </row>
    <row r="37" spans="1:18" ht="28.5" customHeight="1" x14ac:dyDescent="0.25">
      <c r="A37" s="816">
        <f t="shared" si="0"/>
        <v>26</v>
      </c>
      <c r="B37" s="563" t="s">
        <v>716</v>
      </c>
      <c r="C37" s="833" t="s">
        <v>897</v>
      </c>
      <c r="D37" s="830" t="s">
        <v>325</v>
      </c>
      <c r="E37" s="566">
        <v>198</v>
      </c>
      <c r="F37" s="566">
        <v>198</v>
      </c>
      <c r="G37" s="566">
        <v>198</v>
      </c>
      <c r="H37" s="566">
        <v>198</v>
      </c>
    </row>
    <row r="38" spans="1:18" ht="36" customHeight="1" x14ac:dyDescent="0.25">
      <c r="A38" s="816">
        <f t="shared" si="0"/>
        <v>27</v>
      </c>
      <c r="B38" s="563" t="s">
        <v>717</v>
      </c>
      <c r="C38" s="833" t="s">
        <v>718</v>
      </c>
      <c r="D38" s="830" t="s">
        <v>325</v>
      </c>
      <c r="E38" s="566">
        <v>217</v>
      </c>
      <c r="F38" s="566">
        <v>217</v>
      </c>
      <c r="G38" s="566">
        <v>217</v>
      </c>
      <c r="H38" s="566">
        <v>217</v>
      </c>
    </row>
    <row r="39" spans="1:18" ht="26.25" customHeight="1" x14ac:dyDescent="0.25">
      <c r="A39" s="816">
        <f t="shared" si="0"/>
        <v>28</v>
      </c>
      <c r="B39" s="563" t="s">
        <v>1244</v>
      </c>
      <c r="C39" s="833" t="s">
        <v>719</v>
      </c>
      <c r="D39" s="830" t="s">
        <v>325</v>
      </c>
      <c r="E39" s="566">
        <v>1320</v>
      </c>
      <c r="F39" s="566">
        <v>1320</v>
      </c>
      <c r="G39" s="566">
        <v>1320</v>
      </c>
      <c r="H39" s="566">
        <v>1320</v>
      </c>
    </row>
    <row r="40" spans="1:18" ht="30.75" customHeight="1" x14ac:dyDescent="0.25">
      <c r="A40" s="816">
        <f t="shared" si="0"/>
        <v>29</v>
      </c>
      <c r="B40" s="563" t="s">
        <v>1245</v>
      </c>
      <c r="C40" s="833" t="s">
        <v>720</v>
      </c>
      <c r="D40" s="830">
        <v>45536</v>
      </c>
      <c r="E40" s="566">
        <v>3810</v>
      </c>
      <c r="F40" s="566">
        <v>3810</v>
      </c>
      <c r="G40" s="566">
        <v>3810</v>
      </c>
      <c r="H40" s="566">
        <v>3810</v>
      </c>
    </row>
    <row r="41" spans="1:18" ht="36" customHeight="1" x14ac:dyDescent="0.25">
      <c r="A41" s="816">
        <f t="shared" si="0"/>
        <v>30</v>
      </c>
      <c r="B41" s="835" t="s">
        <v>1246</v>
      </c>
      <c r="C41" s="833" t="s">
        <v>1247</v>
      </c>
      <c r="D41" s="830" t="s">
        <v>325</v>
      </c>
      <c r="E41" s="565">
        <v>2134</v>
      </c>
      <c r="F41" s="565">
        <v>2134</v>
      </c>
      <c r="G41" s="565">
        <v>2134</v>
      </c>
      <c r="H41" s="565">
        <v>2134</v>
      </c>
    </row>
    <row r="42" spans="1:18" ht="30" customHeight="1" x14ac:dyDescent="0.25">
      <c r="A42" s="816">
        <f t="shared" si="0"/>
        <v>31</v>
      </c>
      <c r="B42" s="835"/>
      <c r="C42" s="833" t="s">
        <v>721</v>
      </c>
      <c r="D42" s="830" t="s">
        <v>325</v>
      </c>
      <c r="E42" s="565">
        <v>230</v>
      </c>
      <c r="F42" s="565">
        <v>230</v>
      </c>
      <c r="G42" s="565">
        <v>230</v>
      </c>
      <c r="H42" s="565">
        <v>230</v>
      </c>
    </row>
    <row r="43" spans="1:18" ht="15" x14ac:dyDescent="0.25">
      <c r="A43" s="816">
        <v>32</v>
      </c>
      <c r="B43" s="563"/>
      <c r="C43" s="563"/>
      <c r="D43" s="1164"/>
      <c r="E43" s="1165"/>
      <c r="F43" s="1165"/>
      <c r="G43" s="1165"/>
      <c r="H43" s="1165"/>
      <c r="I43" s="1166"/>
    </row>
    <row r="44" spans="1:18" ht="15" x14ac:dyDescent="0.25">
      <c r="A44" s="816">
        <v>33</v>
      </c>
      <c r="B44" s="563" t="s">
        <v>1248</v>
      </c>
      <c r="C44" s="563" t="s">
        <v>722</v>
      </c>
      <c r="D44" s="830">
        <v>43890</v>
      </c>
      <c r="E44" s="565">
        <v>11117</v>
      </c>
      <c r="F44" s="565">
        <v>11117</v>
      </c>
      <c r="G44" s="565">
        <v>11117</v>
      </c>
      <c r="H44" s="565">
        <v>11117</v>
      </c>
    </row>
    <row r="45" spans="1:18" ht="15" x14ac:dyDescent="0.25">
      <c r="A45" s="816">
        <f t="shared" si="0"/>
        <v>34</v>
      </c>
      <c r="B45" s="563" t="s">
        <v>723</v>
      </c>
      <c r="C45" s="563" t="s">
        <v>724</v>
      </c>
      <c r="D45" s="830" t="s">
        <v>325</v>
      </c>
      <c r="E45" s="565">
        <v>5760</v>
      </c>
      <c r="F45" s="565">
        <v>5760</v>
      </c>
      <c r="G45" s="565">
        <v>5760</v>
      </c>
      <c r="H45" s="565">
        <v>5760</v>
      </c>
    </row>
    <row r="46" spans="1:18" ht="15" x14ac:dyDescent="0.25">
      <c r="A46" s="816">
        <f t="shared" si="0"/>
        <v>35</v>
      </c>
      <c r="B46" s="563"/>
      <c r="C46" s="1167"/>
      <c r="D46" s="830"/>
      <c r="E46" s="565"/>
      <c r="F46" s="565"/>
      <c r="G46" s="565"/>
      <c r="H46" s="565"/>
    </row>
    <row r="47" spans="1:18" ht="15" x14ac:dyDescent="0.25">
      <c r="A47" s="816">
        <f t="shared" si="0"/>
        <v>36</v>
      </c>
      <c r="B47" s="563" t="s">
        <v>1249</v>
      </c>
      <c r="C47" s="563" t="s">
        <v>725</v>
      </c>
      <c r="D47" s="830" t="s">
        <v>325</v>
      </c>
      <c r="E47" s="565">
        <v>0</v>
      </c>
      <c r="F47" s="565">
        <v>0</v>
      </c>
      <c r="G47" s="565">
        <v>0</v>
      </c>
      <c r="H47" s="565">
        <v>0</v>
      </c>
    </row>
    <row r="48" spans="1:18" ht="15" x14ac:dyDescent="0.25">
      <c r="A48" s="816">
        <f t="shared" si="0"/>
        <v>37</v>
      </c>
      <c r="B48" s="563" t="s">
        <v>726</v>
      </c>
      <c r="C48" s="563" t="s">
        <v>727</v>
      </c>
      <c r="D48" s="830" t="s">
        <v>325</v>
      </c>
      <c r="E48" s="565">
        <v>993</v>
      </c>
      <c r="F48" s="565">
        <v>993</v>
      </c>
      <c r="G48" s="565">
        <v>993</v>
      </c>
      <c r="H48" s="565">
        <v>993</v>
      </c>
    </row>
    <row r="49" spans="1:10" ht="30" x14ac:dyDescent="0.25">
      <c r="A49" s="816">
        <f t="shared" si="0"/>
        <v>38</v>
      </c>
      <c r="B49" s="835" t="s">
        <v>728</v>
      </c>
      <c r="C49" s="833" t="s">
        <v>729</v>
      </c>
      <c r="D49" s="830" t="s">
        <v>325</v>
      </c>
      <c r="E49" s="565">
        <v>38</v>
      </c>
      <c r="F49" s="565">
        <v>38</v>
      </c>
      <c r="G49" s="565">
        <v>38</v>
      </c>
      <c r="H49" s="565">
        <v>38</v>
      </c>
    </row>
    <row r="50" spans="1:10" ht="15" customHeight="1" x14ac:dyDescent="0.25">
      <c r="A50" s="816">
        <f t="shared" si="0"/>
        <v>39</v>
      </c>
      <c r="B50" s="563">
        <v>42794</v>
      </c>
      <c r="C50" s="563" t="s">
        <v>1250</v>
      </c>
      <c r="D50" s="830" t="s">
        <v>325</v>
      </c>
      <c r="E50" s="565">
        <v>212</v>
      </c>
      <c r="F50" s="565">
        <v>212</v>
      </c>
      <c r="G50" s="565">
        <v>212</v>
      </c>
      <c r="H50" s="565">
        <v>212</v>
      </c>
    </row>
    <row r="51" spans="1:10" ht="30" x14ac:dyDescent="0.25">
      <c r="A51" s="816">
        <v>40</v>
      </c>
      <c r="B51" s="563" t="s">
        <v>1251</v>
      </c>
      <c r="C51" s="620" t="s">
        <v>1252</v>
      </c>
      <c r="D51" s="830" t="s">
        <v>325</v>
      </c>
      <c r="E51" s="565">
        <v>711200</v>
      </c>
      <c r="F51" s="565">
        <v>711200</v>
      </c>
      <c r="G51" s="565">
        <v>711200</v>
      </c>
      <c r="H51" s="565">
        <v>711200</v>
      </c>
    </row>
    <row r="52" spans="1:10" ht="15" x14ac:dyDescent="0.25">
      <c r="A52" s="816">
        <v>41</v>
      </c>
      <c r="B52" s="563" t="s">
        <v>1253</v>
      </c>
      <c r="C52" s="563" t="s">
        <v>732</v>
      </c>
      <c r="D52" s="830" t="s">
        <v>325</v>
      </c>
      <c r="E52" s="565">
        <v>486</v>
      </c>
      <c r="F52" s="565">
        <v>486</v>
      </c>
      <c r="G52" s="565">
        <v>486</v>
      </c>
      <c r="H52" s="565">
        <v>486</v>
      </c>
    </row>
    <row r="53" spans="1:10" ht="15.75" x14ac:dyDescent="0.25">
      <c r="A53" s="816">
        <v>42</v>
      </c>
      <c r="B53" s="563"/>
      <c r="C53" s="563" t="s">
        <v>733</v>
      </c>
      <c r="D53" s="837" t="s">
        <v>325</v>
      </c>
      <c r="E53" s="565">
        <v>175</v>
      </c>
      <c r="F53" s="565">
        <v>175</v>
      </c>
      <c r="G53" s="565">
        <v>175</v>
      </c>
      <c r="H53" s="565">
        <v>175</v>
      </c>
    </row>
    <row r="54" spans="1:10" ht="15.75" x14ac:dyDescent="0.25">
      <c r="A54" s="816">
        <f t="shared" si="0"/>
        <v>43</v>
      </c>
      <c r="B54" s="836"/>
      <c r="C54" s="563" t="s">
        <v>734</v>
      </c>
      <c r="D54" s="837" t="s">
        <v>325</v>
      </c>
      <c r="E54" s="565">
        <v>55</v>
      </c>
      <c r="F54" s="565">
        <v>55</v>
      </c>
      <c r="G54" s="565">
        <v>55</v>
      </c>
      <c r="H54" s="565">
        <v>55</v>
      </c>
    </row>
    <row r="55" spans="1:10" ht="15" x14ac:dyDescent="0.25">
      <c r="A55" s="816">
        <f t="shared" si="0"/>
        <v>44</v>
      </c>
      <c r="B55" s="836"/>
      <c r="C55" s="563" t="s">
        <v>735</v>
      </c>
      <c r="D55" s="838">
        <v>45291</v>
      </c>
      <c r="E55" s="565">
        <v>19500</v>
      </c>
      <c r="F55" s="565">
        <v>19500</v>
      </c>
      <c r="G55" s="565">
        <v>19500</v>
      </c>
      <c r="H55" s="565">
        <v>19500</v>
      </c>
    </row>
    <row r="56" spans="1:10" ht="15.75" x14ac:dyDescent="0.25">
      <c r="A56" s="816">
        <f t="shared" si="0"/>
        <v>45</v>
      </c>
      <c r="B56" s="836"/>
      <c r="C56" s="563" t="s">
        <v>736</v>
      </c>
      <c r="D56" s="837" t="s">
        <v>325</v>
      </c>
      <c r="E56" s="565">
        <v>37</v>
      </c>
      <c r="F56" s="565">
        <v>37</v>
      </c>
      <c r="G56" s="565">
        <v>37</v>
      </c>
      <c r="H56" s="565">
        <v>37</v>
      </c>
    </row>
    <row r="57" spans="1:10" ht="15.75" x14ac:dyDescent="0.25">
      <c r="A57" s="816">
        <f t="shared" si="0"/>
        <v>46</v>
      </c>
      <c r="B57" s="836"/>
      <c r="C57" s="563" t="s">
        <v>737</v>
      </c>
      <c r="D57" s="837" t="s">
        <v>325</v>
      </c>
      <c r="E57" s="565">
        <v>53</v>
      </c>
      <c r="F57" s="565">
        <v>53</v>
      </c>
      <c r="G57" s="565">
        <v>53</v>
      </c>
      <c r="H57" s="565">
        <v>53</v>
      </c>
      <c r="J57" s="565"/>
    </row>
    <row r="58" spans="1:10" ht="15.75" x14ac:dyDescent="0.25">
      <c r="A58" s="816">
        <f t="shared" si="0"/>
        <v>47</v>
      </c>
      <c r="B58" s="836"/>
      <c r="C58" s="563" t="s">
        <v>738</v>
      </c>
      <c r="D58" s="837" t="s">
        <v>325</v>
      </c>
      <c r="E58" s="565">
        <v>104</v>
      </c>
      <c r="F58" s="565">
        <v>104</v>
      </c>
      <c r="G58" s="565">
        <v>104</v>
      </c>
      <c r="H58" s="565">
        <v>104</v>
      </c>
    </row>
    <row r="59" spans="1:10" ht="15.75" x14ac:dyDescent="0.25">
      <c r="A59" s="816">
        <f t="shared" si="0"/>
        <v>48</v>
      </c>
      <c r="B59" s="841"/>
      <c r="C59" s="563" t="s">
        <v>739</v>
      </c>
      <c r="D59" s="837" t="s">
        <v>325</v>
      </c>
      <c r="E59" s="565">
        <v>192</v>
      </c>
      <c r="F59" s="565">
        <v>192</v>
      </c>
      <c r="G59" s="565">
        <v>192</v>
      </c>
      <c r="H59" s="565">
        <v>192</v>
      </c>
    </row>
    <row r="60" spans="1:10" ht="15.75" x14ac:dyDescent="0.25">
      <c r="A60" s="816">
        <f t="shared" si="0"/>
        <v>49</v>
      </c>
      <c r="B60" s="841"/>
      <c r="C60" s="563" t="s">
        <v>740</v>
      </c>
      <c r="D60" s="837" t="s">
        <v>325</v>
      </c>
      <c r="E60" s="565">
        <v>134</v>
      </c>
      <c r="F60" s="565">
        <v>134</v>
      </c>
      <c r="G60" s="565">
        <v>134</v>
      </c>
      <c r="H60" s="565">
        <v>134</v>
      </c>
    </row>
    <row r="61" spans="1:10" ht="30" x14ac:dyDescent="0.25">
      <c r="A61" s="1168">
        <f t="shared" si="0"/>
        <v>50</v>
      </c>
      <c r="B61" s="1169"/>
      <c r="C61" s="620" t="s">
        <v>741</v>
      </c>
      <c r="D61" s="1170" t="s">
        <v>325</v>
      </c>
      <c r="E61" s="1171">
        <v>159</v>
      </c>
      <c r="F61" s="1171">
        <v>159</v>
      </c>
      <c r="G61" s="1171">
        <v>159</v>
      </c>
      <c r="H61" s="1171">
        <v>159</v>
      </c>
    </row>
    <row r="62" spans="1:10" ht="15" x14ac:dyDescent="0.25">
      <c r="A62" s="816">
        <f t="shared" si="0"/>
        <v>51</v>
      </c>
      <c r="B62" s="1172">
        <v>68360</v>
      </c>
      <c r="C62" s="563" t="s">
        <v>899</v>
      </c>
      <c r="D62" s="839" t="s">
        <v>325</v>
      </c>
      <c r="E62" s="565">
        <v>1844</v>
      </c>
      <c r="F62" s="565">
        <v>1844</v>
      </c>
      <c r="G62" s="565">
        <v>1844</v>
      </c>
      <c r="H62" s="565">
        <v>1844</v>
      </c>
    </row>
    <row r="63" spans="1:10" ht="30" x14ac:dyDescent="0.25">
      <c r="A63" s="1168">
        <f t="shared" si="0"/>
        <v>52</v>
      </c>
      <c r="B63" s="1173" t="s">
        <v>1254</v>
      </c>
      <c r="C63" s="620" t="s">
        <v>851</v>
      </c>
      <c r="D63" s="1174">
        <v>43830</v>
      </c>
      <c r="E63" s="1171">
        <v>25000</v>
      </c>
      <c r="F63" s="1171">
        <v>25000</v>
      </c>
      <c r="G63" s="1171">
        <v>25000</v>
      </c>
      <c r="H63" s="1171">
        <v>25000</v>
      </c>
    </row>
    <row r="64" spans="1:10" ht="15" x14ac:dyDescent="0.25">
      <c r="A64" s="816">
        <f t="shared" si="0"/>
        <v>53</v>
      </c>
      <c r="B64" s="840" t="s">
        <v>852</v>
      </c>
      <c r="C64" s="563" t="s">
        <v>853</v>
      </c>
      <c r="D64" s="839" t="s">
        <v>325</v>
      </c>
      <c r="E64" s="565">
        <v>31000</v>
      </c>
      <c r="F64" s="565">
        <v>31000</v>
      </c>
      <c r="G64" s="565">
        <v>31000</v>
      </c>
      <c r="H64" s="565">
        <v>31000</v>
      </c>
    </row>
    <row r="65" spans="1:10" ht="15" x14ac:dyDescent="0.25">
      <c r="A65" s="816">
        <f t="shared" si="0"/>
        <v>54</v>
      </c>
      <c r="B65" s="841"/>
      <c r="C65" s="563" t="s">
        <v>854</v>
      </c>
      <c r="D65" s="839" t="s">
        <v>325</v>
      </c>
      <c r="E65" s="565">
        <v>732</v>
      </c>
      <c r="F65" s="565">
        <v>732</v>
      </c>
      <c r="G65" s="565">
        <v>732</v>
      </c>
      <c r="H65" s="565">
        <v>732</v>
      </c>
    </row>
    <row r="66" spans="1:10" ht="30" x14ac:dyDescent="0.25">
      <c r="A66" s="1168">
        <v>56</v>
      </c>
      <c r="B66" s="1173" t="s">
        <v>914</v>
      </c>
      <c r="C66" s="620" t="s">
        <v>915</v>
      </c>
      <c r="D66" s="1175" t="s">
        <v>325</v>
      </c>
      <c r="E66" s="1171">
        <v>3277</v>
      </c>
      <c r="F66" s="1171">
        <v>3277</v>
      </c>
      <c r="G66" s="1171">
        <v>3277</v>
      </c>
      <c r="H66" s="1171">
        <v>3277</v>
      </c>
    </row>
    <row r="67" spans="1:10" ht="30" x14ac:dyDescent="0.25">
      <c r="A67" s="816">
        <v>57</v>
      </c>
      <c r="B67" s="840" t="s">
        <v>1007</v>
      </c>
      <c r="C67" s="620" t="s">
        <v>1008</v>
      </c>
      <c r="D67" s="839" t="s">
        <v>325</v>
      </c>
      <c r="E67" s="565">
        <v>600</v>
      </c>
      <c r="F67" s="565">
        <v>600</v>
      </c>
      <c r="G67" s="565">
        <v>600</v>
      </c>
      <c r="H67" s="565">
        <v>600</v>
      </c>
      <c r="I67" s="666"/>
      <c r="J67" s="666"/>
    </row>
    <row r="68" spans="1:10" ht="15" x14ac:dyDescent="0.25">
      <c r="A68" s="816">
        <v>58</v>
      </c>
      <c r="B68" s="1176">
        <v>42928</v>
      </c>
      <c r="C68" s="563" t="s">
        <v>1255</v>
      </c>
      <c r="D68" s="839" t="s">
        <v>325</v>
      </c>
      <c r="E68" s="565">
        <v>283</v>
      </c>
      <c r="F68" s="565">
        <v>283</v>
      </c>
      <c r="G68" s="565">
        <v>283</v>
      </c>
      <c r="H68" s="565">
        <v>283</v>
      </c>
      <c r="I68" s="842"/>
      <c r="J68" s="842"/>
    </row>
    <row r="69" spans="1:10" ht="15.75" x14ac:dyDescent="0.25">
      <c r="A69" s="816">
        <v>59</v>
      </c>
      <c r="B69" s="840" t="s">
        <v>1009</v>
      </c>
      <c r="C69" s="1177" t="s">
        <v>1010</v>
      </c>
      <c r="D69" s="838">
        <v>46727</v>
      </c>
      <c r="E69" s="565">
        <v>155395</v>
      </c>
      <c r="F69" s="565">
        <v>155395</v>
      </c>
      <c r="G69" s="565">
        <v>155395</v>
      </c>
      <c r="H69" s="565">
        <v>155395</v>
      </c>
      <c r="I69" s="842"/>
      <c r="J69" s="842"/>
    </row>
    <row r="70" spans="1:10" ht="15.75" x14ac:dyDescent="0.25">
      <c r="A70" s="816">
        <v>60</v>
      </c>
      <c r="B70" s="840" t="s">
        <v>1256</v>
      </c>
      <c r="C70" s="1177" t="s">
        <v>1011</v>
      </c>
      <c r="D70" s="1178" t="s">
        <v>325</v>
      </c>
      <c r="E70" s="565">
        <v>8534</v>
      </c>
      <c r="F70" s="565">
        <v>8534</v>
      </c>
      <c r="G70" s="565">
        <v>8534</v>
      </c>
      <c r="H70" s="565">
        <v>8534</v>
      </c>
      <c r="I70" s="842"/>
      <c r="J70" s="842"/>
    </row>
    <row r="71" spans="1:10" ht="15.75" x14ac:dyDescent="0.25">
      <c r="A71" s="816">
        <v>61</v>
      </c>
      <c r="B71" s="840" t="s">
        <v>1257</v>
      </c>
      <c r="C71" s="1177" t="s">
        <v>1012</v>
      </c>
      <c r="D71" s="838">
        <v>44105</v>
      </c>
      <c r="E71" s="565">
        <v>263</v>
      </c>
      <c r="F71" s="565">
        <v>0</v>
      </c>
      <c r="G71" s="565">
        <v>0</v>
      </c>
      <c r="H71" s="565">
        <v>0</v>
      </c>
      <c r="I71" s="1179"/>
      <c r="J71" s="1179"/>
    </row>
    <row r="72" spans="1:10" ht="15.75" x14ac:dyDescent="0.25">
      <c r="A72" s="816">
        <v>62</v>
      </c>
      <c r="B72" s="840" t="s">
        <v>1258</v>
      </c>
      <c r="C72" s="1177" t="s">
        <v>1259</v>
      </c>
      <c r="D72" s="837" t="s">
        <v>325</v>
      </c>
      <c r="E72" s="565">
        <v>900</v>
      </c>
      <c r="F72" s="565">
        <v>900</v>
      </c>
      <c r="G72" s="565">
        <v>900</v>
      </c>
      <c r="H72" s="565">
        <v>900</v>
      </c>
    </row>
    <row r="73" spans="1:10" ht="15.75" x14ac:dyDescent="0.25">
      <c r="A73" s="816">
        <v>63</v>
      </c>
      <c r="B73" s="840" t="s">
        <v>1260</v>
      </c>
      <c r="C73" s="1177" t="s">
        <v>1261</v>
      </c>
      <c r="D73" s="1178" t="s">
        <v>325</v>
      </c>
      <c r="E73" s="1180">
        <v>5760</v>
      </c>
      <c r="F73" s="1180">
        <v>5760</v>
      </c>
      <c r="G73" s="1180">
        <v>5760</v>
      </c>
      <c r="H73" s="1180">
        <v>5760</v>
      </c>
    </row>
    <row r="74" spans="1:10" ht="15.75" x14ac:dyDescent="0.25">
      <c r="A74" s="1181">
        <v>64</v>
      </c>
      <c r="B74" s="1182" t="s">
        <v>1262</v>
      </c>
      <c r="C74" s="1177" t="s">
        <v>1263</v>
      </c>
      <c r="D74" s="21" t="s">
        <v>325</v>
      </c>
      <c r="E74" s="1182">
        <v>217</v>
      </c>
      <c r="F74" s="1182">
        <v>217</v>
      </c>
      <c r="G74" s="1182">
        <v>217</v>
      </c>
      <c r="H74" s="1182">
        <v>217</v>
      </c>
      <c r="I74" s="4"/>
    </row>
    <row r="75" spans="1:10" ht="31.5" x14ac:dyDescent="0.25">
      <c r="A75" s="1181">
        <v>65</v>
      </c>
      <c r="B75" s="1183" t="s">
        <v>1264</v>
      </c>
      <c r="C75" s="1184" t="s">
        <v>1265</v>
      </c>
      <c r="D75" s="1185" t="s">
        <v>325</v>
      </c>
      <c r="E75" s="1186">
        <v>1524</v>
      </c>
      <c r="F75" s="1186">
        <v>1524</v>
      </c>
      <c r="G75" s="1186">
        <v>1524</v>
      </c>
      <c r="H75" s="1186">
        <v>1524</v>
      </c>
      <c r="I75" s="4"/>
    </row>
    <row r="76" spans="1:10" ht="15.75" x14ac:dyDescent="0.25">
      <c r="A76" s="1181">
        <v>66</v>
      </c>
      <c r="B76" s="1182" t="s">
        <v>1266</v>
      </c>
      <c r="C76" s="31" t="s">
        <v>1267</v>
      </c>
      <c r="D76" s="21" t="s">
        <v>325</v>
      </c>
      <c r="E76" s="1182">
        <v>671</v>
      </c>
      <c r="F76" s="1182">
        <v>671</v>
      </c>
      <c r="G76" s="1182">
        <v>671</v>
      </c>
      <c r="H76" s="1182">
        <v>671</v>
      </c>
      <c r="I76" s="4"/>
    </row>
    <row r="77" spans="1:10" ht="31.5" x14ac:dyDescent="0.25">
      <c r="A77" s="1181">
        <v>67</v>
      </c>
      <c r="B77" s="1183" t="s">
        <v>723</v>
      </c>
      <c r="C77" s="1184" t="s">
        <v>724</v>
      </c>
      <c r="D77" s="1185" t="s">
        <v>325</v>
      </c>
      <c r="E77" s="1171">
        <v>5760</v>
      </c>
      <c r="F77" s="1171">
        <v>5760</v>
      </c>
      <c r="G77" s="1171">
        <v>5760</v>
      </c>
      <c r="H77" s="1171">
        <v>5760</v>
      </c>
      <c r="I77" s="4"/>
    </row>
    <row r="78" spans="1:10" ht="30" x14ac:dyDescent="0.25">
      <c r="A78" s="1187">
        <v>68</v>
      </c>
      <c r="B78" s="1183" t="s">
        <v>1268</v>
      </c>
      <c r="C78" s="1183" t="s">
        <v>1269</v>
      </c>
      <c r="D78" s="1187" t="s">
        <v>325</v>
      </c>
      <c r="E78" s="1183">
        <v>200</v>
      </c>
      <c r="F78" s="1183">
        <v>200</v>
      </c>
      <c r="G78" s="1183">
        <v>200</v>
      </c>
      <c r="H78" s="1183">
        <v>200</v>
      </c>
    </row>
    <row r="79" spans="1:10" ht="15" x14ac:dyDescent="0.25">
      <c r="A79" s="1181">
        <v>69</v>
      </c>
      <c r="B79" s="1182" t="s">
        <v>1270</v>
      </c>
      <c r="C79" s="1182" t="s">
        <v>1271</v>
      </c>
      <c r="D79" s="1181" t="s">
        <v>325</v>
      </c>
      <c r="E79" s="1182">
        <v>55</v>
      </c>
      <c r="F79" s="1182">
        <v>55</v>
      </c>
      <c r="G79" s="1182">
        <v>55</v>
      </c>
      <c r="H79" s="1182">
        <v>55</v>
      </c>
    </row>
    <row r="80" spans="1:10" ht="30" x14ac:dyDescent="0.25">
      <c r="A80" s="1187">
        <v>70</v>
      </c>
      <c r="B80" s="1183" t="s">
        <v>1272</v>
      </c>
      <c r="C80" s="1183" t="s">
        <v>1273</v>
      </c>
      <c r="D80" s="1187" t="s">
        <v>325</v>
      </c>
      <c r="E80" s="1183">
        <v>31</v>
      </c>
      <c r="F80" s="1183">
        <v>31</v>
      </c>
      <c r="G80" s="1183">
        <v>31</v>
      </c>
      <c r="H80" s="1183">
        <v>31</v>
      </c>
    </row>
    <row r="81" spans="1:9" ht="15" x14ac:dyDescent="0.25">
      <c r="A81" s="1181">
        <v>71</v>
      </c>
      <c r="B81" s="1182" t="s">
        <v>1274</v>
      </c>
      <c r="C81" s="1182" t="s">
        <v>1275</v>
      </c>
      <c r="D81" s="1188">
        <v>44196</v>
      </c>
      <c r="E81" s="1182">
        <v>381</v>
      </c>
      <c r="F81" s="1182">
        <v>381</v>
      </c>
      <c r="G81" s="1182">
        <v>381</v>
      </c>
      <c r="H81" s="1182">
        <v>381</v>
      </c>
    </row>
    <row r="82" spans="1:9" ht="15" x14ac:dyDescent="0.25">
      <c r="A82" s="1181">
        <v>72</v>
      </c>
      <c r="B82" s="1182" t="s">
        <v>1276</v>
      </c>
      <c r="C82" s="1182" t="s">
        <v>1277</v>
      </c>
      <c r="D82" s="1188">
        <v>43982</v>
      </c>
      <c r="E82" s="565">
        <v>991</v>
      </c>
      <c r="F82" s="565">
        <v>991</v>
      </c>
      <c r="G82" s="565">
        <v>991</v>
      </c>
      <c r="H82" s="565">
        <v>991</v>
      </c>
    </row>
    <row r="83" spans="1:9" ht="15" x14ac:dyDescent="0.25">
      <c r="A83" s="1181">
        <v>72</v>
      </c>
      <c r="B83" s="1182" t="s">
        <v>1278</v>
      </c>
      <c r="C83" s="1182" t="s">
        <v>1279</v>
      </c>
      <c r="D83" s="1188">
        <v>44074</v>
      </c>
      <c r="E83" s="565">
        <v>2552</v>
      </c>
      <c r="F83" s="565">
        <v>2552</v>
      </c>
      <c r="G83" s="565">
        <v>2552</v>
      </c>
      <c r="H83" s="565">
        <v>2552</v>
      </c>
    </row>
    <row r="84" spans="1:9" ht="15" x14ac:dyDescent="0.25">
      <c r="A84" s="1181">
        <v>73</v>
      </c>
      <c r="B84" s="1182" t="s">
        <v>1280</v>
      </c>
      <c r="C84" s="1182" t="s">
        <v>1281</v>
      </c>
      <c r="D84" s="1188">
        <v>43830</v>
      </c>
      <c r="E84" s="1180">
        <v>2188</v>
      </c>
      <c r="F84" s="1180">
        <v>2188</v>
      </c>
      <c r="G84" s="1180">
        <v>2188</v>
      </c>
      <c r="H84" s="1180">
        <v>2188</v>
      </c>
    </row>
    <row r="85" spans="1:9" ht="15" x14ac:dyDescent="0.25">
      <c r="A85" s="1181">
        <v>74</v>
      </c>
      <c r="B85" s="1182" t="s">
        <v>1282</v>
      </c>
      <c r="C85" s="1182" t="s">
        <v>1283</v>
      </c>
      <c r="D85" s="1181" t="s">
        <v>325</v>
      </c>
      <c r="E85" s="1180">
        <v>1067</v>
      </c>
      <c r="F85" s="1180">
        <v>1067</v>
      </c>
      <c r="G85" s="1180">
        <v>1067</v>
      </c>
      <c r="H85" s="1180">
        <v>1067</v>
      </c>
    </row>
    <row r="86" spans="1:9" ht="15" x14ac:dyDescent="0.25">
      <c r="A86" s="1181">
        <v>75</v>
      </c>
      <c r="B86" s="1182" t="s">
        <v>1284</v>
      </c>
      <c r="C86" s="1182" t="s">
        <v>1285</v>
      </c>
      <c r="D86" s="1181" t="s">
        <v>325</v>
      </c>
      <c r="E86" s="1180">
        <v>3048</v>
      </c>
      <c r="F86" s="1180">
        <v>3048</v>
      </c>
      <c r="G86" s="1180">
        <v>3048</v>
      </c>
      <c r="H86" s="1180">
        <v>3048</v>
      </c>
    </row>
    <row r="87" spans="1:9" ht="30" x14ac:dyDescent="0.25">
      <c r="A87" s="1181">
        <v>76</v>
      </c>
      <c r="B87" s="1182" t="s">
        <v>1286</v>
      </c>
      <c r="C87" s="1183" t="s">
        <v>1287</v>
      </c>
      <c r="D87" s="1188">
        <v>44196</v>
      </c>
      <c r="E87" s="1180">
        <v>873</v>
      </c>
      <c r="F87" s="1182">
        <v>873</v>
      </c>
      <c r="G87" s="1182">
        <v>873</v>
      </c>
      <c r="H87" s="1182">
        <v>873</v>
      </c>
    </row>
    <row r="88" spans="1:9" ht="15" x14ac:dyDescent="0.25">
      <c r="A88" s="1181">
        <v>77</v>
      </c>
      <c r="B88" s="1182" t="s">
        <v>1288</v>
      </c>
      <c r="C88" s="1182" t="s">
        <v>1289</v>
      </c>
      <c r="D88" s="1188">
        <v>44196</v>
      </c>
      <c r="E88" s="565">
        <v>873</v>
      </c>
      <c r="F88" s="565">
        <v>873</v>
      </c>
      <c r="G88" s="565">
        <v>873</v>
      </c>
      <c r="H88" s="565">
        <v>873</v>
      </c>
    </row>
    <row r="89" spans="1:9" ht="30" x14ac:dyDescent="0.25">
      <c r="A89" s="1181">
        <v>78</v>
      </c>
      <c r="B89" s="1182" t="s">
        <v>1290</v>
      </c>
      <c r="C89" s="1183" t="s">
        <v>1291</v>
      </c>
      <c r="D89" s="1188">
        <v>44196</v>
      </c>
      <c r="E89" s="565">
        <v>873</v>
      </c>
      <c r="F89" s="565">
        <v>873</v>
      </c>
      <c r="G89" s="565">
        <v>873</v>
      </c>
      <c r="H89" s="565">
        <v>873</v>
      </c>
    </row>
    <row r="90" spans="1:9" ht="15" x14ac:dyDescent="0.25">
      <c r="A90" s="816">
        <v>67</v>
      </c>
      <c r="B90" s="840" t="s">
        <v>1292</v>
      </c>
      <c r="C90" s="563" t="s">
        <v>1293</v>
      </c>
      <c r="D90" s="838" t="s">
        <v>325</v>
      </c>
      <c r="E90" s="565">
        <v>800</v>
      </c>
      <c r="F90" s="565">
        <v>2400</v>
      </c>
      <c r="G90" s="565">
        <v>2400</v>
      </c>
      <c r="H90" s="565">
        <v>2400</v>
      </c>
    </row>
    <row r="91" spans="1:9" ht="47.25" x14ac:dyDescent="0.25">
      <c r="A91" s="816">
        <v>68</v>
      </c>
      <c r="B91" s="1189" t="s">
        <v>1294</v>
      </c>
      <c r="C91" s="31" t="s">
        <v>1295</v>
      </c>
      <c r="D91" s="1184" t="s">
        <v>1296</v>
      </c>
      <c r="E91" s="1186">
        <v>2280</v>
      </c>
      <c r="F91" s="1180">
        <v>2280</v>
      </c>
      <c r="G91" s="1180">
        <v>2280</v>
      </c>
      <c r="H91" s="1180">
        <v>2280</v>
      </c>
      <c r="I91" s="1190"/>
    </row>
    <row r="92" spans="1:9" ht="15.75" x14ac:dyDescent="0.25">
      <c r="A92" s="816">
        <v>69</v>
      </c>
      <c r="B92" s="840" t="s">
        <v>1297</v>
      </c>
      <c r="C92" s="1182" t="s">
        <v>1298</v>
      </c>
      <c r="D92" s="1191">
        <v>44561</v>
      </c>
      <c r="E92" s="1186">
        <v>254</v>
      </c>
      <c r="F92" s="1180">
        <v>297</v>
      </c>
      <c r="G92" s="1180">
        <v>297</v>
      </c>
      <c r="H92" s="1180">
        <v>297</v>
      </c>
      <c r="I92" s="1190"/>
    </row>
    <row r="93" spans="1:9" ht="15.75" x14ac:dyDescent="0.25">
      <c r="A93" s="816"/>
      <c r="B93" s="1189"/>
      <c r="C93" s="31"/>
      <c r="D93" s="1184"/>
      <c r="E93" s="1192"/>
      <c r="F93" s="34"/>
      <c r="G93" s="34"/>
      <c r="H93" s="34"/>
      <c r="I93" s="1190"/>
    </row>
    <row r="94" spans="1:9" ht="15.75" x14ac:dyDescent="0.25">
      <c r="A94" s="816"/>
      <c r="B94" s="1189"/>
      <c r="C94" s="31"/>
      <c r="D94" s="1184"/>
      <c r="E94" s="1192"/>
      <c r="F94" s="34"/>
      <c r="G94" s="34"/>
      <c r="H94" s="34"/>
      <c r="I94" s="1190"/>
    </row>
    <row r="95" spans="1:9" ht="15.75" x14ac:dyDescent="0.25">
      <c r="A95" s="816"/>
      <c r="B95" s="1189"/>
      <c r="C95" s="31"/>
      <c r="D95" s="1184"/>
      <c r="E95" s="1192"/>
      <c r="F95" s="34"/>
      <c r="G95" s="34"/>
      <c r="H95" s="34"/>
      <c r="I95" s="1190"/>
    </row>
    <row r="96" spans="1:9" ht="15.75" x14ac:dyDescent="0.25">
      <c r="A96" s="816"/>
      <c r="B96" s="1189"/>
      <c r="C96" s="31"/>
      <c r="D96" s="1184"/>
      <c r="E96" s="1192"/>
      <c r="F96" s="34"/>
      <c r="G96" s="34"/>
      <c r="H96" s="34"/>
      <c r="I96" s="1190"/>
    </row>
    <row r="97" spans="1:9" ht="15.75" x14ac:dyDescent="0.25">
      <c r="A97" s="816"/>
      <c r="B97" s="1189"/>
      <c r="C97" s="31"/>
      <c r="D97" s="1184"/>
      <c r="E97" s="1192"/>
      <c r="F97" s="34"/>
      <c r="G97" s="34"/>
      <c r="H97" s="34"/>
      <c r="I97" s="1190"/>
    </row>
    <row r="98" spans="1:9" ht="15.75" x14ac:dyDescent="0.25">
      <c r="B98" s="1189"/>
      <c r="D98" s="1182"/>
      <c r="E98" s="843">
        <f>SUM(E12:E97)</f>
        <v>1091077</v>
      </c>
      <c r="F98" s="1193">
        <f>SUM(F12:F92)</f>
        <v>1092457</v>
      </c>
      <c r="G98" s="1193">
        <f>SUM(G12:G92)</f>
        <v>1092457</v>
      </c>
      <c r="H98" s="1193">
        <f>SUM(H12:H92)</f>
        <v>1092457</v>
      </c>
    </row>
    <row r="99" spans="1:9" ht="14.25" x14ac:dyDescent="0.2">
      <c r="E99" s="843"/>
      <c r="F99" s="1193"/>
      <c r="G99" s="1193"/>
    </row>
  </sheetData>
  <mergeCells count="9">
    <mergeCell ref="A1:H1"/>
    <mergeCell ref="A5:H5"/>
    <mergeCell ref="A6:H6"/>
    <mergeCell ref="A8:A10"/>
    <mergeCell ref="B9:B10"/>
    <mergeCell ref="C9:C10"/>
    <mergeCell ref="D9:D10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scale="3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</sheetPr>
  <dimension ref="A1:M74"/>
  <sheetViews>
    <sheetView workbookViewId="0">
      <selection activeCell="F29" sqref="F29"/>
    </sheetView>
  </sheetViews>
  <sheetFormatPr defaultColWidth="9.140625" defaultRowHeight="14.1" customHeight="1" x14ac:dyDescent="0.25"/>
  <cols>
    <col min="1" max="1" width="5.28515625" style="324" customWidth="1"/>
    <col min="2" max="2" width="27.7109375" style="336" customWidth="1"/>
    <col min="3" max="3" width="47.85546875" style="336" customWidth="1"/>
    <col min="4" max="4" width="9.140625" style="325"/>
    <col min="5" max="5" width="8.7109375" style="336" bestFit="1" customWidth="1"/>
    <col min="6" max="6" width="8.42578125" style="336" bestFit="1" customWidth="1"/>
    <col min="7" max="7" width="8.7109375" style="336" customWidth="1"/>
    <col min="8" max="8" width="8.85546875" style="336" customWidth="1"/>
    <col min="9" max="9" width="9.140625" style="336"/>
    <col min="10" max="16384" width="9.140625" style="327"/>
  </cols>
  <sheetData>
    <row r="1" spans="1:11" ht="14.1" customHeight="1" x14ac:dyDescent="0.25">
      <c r="C1" s="1677" t="s">
        <v>155</v>
      </c>
      <c r="D1" s="1677"/>
      <c r="E1" s="1677"/>
      <c r="F1" s="1677"/>
      <c r="G1" s="1677"/>
      <c r="H1" s="1677"/>
    </row>
    <row r="2" spans="1:11" ht="20.100000000000001" customHeight="1" x14ac:dyDescent="0.25">
      <c r="A2" s="1661" t="s">
        <v>309</v>
      </c>
      <c r="B2" s="1678"/>
      <c r="C2" s="1678"/>
      <c r="D2" s="1678"/>
      <c r="E2" s="1678"/>
      <c r="F2" s="1678"/>
      <c r="G2" s="1678"/>
      <c r="H2" s="1678"/>
    </row>
    <row r="3" spans="1:11" ht="14.1" customHeight="1" x14ac:dyDescent="0.25">
      <c r="A3" s="1661" t="s">
        <v>310</v>
      </c>
      <c r="B3" s="1678"/>
      <c r="C3" s="1678"/>
      <c r="D3" s="1678"/>
      <c r="E3" s="1678"/>
      <c r="F3" s="1678"/>
      <c r="G3" s="1678"/>
      <c r="H3" s="1678"/>
    </row>
    <row r="4" spans="1:11" ht="14.1" customHeight="1" x14ac:dyDescent="0.25">
      <c r="A4" s="1662" t="s">
        <v>55</v>
      </c>
      <c r="B4" s="1679"/>
      <c r="C4" s="1679"/>
      <c r="D4" s="1679"/>
      <c r="E4" s="1679"/>
      <c r="F4" s="1679"/>
      <c r="G4" s="1679"/>
      <c r="H4" s="1679"/>
    </row>
    <row r="5" spans="1:11" ht="14.1" customHeight="1" x14ac:dyDescent="0.25">
      <c r="A5" s="323"/>
      <c r="B5" s="324"/>
      <c r="C5" s="324"/>
      <c r="D5" s="324"/>
      <c r="E5" s="324"/>
      <c r="F5" s="324"/>
      <c r="G5" s="324"/>
      <c r="H5" s="324"/>
    </row>
    <row r="6" spans="1:11" ht="14.1" customHeight="1" x14ac:dyDescent="0.25">
      <c r="A6" s="1669"/>
      <c r="B6" s="326" t="s">
        <v>57</v>
      </c>
      <c r="C6" s="326" t="s">
        <v>58</v>
      </c>
      <c r="D6" s="326" t="s">
        <v>59</v>
      </c>
      <c r="E6" s="326" t="s">
        <v>60</v>
      </c>
      <c r="F6" s="326" t="s">
        <v>461</v>
      </c>
      <c r="G6" s="326" t="s">
        <v>462</v>
      </c>
      <c r="H6" s="326" t="s">
        <v>463</v>
      </c>
      <c r="I6" s="326" t="s">
        <v>580</v>
      </c>
    </row>
    <row r="7" spans="1:11" s="366" customFormat="1" ht="13.5" customHeight="1" x14ac:dyDescent="0.25">
      <c r="A7" s="1669"/>
      <c r="B7" s="1676" t="s">
        <v>311</v>
      </c>
      <c r="C7" s="1680" t="s">
        <v>312</v>
      </c>
      <c r="D7" s="1680" t="s">
        <v>313</v>
      </c>
      <c r="E7" s="1674" t="s">
        <v>314</v>
      </c>
      <c r="F7" s="1675"/>
      <c r="G7" s="1675"/>
      <c r="H7" s="1675"/>
      <c r="I7" s="1676"/>
      <c r="J7" s="365"/>
      <c r="K7" s="365"/>
    </row>
    <row r="8" spans="1:11" s="366" customFormat="1" ht="13.5" customHeight="1" x14ac:dyDescent="0.25">
      <c r="A8" s="1669"/>
      <c r="B8" s="1676"/>
      <c r="C8" s="1680"/>
      <c r="D8" s="1680"/>
      <c r="E8" s="367" t="s">
        <v>315</v>
      </c>
      <c r="F8" s="367" t="s">
        <v>316</v>
      </c>
      <c r="G8" s="367" t="s">
        <v>317</v>
      </c>
      <c r="H8" s="368" t="s">
        <v>318</v>
      </c>
      <c r="I8" s="367" t="s">
        <v>153</v>
      </c>
      <c r="J8" s="369"/>
      <c r="K8" s="369"/>
    </row>
    <row r="9" spans="1:11" s="366" customFormat="1" ht="13.5" customHeight="1" x14ac:dyDescent="0.25">
      <c r="A9" s="334" t="s">
        <v>470</v>
      </c>
      <c r="B9" s="370" t="s">
        <v>319</v>
      </c>
      <c r="C9" s="371"/>
      <c r="D9" s="372"/>
      <c r="E9" s="371"/>
      <c r="F9" s="371"/>
      <c r="G9" s="371"/>
      <c r="H9" s="371"/>
      <c r="I9" s="322"/>
    </row>
    <row r="10" spans="1:11" ht="13.5" customHeight="1" x14ac:dyDescent="0.25">
      <c r="A10" s="334" t="s">
        <v>478</v>
      </c>
      <c r="B10" s="373" t="s">
        <v>320</v>
      </c>
    </row>
    <row r="11" spans="1:11" ht="13.5" customHeight="1" x14ac:dyDescent="0.25">
      <c r="A11" s="334" t="s">
        <v>479</v>
      </c>
      <c r="B11" s="356" t="s">
        <v>321</v>
      </c>
      <c r="C11" s="357" t="s">
        <v>322</v>
      </c>
      <c r="D11" s="358"/>
      <c r="E11" s="357"/>
      <c r="F11" s="357"/>
      <c r="G11" s="357"/>
      <c r="H11" s="357"/>
    </row>
    <row r="12" spans="1:11" ht="13.5" customHeight="1" x14ac:dyDescent="0.25">
      <c r="A12" s="334" t="s">
        <v>480</v>
      </c>
      <c r="B12" s="356" t="s">
        <v>323</v>
      </c>
      <c r="C12" s="357" t="s">
        <v>324</v>
      </c>
      <c r="D12" s="325" t="s">
        <v>325</v>
      </c>
      <c r="E12" s="359">
        <v>300</v>
      </c>
      <c r="F12" s="359">
        <v>300</v>
      </c>
      <c r="G12" s="359">
        <v>300</v>
      </c>
      <c r="H12" s="359">
        <v>300</v>
      </c>
    </row>
    <row r="13" spans="1:11" ht="13.5" customHeight="1" x14ac:dyDescent="0.25">
      <c r="A13" s="334" t="s">
        <v>481</v>
      </c>
      <c r="B13" s="335" t="s">
        <v>326</v>
      </c>
      <c r="C13" s="336" t="s">
        <v>327</v>
      </c>
      <c r="D13" s="325" t="s">
        <v>325</v>
      </c>
      <c r="E13" s="333">
        <v>100</v>
      </c>
      <c r="F13" s="333">
        <v>100</v>
      </c>
      <c r="G13" s="333">
        <v>100</v>
      </c>
      <c r="H13" s="333">
        <v>100</v>
      </c>
      <c r="I13" s="336">
        <v>100</v>
      </c>
    </row>
    <row r="14" spans="1:11" ht="13.5" customHeight="1" x14ac:dyDescent="0.25">
      <c r="A14" s="334" t="s">
        <v>482</v>
      </c>
      <c r="B14" s="335" t="s">
        <v>328</v>
      </c>
      <c r="C14" s="336" t="s">
        <v>329</v>
      </c>
      <c r="D14" s="325" t="s">
        <v>325</v>
      </c>
      <c r="E14" s="333">
        <v>24554</v>
      </c>
      <c r="F14" s="333">
        <v>19393</v>
      </c>
      <c r="G14" s="333"/>
      <c r="H14" s="333">
        <v>24241</v>
      </c>
      <c r="I14" s="336">
        <v>24250</v>
      </c>
    </row>
    <row r="15" spans="1:11" ht="13.5" customHeight="1" x14ac:dyDescent="0.25">
      <c r="A15" s="334" t="s">
        <v>483</v>
      </c>
      <c r="B15" s="335" t="s">
        <v>330</v>
      </c>
      <c r="C15" s="336" t="s">
        <v>331</v>
      </c>
      <c r="D15" s="325" t="s">
        <v>325</v>
      </c>
      <c r="E15" s="333"/>
      <c r="F15" s="333"/>
      <c r="G15" s="333"/>
      <c r="H15" s="333"/>
    </row>
    <row r="16" spans="1:11" ht="13.5" customHeight="1" x14ac:dyDescent="0.25">
      <c r="A16" s="334" t="s">
        <v>484</v>
      </c>
      <c r="B16" s="335" t="s">
        <v>332</v>
      </c>
      <c r="C16" s="336" t="s">
        <v>333</v>
      </c>
      <c r="D16" s="325" t="s">
        <v>325</v>
      </c>
      <c r="E16" s="333">
        <v>17280</v>
      </c>
      <c r="F16" s="333">
        <v>17280</v>
      </c>
      <c r="G16" s="333">
        <v>17280</v>
      </c>
      <c r="H16" s="333">
        <v>17280</v>
      </c>
      <c r="I16" s="336">
        <v>17280</v>
      </c>
    </row>
    <row r="17" spans="1:13" ht="13.5" customHeight="1" x14ac:dyDescent="0.25">
      <c r="A17" s="334" t="s">
        <v>485</v>
      </c>
      <c r="B17" s="335" t="s">
        <v>334</v>
      </c>
      <c r="C17" s="336" t="s">
        <v>335</v>
      </c>
      <c r="D17" s="325" t="s">
        <v>325</v>
      </c>
      <c r="E17" s="333">
        <v>32739</v>
      </c>
      <c r="F17" s="333">
        <v>25858</v>
      </c>
      <c r="G17" s="333"/>
      <c r="H17" s="333">
        <v>27321</v>
      </c>
      <c r="I17" s="336">
        <v>27350</v>
      </c>
    </row>
    <row r="18" spans="1:13" ht="13.5" customHeight="1" x14ac:dyDescent="0.25">
      <c r="A18" s="334" t="s">
        <v>519</v>
      </c>
      <c r="B18" s="335"/>
      <c r="C18" s="336" t="s">
        <v>336</v>
      </c>
      <c r="D18" s="325" t="s">
        <v>325</v>
      </c>
      <c r="E18" s="333"/>
      <c r="F18" s="333"/>
      <c r="G18" s="333"/>
      <c r="H18" s="333"/>
    </row>
    <row r="19" spans="1:13" ht="13.5" customHeight="1" x14ac:dyDescent="0.25">
      <c r="A19" s="334" t="s">
        <v>520</v>
      </c>
      <c r="B19" s="335"/>
      <c r="C19" s="336" t="s">
        <v>337</v>
      </c>
      <c r="D19" s="325" t="s">
        <v>325</v>
      </c>
      <c r="E19" s="333">
        <v>23050</v>
      </c>
      <c r="F19" s="333">
        <v>23050</v>
      </c>
      <c r="G19" s="333">
        <v>23050</v>
      </c>
      <c r="H19" s="333">
        <v>23050</v>
      </c>
      <c r="I19" s="336">
        <v>23050</v>
      </c>
    </row>
    <row r="20" spans="1:13" ht="18" customHeight="1" x14ac:dyDescent="0.25">
      <c r="A20" s="334" t="s">
        <v>521</v>
      </c>
      <c r="B20" s="335" t="s">
        <v>338</v>
      </c>
      <c r="C20" s="336" t="s">
        <v>339</v>
      </c>
      <c r="D20" s="325" t="s">
        <v>325</v>
      </c>
      <c r="E20" s="333">
        <v>9</v>
      </c>
      <c r="F20" s="333">
        <v>9</v>
      </c>
      <c r="G20" s="333">
        <v>9</v>
      </c>
      <c r="H20" s="333">
        <v>9</v>
      </c>
      <c r="I20" s="336">
        <v>9</v>
      </c>
    </row>
    <row r="21" spans="1:13" ht="13.5" customHeight="1" x14ac:dyDescent="0.25">
      <c r="A21" s="334" t="s">
        <v>522</v>
      </c>
      <c r="B21" s="335" t="s">
        <v>340</v>
      </c>
      <c r="C21" s="336" t="s">
        <v>341</v>
      </c>
      <c r="D21" s="325" t="s">
        <v>325</v>
      </c>
      <c r="E21" s="333">
        <v>50</v>
      </c>
      <c r="F21" s="333">
        <v>50</v>
      </c>
      <c r="G21" s="333">
        <v>50</v>
      </c>
      <c r="H21" s="333">
        <v>100</v>
      </c>
      <c r="I21" s="336">
        <v>100</v>
      </c>
    </row>
    <row r="22" spans="1:13" ht="21" customHeight="1" x14ac:dyDescent="0.25">
      <c r="A22" s="334" t="s">
        <v>523</v>
      </c>
      <c r="B22" s="335" t="s">
        <v>342</v>
      </c>
      <c r="C22" s="336" t="s">
        <v>343</v>
      </c>
      <c r="D22" s="337" t="s">
        <v>325</v>
      </c>
      <c r="E22" s="333">
        <v>875</v>
      </c>
      <c r="F22" s="333">
        <v>875</v>
      </c>
      <c r="G22" s="333">
        <v>875</v>
      </c>
      <c r="H22" s="333">
        <v>875</v>
      </c>
      <c r="I22" s="336">
        <v>875</v>
      </c>
    </row>
    <row r="23" spans="1:13" s="329" customFormat="1" ht="30" x14ac:dyDescent="0.25">
      <c r="A23" s="334" t="s">
        <v>524</v>
      </c>
      <c r="B23" s="338" t="s">
        <v>344</v>
      </c>
      <c r="C23" s="360" t="s">
        <v>345</v>
      </c>
      <c r="D23" s="340" t="s">
        <v>325</v>
      </c>
      <c r="E23" s="361">
        <v>129</v>
      </c>
      <c r="F23" s="361">
        <v>129</v>
      </c>
      <c r="G23" s="361">
        <v>129</v>
      </c>
      <c r="H23" s="361">
        <v>193</v>
      </c>
      <c r="I23" s="346">
        <v>193</v>
      </c>
      <c r="J23" s="353"/>
      <c r="K23" s="362"/>
      <c r="M23" s="363"/>
    </row>
    <row r="24" spans="1:13" ht="17.25" customHeight="1" x14ac:dyDescent="0.25">
      <c r="A24" s="334" t="s">
        <v>525</v>
      </c>
      <c r="B24" s="335" t="s">
        <v>104</v>
      </c>
      <c r="C24" s="336" t="s">
        <v>346</v>
      </c>
      <c r="D24" s="337" t="s">
        <v>325</v>
      </c>
      <c r="E24" s="333">
        <v>125</v>
      </c>
      <c r="F24" s="333">
        <v>125</v>
      </c>
      <c r="G24" s="333">
        <v>125</v>
      </c>
      <c r="H24" s="333">
        <v>147</v>
      </c>
      <c r="I24" s="336">
        <v>147</v>
      </c>
    </row>
    <row r="25" spans="1:13" ht="15.75" customHeight="1" x14ac:dyDescent="0.25">
      <c r="A25" s="334" t="s">
        <v>526</v>
      </c>
      <c r="B25" s="335"/>
      <c r="C25" s="336" t="s">
        <v>347</v>
      </c>
      <c r="D25" s="337" t="s">
        <v>325</v>
      </c>
      <c r="E25" s="333">
        <v>54</v>
      </c>
      <c r="F25" s="333">
        <v>54</v>
      </c>
      <c r="G25" s="333">
        <v>54</v>
      </c>
      <c r="H25" s="333">
        <v>54</v>
      </c>
      <c r="I25" s="336">
        <v>54</v>
      </c>
    </row>
    <row r="26" spans="1:13" ht="13.5" customHeight="1" x14ac:dyDescent="0.25">
      <c r="A26" s="334" t="s">
        <v>528</v>
      </c>
      <c r="B26" s="335" t="s">
        <v>348</v>
      </c>
      <c r="C26" s="336" t="s">
        <v>349</v>
      </c>
      <c r="D26" s="337" t="s">
        <v>325</v>
      </c>
      <c r="E26" s="333">
        <v>100</v>
      </c>
      <c r="F26" s="333">
        <v>100</v>
      </c>
      <c r="G26" s="333">
        <v>100</v>
      </c>
      <c r="H26" s="333">
        <v>100</v>
      </c>
      <c r="I26" s="336">
        <v>100</v>
      </c>
    </row>
    <row r="27" spans="1:13" ht="13.5" customHeight="1" x14ac:dyDescent="0.25">
      <c r="A27" s="334" t="s">
        <v>529</v>
      </c>
      <c r="B27" s="335" t="s">
        <v>350</v>
      </c>
      <c r="C27" s="336" t="s">
        <v>351</v>
      </c>
      <c r="D27" s="337" t="s">
        <v>325</v>
      </c>
      <c r="E27" s="333">
        <v>1575</v>
      </c>
      <c r="F27" s="333">
        <v>1575</v>
      </c>
      <c r="G27" s="333">
        <v>1575</v>
      </c>
      <c r="H27" s="333">
        <v>1575</v>
      </c>
      <c r="I27" s="336">
        <v>1575</v>
      </c>
    </row>
    <row r="28" spans="1:13" ht="13.5" customHeight="1" x14ac:dyDescent="0.25">
      <c r="A28" s="334" t="s">
        <v>530</v>
      </c>
      <c r="B28" s="335" t="s">
        <v>352</v>
      </c>
      <c r="C28" s="336" t="s">
        <v>353</v>
      </c>
      <c r="D28" s="337" t="s">
        <v>325</v>
      </c>
      <c r="E28" s="333">
        <v>60</v>
      </c>
      <c r="F28" s="333">
        <v>60</v>
      </c>
      <c r="G28" s="333">
        <v>60</v>
      </c>
      <c r="H28" s="333">
        <v>60</v>
      </c>
      <c r="I28" s="336">
        <v>60</v>
      </c>
    </row>
    <row r="29" spans="1:13" ht="13.5" customHeight="1" x14ac:dyDescent="0.25">
      <c r="A29" s="334" t="s">
        <v>531</v>
      </c>
      <c r="B29" s="335" t="s">
        <v>354</v>
      </c>
      <c r="C29" s="336" t="s">
        <v>355</v>
      </c>
      <c r="D29" s="325" t="s">
        <v>325</v>
      </c>
      <c r="E29" s="333">
        <v>2900</v>
      </c>
      <c r="F29" s="333">
        <v>2900</v>
      </c>
      <c r="G29" s="333">
        <v>2900</v>
      </c>
      <c r="H29" s="333">
        <v>2000</v>
      </c>
      <c r="I29" s="336">
        <v>2000</v>
      </c>
    </row>
    <row r="30" spans="1:13" ht="18" customHeight="1" x14ac:dyDescent="0.25">
      <c r="A30" s="334" t="s">
        <v>532</v>
      </c>
      <c r="B30" s="338" t="s">
        <v>356</v>
      </c>
      <c r="C30" s="339" t="s">
        <v>357</v>
      </c>
      <c r="D30" s="340" t="s">
        <v>325</v>
      </c>
      <c r="E30" s="341">
        <v>383</v>
      </c>
      <c r="F30" s="341">
        <v>383</v>
      </c>
      <c r="G30" s="341">
        <v>383</v>
      </c>
      <c r="H30" s="341">
        <v>250</v>
      </c>
      <c r="I30" s="336">
        <v>250</v>
      </c>
    </row>
    <row r="31" spans="1:13" ht="18" customHeight="1" x14ac:dyDescent="0.25">
      <c r="A31" s="334" t="s">
        <v>533</v>
      </c>
      <c r="B31" s="338"/>
      <c r="C31" s="339" t="s">
        <v>105</v>
      </c>
      <c r="D31" s="340"/>
      <c r="E31" s="341"/>
      <c r="F31" s="341"/>
      <c r="G31" s="341"/>
      <c r="H31" s="341">
        <v>2980</v>
      </c>
      <c r="I31" s="336">
        <v>2980</v>
      </c>
    </row>
    <row r="32" spans="1:13" ht="18" customHeight="1" x14ac:dyDescent="0.25">
      <c r="A32" s="334" t="s">
        <v>534</v>
      </c>
      <c r="B32" s="338" t="s">
        <v>106</v>
      </c>
      <c r="C32" s="339" t="s">
        <v>107</v>
      </c>
      <c r="D32" s="340" t="s">
        <v>325</v>
      </c>
      <c r="E32" s="341"/>
      <c r="F32" s="341"/>
      <c r="G32" s="341">
        <v>248</v>
      </c>
      <c r="H32" s="341">
        <v>248</v>
      </c>
      <c r="I32" s="336">
        <v>248</v>
      </c>
    </row>
    <row r="33" spans="1:13" ht="15.75" x14ac:dyDescent="0.25">
      <c r="A33" s="334" t="s">
        <v>535</v>
      </c>
      <c r="B33" s="336" t="s">
        <v>358</v>
      </c>
      <c r="C33" s="336" t="s">
        <v>359</v>
      </c>
      <c r="D33" s="325" t="s">
        <v>360</v>
      </c>
      <c r="E33" s="336">
        <v>1936</v>
      </c>
      <c r="F33" s="336">
        <v>1718</v>
      </c>
      <c r="G33" s="336">
        <v>1718</v>
      </c>
      <c r="H33" s="336">
        <v>1650</v>
      </c>
      <c r="I33" s="336">
        <v>1650</v>
      </c>
    </row>
    <row r="34" spans="1:13" ht="17.25" customHeight="1" x14ac:dyDescent="0.25">
      <c r="A34" s="334" t="s">
        <v>552</v>
      </c>
      <c r="B34" s="335" t="s">
        <v>361</v>
      </c>
      <c r="C34" s="336" t="s">
        <v>362</v>
      </c>
      <c r="D34" s="325" t="s">
        <v>325</v>
      </c>
      <c r="E34" s="333">
        <v>2500</v>
      </c>
      <c r="F34" s="333">
        <v>2500</v>
      </c>
      <c r="G34" s="333">
        <v>2500</v>
      </c>
      <c r="H34" s="333">
        <v>2500</v>
      </c>
      <c r="I34" s="336">
        <v>2500</v>
      </c>
    </row>
    <row r="35" spans="1:13" ht="20.25" customHeight="1" x14ac:dyDescent="0.25">
      <c r="A35" s="334" t="s">
        <v>553</v>
      </c>
      <c r="B35" s="335" t="s">
        <v>363</v>
      </c>
      <c r="C35" s="336" t="s">
        <v>364</v>
      </c>
      <c r="D35" s="337">
        <v>42124</v>
      </c>
      <c r="E35" s="333">
        <v>1250</v>
      </c>
      <c r="F35" s="333">
        <v>1250</v>
      </c>
      <c r="G35" s="349">
        <v>1250</v>
      </c>
      <c r="H35" s="349">
        <v>312</v>
      </c>
    </row>
    <row r="36" spans="1:13" ht="13.5" customHeight="1" x14ac:dyDescent="0.25">
      <c r="A36" s="334" t="s">
        <v>554</v>
      </c>
      <c r="B36" s="335"/>
      <c r="C36" s="336" t="s">
        <v>365</v>
      </c>
      <c r="D36" s="325" t="s">
        <v>325</v>
      </c>
      <c r="E36" s="333">
        <v>200</v>
      </c>
      <c r="F36" s="333">
        <v>200</v>
      </c>
      <c r="G36" s="333">
        <v>258</v>
      </c>
      <c r="H36" s="333">
        <v>258</v>
      </c>
      <c r="I36" s="336">
        <v>258</v>
      </c>
    </row>
    <row r="37" spans="1:13" ht="13.5" customHeight="1" x14ac:dyDescent="0.25">
      <c r="A37" s="334" t="s">
        <v>555</v>
      </c>
      <c r="B37" s="335" t="s">
        <v>366</v>
      </c>
      <c r="C37" s="336" t="s">
        <v>367</v>
      </c>
      <c r="D37" s="325" t="s">
        <v>325</v>
      </c>
      <c r="E37" s="333">
        <v>994</v>
      </c>
      <c r="F37" s="333">
        <v>994</v>
      </c>
      <c r="G37" s="333">
        <v>994</v>
      </c>
      <c r="H37" s="333">
        <v>994</v>
      </c>
      <c r="I37" s="336">
        <v>971</v>
      </c>
    </row>
    <row r="38" spans="1:13" ht="13.5" customHeight="1" x14ac:dyDescent="0.25">
      <c r="A38" s="334" t="s">
        <v>556</v>
      </c>
      <c r="B38" s="335" t="s">
        <v>108</v>
      </c>
      <c r="C38" s="336" t="s">
        <v>109</v>
      </c>
      <c r="D38" s="325" t="s">
        <v>325</v>
      </c>
      <c r="E38" s="333">
        <v>750</v>
      </c>
      <c r="F38" s="333">
        <v>750</v>
      </c>
      <c r="G38" s="333">
        <v>762</v>
      </c>
      <c r="H38" s="333">
        <v>762</v>
      </c>
      <c r="I38" s="336">
        <v>762</v>
      </c>
    </row>
    <row r="39" spans="1:13" ht="15.75" x14ac:dyDescent="0.25">
      <c r="A39" s="334" t="s">
        <v>557</v>
      </c>
      <c r="B39" s="335" t="s">
        <v>368</v>
      </c>
      <c r="C39" s="336" t="s">
        <v>369</v>
      </c>
      <c r="D39" s="337" t="s">
        <v>325</v>
      </c>
      <c r="E39" s="325">
        <v>330</v>
      </c>
      <c r="F39" s="336">
        <v>330</v>
      </c>
      <c r="G39" s="336">
        <v>330</v>
      </c>
      <c r="H39" s="336">
        <v>330</v>
      </c>
      <c r="I39" s="336">
        <v>330</v>
      </c>
      <c r="K39" s="350"/>
      <c r="M39" s="328"/>
    </row>
    <row r="40" spans="1:13" ht="15.75" x14ac:dyDescent="0.25">
      <c r="A40" s="334" t="s">
        <v>558</v>
      </c>
      <c r="B40" s="335" t="s">
        <v>370</v>
      </c>
      <c r="C40" s="336" t="s">
        <v>371</v>
      </c>
      <c r="D40" s="337" t="s">
        <v>325</v>
      </c>
      <c r="E40" s="325">
        <v>930</v>
      </c>
      <c r="F40" s="336">
        <v>930</v>
      </c>
      <c r="G40" s="336">
        <v>930</v>
      </c>
      <c r="H40" s="336">
        <v>930</v>
      </c>
      <c r="I40" s="336">
        <v>930</v>
      </c>
      <c r="K40" s="350"/>
      <c r="M40" s="328"/>
    </row>
    <row r="41" spans="1:13" ht="15.75" x14ac:dyDescent="0.25">
      <c r="A41" s="334" t="s">
        <v>559</v>
      </c>
      <c r="B41" s="335" t="s">
        <v>110</v>
      </c>
      <c r="C41" s="336" t="s">
        <v>111</v>
      </c>
      <c r="D41" s="337" t="s">
        <v>325</v>
      </c>
      <c r="E41" s="325"/>
      <c r="G41" s="336">
        <v>823</v>
      </c>
      <c r="H41" s="336">
        <v>823</v>
      </c>
      <c r="I41" s="336">
        <v>823</v>
      </c>
      <c r="K41" s="350"/>
      <c r="M41" s="328"/>
    </row>
    <row r="42" spans="1:13" ht="14.1" customHeight="1" x14ac:dyDescent="0.25">
      <c r="A42" s="334" t="s">
        <v>560</v>
      </c>
      <c r="B42" s="336" t="s">
        <v>372</v>
      </c>
      <c r="C42" s="336" t="s">
        <v>373</v>
      </c>
      <c r="D42" s="325" t="s">
        <v>325</v>
      </c>
      <c r="E42" s="336">
        <v>16</v>
      </c>
      <c r="F42" s="336">
        <v>16</v>
      </c>
      <c r="G42" s="336">
        <v>16</v>
      </c>
      <c r="H42" s="336">
        <v>16</v>
      </c>
      <c r="I42" s="336">
        <v>16</v>
      </c>
    </row>
    <row r="43" spans="1:13" s="329" customFormat="1" ht="30" x14ac:dyDescent="0.25">
      <c r="A43" s="334" t="s">
        <v>612</v>
      </c>
      <c r="B43" s="342" t="s">
        <v>374</v>
      </c>
      <c r="C43" s="351" t="s">
        <v>375</v>
      </c>
      <c r="D43" s="344" t="s">
        <v>325</v>
      </c>
      <c r="E43" s="352">
        <v>40</v>
      </c>
      <c r="F43" s="352">
        <v>40</v>
      </c>
      <c r="G43" s="352">
        <v>40</v>
      </c>
      <c r="H43" s="352">
        <v>40</v>
      </c>
      <c r="I43" s="346">
        <v>40</v>
      </c>
      <c r="J43" s="353"/>
      <c r="K43" s="354"/>
      <c r="M43" s="330"/>
    </row>
    <row r="44" spans="1:13" s="329" customFormat="1" ht="18" customHeight="1" x14ac:dyDescent="0.25">
      <c r="A44" s="334" t="s">
        <v>613</v>
      </c>
      <c r="B44" s="342" t="s">
        <v>376</v>
      </c>
      <c r="C44" s="351" t="s">
        <v>377</v>
      </c>
      <c r="D44" s="344" t="s">
        <v>325</v>
      </c>
      <c r="E44" s="352">
        <v>994</v>
      </c>
      <c r="F44" s="352">
        <v>994</v>
      </c>
      <c r="G44" s="352">
        <v>994</v>
      </c>
      <c r="H44" s="346">
        <v>994</v>
      </c>
      <c r="I44" s="346">
        <v>994</v>
      </c>
      <c r="J44" s="353"/>
      <c r="K44" s="354"/>
      <c r="M44" s="330"/>
    </row>
    <row r="45" spans="1:13" s="329" customFormat="1" ht="15.75" x14ac:dyDescent="0.25">
      <c r="A45" s="334" t="s">
        <v>614</v>
      </c>
      <c r="B45" s="342" t="s">
        <v>378</v>
      </c>
      <c r="C45" s="351" t="s">
        <v>379</v>
      </c>
      <c r="D45" s="344" t="s">
        <v>325</v>
      </c>
      <c r="E45" s="352">
        <v>176</v>
      </c>
      <c r="F45" s="352">
        <v>176</v>
      </c>
      <c r="G45" s="352">
        <v>176</v>
      </c>
      <c r="H45" s="346">
        <v>176</v>
      </c>
      <c r="I45" s="346">
        <v>176</v>
      </c>
      <c r="J45" s="353"/>
      <c r="K45" s="354"/>
      <c r="M45" s="330"/>
    </row>
    <row r="46" spans="1:13" ht="13.5" customHeight="1" x14ac:dyDescent="0.25">
      <c r="A46" s="334" t="s">
        <v>615</v>
      </c>
      <c r="B46" s="338" t="s">
        <v>380</v>
      </c>
      <c r="C46" s="339" t="s">
        <v>381</v>
      </c>
      <c r="D46" s="340" t="s">
        <v>325</v>
      </c>
      <c r="E46" s="341">
        <v>199</v>
      </c>
      <c r="F46" s="341">
        <v>199</v>
      </c>
      <c r="G46" s="334">
        <v>199</v>
      </c>
      <c r="H46" s="341">
        <v>199</v>
      </c>
      <c r="I46" s="336">
        <v>199</v>
      </c>
    </row>
    <row r="47" spans="1:13" ht="13.5" customHeight="1" x14ac:dyDescent="0.25">
      <c r="A47" s="334" t="s">
        <v>112</v>
      </c>
      <c r="B47" s="338" t="s">
        <v>382</v>
      </c>
      <c r="C47" s="339" t="s">
        <v>383</v>
      </c>
      <c r="D47" s="340" t="s">
        <v>325</v>
      </c>
      <c r="E47" s="341">
        <v>1863</v>
      </c>
      <c r="F47" s="341">
        <v>1863</v>
      </c>
      <c r="G47" s="341">
        <v>1863</v>
      </c>
      <c r="H47" s="341">
        <v>1863</v>
      </c>
      <c r="I47" s="336">
        <v>1900</v>
      </c>
    </row>
    <row r="48" spans="1:13" ht="13.5" customHeight="1" x14ac:dyDescent="0.25">
      <c r="A48" s="334" t="s">
        <v>640</v>
      </c>
      <c r="B48" s="338" t="s">
        <v>113</v>
      </c>
      <c r="C48" s="339" t="s">
        <v>114</v>
      </c>
      <c r="D48" s="340" t="s">
        <v>325</v>
      </c>
      <c r="E48" s="341"/>
      <c r="F48" s="341"/>
      <c r="G48" s="341">
        <v>29600</v>
      </c>
      <c r="H48" s="341">
        <v>29600</v>
      </c>
      <c r="I48" s="336">
        <v>29600</v>
      </c>
    </row>
    <row r="49" spans="1:13" s="329" customFormat="1" ht="15.75" x14ac:dyDescent="0.25">
      <c r="A49" s="334" t="s">
        <v>641</v>
      </c>
      <c r="B49" s="342" t="s">
        <v>384</v>
      </c>
      <c r="C49" s="343" t="s">
        <v>385</v>
      </c>
      <c r="D49" s="344" t="s">
        <v>325</v>
      </c>
      <c r="E49" s="345">
        <v>3600</v>
      </c>
      <c r="F49" s="345">
        <v>3600</v>
      </c>
      <c r="G49" s="345">
        <v>3600</v>
      </c>
      <c r="H49" s="345">
        <v>6553</v>
      </c>
      <c r="I49" s="346">
        <v>6553</v>
      </c>
      <c r="J49" s="353"/>
      <c r="K49" s="354"/>
      <c r="M49" s="330"/>
    </row>
    <row r="50" spans="1:13" s="329" customFormat="1" ht="15.75" x14ac:dyDescent="0.25">
      <c r="A50" s="334" t="s">
        <v>115</v>
      </c>
      <c r="B50" s="342" t="s">
        <v>386</v>
      </c>
      <c r="C50" s="343" t="s">
        <v>387</v>
      </c>
      <c r="D50" s="344" t="s">
        <v>325</v>
      </c>
      <c r="E50" s="345">
        <v>123</v>
      </c>
      <c r="F50" s="345">
        <v>123</v>
      </c>
      <c r="G50" s="345">
        <v>123</v>
      </c>
      <c r="H50" s="345">
        <v>123</v>
      </c>
      <c r="I50" s="346">
        <v>123</v>
      </c>
      <c r="J50" s="353"/>
      <c r="K50" s="354"/>
      <c r="M50" s="330"/>
    </row>
    <row r="51" spans="1:13" ht="14.1" customHeight="1" x14ac:dyDescent="0.25">
      <c r="A51" s="334" t="s">
        <v>116</v>
      </c>
      <c r="B51" s="336" t="s">
        <v>388</v>
      </c>
      <c r="C51" s="336" t="s">
        <v>389</v>
      </c>
      <c r="D51" s="325" t="s">
        <v>325</v>
      </c>
      <c r="E51" s="336">
        <v>225</v>
      </c>
      <c r="F51" s="336">
        <v>225</v>
      </c>
      <c r="G51" s="336">
        <v>225</v>
      </c>
      <c r="H51" s="336">
        <v>241</v>
      </c>
      <c r="I51" s="336">
        <v>241</v>
      </c>
    </row>
    <row r="52" spans="1:13" ht="14.1" customHeight="1" x14ac:dyDescent="0.25">
      <c r="A52" s="334" t="s">
        <v>117</v>
      </c>
      <c r="B52" s="336" t="s">
        <v>118</v>
      </c>
      <c r="C52" s="336" t="s">
        <v>119</v>
      </c>
      <c r="D52" s="325" t="s">
        <v>421</v>
      </c>
      <c r="G52" s="336">
        <v>600</v>
      </c>
      <c r="H52" s="336">
        <v>1200</v>
      </c>
      <c r="I52" s="336">
        <v>1200</v>
      </c>
    </row>
    <row r="53" spans="1:13" ht="14.1" customHeight="1" x14ac:dyDescent="0.25">
      <c r="A53" s="334" t="s">
        <v>120</v>
      </c>
      <c r="B53" s="336" t="s">
        <v>121</v>
      </c>
      <c r="C53" s="336" t="s">
        <v>122</v>
      </c>
      <c r="D53" s="325" t="s">
        <v>325</v>
      </c>
      <c r="H53" s="336">
        <v>243</v>
      </c>
      <c r="I53" s="336">
        <v>243</v>
      </c>
    </row>
    <row r="54" spans="1:13" ht="14.1" customHeight="1" x14ac:dyDescent="0.25">
      <c r="A54" s="334" t="s">
        <v>123</v>
      </c>
      <c r="B54" s="336" t="s">
        <v>390</v>
      </c>
      <c r="C54" s="336" t="s">
        <v>391</v>
      </c>
      <c r="D54" s="325" t="s">
        <v>325</v>
      </c>
      <c r="E54" s="336">
        <v>26</v>
      </c>
      <c r="F54" s="336">
        <v>26</v>
      </c>
      <c r="G54" s="336">
        <v>26</v>
      </c>
      <c r="H54" s="336">
        <v>26</v>
      </c>
      <c r="I54" s="336">
        <v>26</v>
      </c>
    </row>
    <row r="55" spans="1:13" s="329" customFormat="1" ht="15.75" x14ac:dyDescent="0.25">
      <c r="A55" s="334" t="s">
        <v>124</v>
      </c>
      <c r="B55" s="342" t="s">
        <v>392</v>
      </c>
      <c r="C55" s="343" t="s">
        <v>393</v>
      </c>
      <c r="D55" s="344" t="s">
        <v>325</v>
      </c>
      <c r="E55" s="345">
        <v>5</v>
      </c>
      <c r="F55" s="345">
        <v>5</v>
      </c>
      <c r="G55" s="345">
        <v>5</v>
      </c>
      <c r="H55" s="346">
        <v>5</v>
      </c>
      <c r="I55" s="346">
        <v>5</v>
      </c>
      <c r="J55" s="353"/>
      <c r="K55" s="354"/>
      <c r="M55" s="330"/>
    </row>
    <row r="56" spans="1:13" s="331" customFormat="1" ht="13.5" customHeight="1" x14ac:dyDescent="0.25">
      <c r="A56" s="334" t="s">
        <v>125</v>
      </c>
      <c r="B56" s="342" t="s">
        <v>394</v>
      </c>
      <c r="C56" s="343" t="s">
        <v>395</v>
      </c>
      <c r="D56" s="344" t="s">
        <v>325</v>
      </c>
      <c r="E56" s="345">
        <v>250</v>
      </c>
      <c r="F56" s="345">
        <v>250</v>
      </c>
      <c r="G56" s="345">
        <v>250</v>
      </c>
      <c r="H56" s="345">
        <v>250</v>
      </c>
      <c r="I56" s="346">
        <v>250</v>
      </c>
      <c r="J56" s="347"/>
      <c r="K56" s="348"/>
      <c r="M56" s="332"/>
    </row>
    <row r="57" spans="1:13" s="331" customFormat="1" ht="13.5" customHeight="1" x14ac:dyDescent="0.25">
      <c r="A57" s="334" t="s">
        <v>126</v>
      </c>
      <c r="B57" s="342" t="s">
        <v>127</v>
      </c>
      <c r="C57" s="343" t="s">
        <v>128</v>
      </c>
      <c r="D57" s="344" t="s">
        <v>421</v>
      </c>
      <c r="E57" s="345"/>
      <c r="F57" s="345"/>
      <c r="G57" s="345">
        <v>2439</v>
      </c>
      <c r="H57" s="345">
        <v>3658</v>
      </c>
      <c r="I57" s="346">
        <v>3658</v>
      </c>
      <c r="J57" s="347"/>
      <c r="K57" s="348"/>
      <c r="M57" s="332"/>
    </row>
    <row r="58" spans="1:13" s="331" customFormat="1" ht="13.5" customHeight="1" x14ac:dyDescent="0.25">
      <c r="A58" s="334" t="s">
        <v>129</v>
      </c>
      <c r="B58" s="342" t="s">
        <v>130</v>
      </c>
      <c r="C58" s="343" t="s">
        <v>131</v>
      </c>
      <c r="D58" s="344" t="s">
        <v>421</v>
      </c>
      <c r="E58" s="345"/>
      <c r="F58" s="345"/>
      <c r="G58" s="345">
        <v>2438</v>
      </c>
      <c r="H58" s="345">
        <v>2438</v>
      </c>
      <c r="I58" s="346">
        <v>2438</v>
      </c>
      <c r="J58" s="347"/>
      <c r="K58" s="348"/>
      <c r="M58" s="332"/>
    </row>
    <row r="59" spans="1:13" s="331" customFormat="1" ht="13.5" customHeight="1" x14ac:dyDescent="0.25">
      <c r="A59" s="334" t="s">
        <v>132</v>
      </c>
      <c r="B59" s="342" t="s">
        <v>133</v>
      </c>
      <c r="C59" s="343" t="s">
        <v>134</v>
      </c>
      <c r="D59" s="344" t="s">
        <v>325</v>
      </c>
      <c r="E59" s="345"/>
      <c r="F59" s="345"/>
      <c r="G59" s="345">
        <v>610</v>
      </c>
      <c r="H59" s="345">
        <v>610</v>
      </c>
      <c r="I59" s="346">
        <v>610</v>
      </c>
      <c r="J59" s="347"/>
      <c r="K59" s="348"/>
      <c r="M59" s="332"/>
    </row>
    <row r="60" spans="1:13" s="331" customFormat="1" ht="13.5" customHeight="1" x14ac:dyDescent="0.25">
      <c r="A60" s="334" t="s">
        <v>135</v>
      </c>
      <c r="B60" s="342" t="s">
        <v>396</v>
      </c>
      <c r="C60" s="343" t="s">
        <v>397</v>
      </c>
      <c r="D60" s="344">
        <v>43496</v>
      </c>
      <c r="E60" s="345">
        <v>2865</v>
      </c>
      <c r="F60" s="345">
        <v>2865</v>
      </c>
      <c r="G60" s="345">
        <v>2865</v>
      </c>
      <c r="H60" s="345">
        <v>2865</v>
      </c>
      <c r="I60" s="346">
        <v>2865</v>
      </c>
      <c r="J60" s="347"/>
      <c r="K60" s="348"/>
      <c r="M60" s="332"/>
    </row>
    <row r="61" spans="1:13" s="331" customFormat="1" ht="13.5" customHeight="1" x14ac:dyDescent="0.25">
      <c r="A61" s="334" t="s">
        <v>136</v>
      </c>
      <c r="B61" s="342" t="s">
        <v>137</v>
      </c>
      <c r="C61" s="343" t="s">
        <v>138</v>
      </c>
      <c r="D61" s="344"/>
      <c r="E61" s="345">
        <v>175</v>
      </c>
      <c r="F61" s="345">
        <v>175</v>
      </c>
      <c r="G61" s="345">
        <v>175</v>
      </c>
      <c r="H61" s="345">
        <v>175</v>
      </c>
      <c r="I61" s="346">
        <v>175</v>
      </c>
      <c r="J61" s="347"/>
      <c r="K61" s="348"/>
      <c r="M61" s="332"/>
    </row>
    <row r="62" spans="1:13" s="331" customFormat="1" ht="13.5" customHeight="1" x14ac:dyDescent="0.25">
      <c r="A62" s="334" t="s">
        <v>139</v>
      </c>
      <c r="B62" s="342" t="s">
        <v>398</v>
      </c>
      <c r="C62" s="343" t="s">
        <v>399</v>
      </c>
      <c r="D62" s="344" t="s">
        <v>325</v>
      </c>
      <c r="E62" s="345">
        <v>217</v>
      </c>
      <c r="F62" s="345">
        <v>217</v>
      </c>
      <c r="G62" s="345">
        <v>217</v>
      </c>
      <c r="H62" s="345">
        <v>217</v>
      </c>
      <c r="I62" s="346">
        <v>217</v>
      </c>
      <c r="J62" s="347"/>
      <c r="K62" s="348"/>
      <c r="M62" s="332"/>
    </row>
    <row r="63" spans="1:13" s="331" customFormat="1" ht="13.5" customHeight="1" x14ac:dyDescent="0.25">
      <c r="A63" s="334" t="s">
        <v>140</v>
      </c>
      <c r="B63" s="335" t="s">
        <v>400</v>
      </c>
      <c r="C63" s="355" t="s">
        <v>401</v>
      </c>
      <c r="D63" s="344" t="s">
        <v>325</v>
      </c>
      <c r="E63" s="364">
        <v>15</v>
      </c>
      <c r="F63" s="364">
        <v>15</v>
      </c>
      <c r="G63" s="345">
        <v>15</v>
      </c>
      <c r="H63" s="345">
        <v>15</v>
      </c>
      <c r="I63" s="346">
        <v>15</v>
      </c>
      <c r="J63" s="347"/>
      <c r="K63" s="348"/>
      <c r="M63" s="332"/>
    </row>
    <row r="64" spans="1:13" s="331" customFormat="1" ht="13.5" customHeight="1" x14ac:dyDescent="0.25">
      <c r="A64" s="334" t="s">
        <v>141</v>
      </c>
      <c r="B64" s="335" t="s">
        <v>400</v>
      </c>
      <c r="C64" s="355" t="s">
        <v>402</v>
      </c>
      <c r="D64" s="344" t="s">
        <v>325</v>
      </c>
      <c r="E64" s="364">
        <v>150</v>
      </c>
      <c r="F64" s="364">
        <v>150</v>
      </c>
      <c r="G64" s="345">
        <v>150</v>
      </c>
      <c r="H64" s="345">
        <v>226</v>
      </c>
      <c r="I64" s="346">
        <v>226</v>
      </c>
      <c r="J64" s="347"/>
      <c r="K64" s="348"/>
      <c r="M64" s="332"/>
    </row>
    <row r="65" spans="1:13" s="331" customFormat="1" ht="13.5" customHeight="1" x14ac:dyDescent="0.25">
      <c r="A65" s="334" t="s">
        <v>142</v>
      </c>
      <c r="B65" s="335" t="s">
        <v>403</v>
      </c>
      <c r="C65" s="355" t="s">
        <v>404</v>
      </c>
      <c r="D65" s="344" t="s">
        <v>325</v>
      </c>
      <c r="E65" s="364">
        <v>75</v>
      </c>
      <c r="F65" s="364">
        <v>75</v>
      </c>
      <c r="G65" s="345">
        <v>75</v>
      </c>
      <c r="H65" s="345">
        <v>45</v>
      </c>
      <c r="I65" s="346">
        <v>45</v>
      </c>
      <c r="J65" s="347"/>
      <c r="K65" s="348"/>
      <c r="M65" s="332"/>
    </row>
    <row r="66" spans="1:13" s="331" customFormat="1" ht="13.5" customHeight="1" x14ac:dyDescent="0.25">
      <c r="A66" s="334" t="s">
        <v>143</v>
      </c>
      <c r="B66" s="342"/>
      <c r="C66" s="343" t="s">
        <v>144</v>
      </c>
      <c r="D66" s="344" t="s">
        <v>421</v>
      </c>
      <c r="E66" s="345"/>
      <c r="F66" s="345"/>
      <c r="G66" s="345">
        <v>347</v>
      </c>
      <c r="H66" s="345">
        <v>347</v>
      </c>
      <c r="I66" s="346">
        <v>347</v>
      </c>
      <c r="J66" s="347"/>
      <c r="K66" s="348"/>
      <c r="M66" s="332"/>
    </row>
    <row r="67" spans="1:13" s="331" customFormat="1" ht="13.5" customHeight="1" x14ac:dyDescent="0.25">
      <c r="A67" s="334" t="s">
        <v>145</v>
      </c>
      <c r="B67" s="342" t="s">
        <v>146</v>
      </c>
      <c r="C67" s="343" t="s">
        <v>147</v>
      </c>
      <c r="D67" s="344" t="s">
        <v>421</v>
      </c>
      <c r="E67" s="345"/>
      <c r="F67" s="345"/>
      <c r="G67" s="345">
        <v>54</v>
      </c>
      <c r="H67" s="345">
        <v>216</v>
      </c>
      <c r="I67" s="346">
        <v>216</v>
      </c>
      <c r="J67" s="347"/>
      <c r="K67" s="348"/>
      <c r="M67" s="332"/>
    </row>
    <row r="68" spans="1:13" s="331" customFormat="1" ht="13.5" customHeight="1" x14ac:dyDescent="0.25">
      <c r="A68" s="334" t="s">
        <v>148</v>
      </c>
      <c r="B68" s="342"/>
      <c r="C68" s="343" t="s">
        <v>149</v>
      </c>
      <c r="D68" s="344" t="s">
        <v>421</v>
      </c>
      <c r="E68" s="345"/>
      <c r="F68" s="345"/>
      <c r="G68" s="345">
        <v>380</v>
      </c>
      <c r="H68" s="345">
        <v>380</v>
      </c>
      <c r="I68" s="346">
        <v>380</v>
      </c>
      <c r="J68" s="347"/>
      <c r="K68" s="348"/>
      <c r="M68" s="332"/>
    </row>
    <row r="69" spans="1:13" s="331" customFormat="1" ht="13.5" customHeight="1" x14ac:dyDescent="0.25">
      <c r="A69" s="334" t="s">
        <v>150</v>
      </c>
      <c r="B69" s="342" t="s">
        <v>405</v>
      </c>
      <c r="C69" s="343" t="s">
        <v>406</v>
      </c>
      <c r="D69" s="344" t="s">
        <v>325</v>
      </c>
      <c r="E69" s="345">
        <v>1800</v>
      </c>
      <c r="F69" s="345">
        <v>1800</v>
      </c>
      <c r="G69" s="345">
        <v>1800</v>
      </c>
      <c r="H69" s="345">
        <v>1500</v>
      </c>
      <c r="I69" s="346">
        <v>1500</v>
      </c>
      <c r="J69" s="347"/>
      <c r="K69" s="348"/>
      <c r="M69" s="332"/>
    </row>
    <row r="70" spans="1:13" s="331" customFormat="1" ht="13.5" customHeight="1" x14ac:dyDescent="0.25">
      <c r="A70" s="334" t="s">
        <v>151</v>
      </c>
      <c r="B70" s="342" t="s">
        <v>407</v>
      </c>
      <c r="C70" s="343" t="s">
        <v>408</v>
      </c>
      <c r="D70" s="344" t="s">
        <v>325</v>
      </c>
      <c r="E70" s="345">
        <v>1875</v>
      </c>
      <c r="F70" s="345">
        <v>2000</v>
      </c>
      <c r="G70" s="345">
        <v>2000</v>
      </c>
      <c r="H70" s="345">
        <v>1700</v>
      </c>
      <c r="I70" s="346">
        <v>1700</v>
      </c>
      <c r="J70" s="347"/>
      <c r="K70" s="348"/>
      <c r="M70" s="332"/>
    </row>
    <row r="71" spans="1:13" ht="13.5" customHeight="1" x14ac:dyDescent="0.25">
      <c r="A71" s="334" t="s">
        <v>152</v>
      </c>
      <c r="B71" s="1673" t="s">
        <v>409</v>
      </c>
      <c r="C71" s="1673"/>
      <c r="E71" s="374">
        <f>SUM(E12:E70)</f>
        <v>127862</v>
      </c>
      <c r="F71" s="374">
        <f>SUM(F12:F70)</f>
        <v>115727</v>
      </c>
      <c r="G71" s="374">
        <f>SUM(G12:G70)</f>
        <v>108085</v>
      </c>
      <c r="H71" s="374">
        <f>SUM(H12:H70)</f>
        <v>165363</v>
      </c>
      <c r="I71" s="374">
        <f>SUM(I12:I70)</f>
        <v>164803</v>
      </c>
    </row>
    <row r="72" spans="1:13" ht="9.75" customHeight="1" x14ac:dyDescent="0.25">
      <c r="A72" s="334"/>
      <c r="B72" s="322"/>
      <c r="C72" s="335"/>
      <c r="E72" s="333"/>
      <c r="F72" s="333"/>
      <c r="G72" s="333"/>
      <c r="H72" s="333"/>
    </row>
    <row r="73" spans="1:13" ht="6.75" customHeight="1" x14ac:dyDescent="0.25">
      <c r="E73" s="333"/>
      <c r="F73" s="333"/>
      <c r="G73" s="333"/>
      <c r="H73" s="333"/>
    </row>
    <row r="74" spans="1:13" ht="13.5" customHeight="1" x14ac:dyDescent="0.25">
      <c r="E74" s="333"/>
      <c r="F74" s="333"/>
      <c r="G74" s="333"/>
      <c r="H74" s="333"/>
    </row>
  </sheetData>
  <mergeCells count="10">
    <mergeCell ref="B71:C71"/>
    <mergeCell ref="E7:I7"/>
    <mergeCell ref="C1:H1"/>
    <mergeCell ref="A2:H2"/>
    <mergeCell ref="A3:H3"/>
    <mergeCell ref="A4:H4"/>
    <mergeCell ref="A6:A8"/>
    <mergeCell ref="B7:B8"/>
    <mergeCell ref="C7:C8"/>
    <mergeCell ref="D7:D8"/>
  </mergeCells>
  <phoneticPr fontId="93" type="noConversion"/>
  <pageMargins left="0.59055118110236227" right="0.59055118110236227" top="0.19685039370078741" bottom="0.19685039370078741" header="0.51181102362204722" footer="0.51181102362204722"/>
  <pageSetup paperSize="9" scale="95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D32"/>
  <sheetViews>
    <sheetView workbookViewId="0">
      <selection activeCell="G13" sqref="G13"/>
    </sheetView>
  </sheetViews>
  <sheetFormatPr defaultColWidth="9.140625" defaultRowHeight="20.100000000000001" customHeight="1" x14ac:dyDescent="0.25"/>
  <cols>
    <col min="1" max="1" width="5.5703125" style="312" customWidth="1"/>
    <col min="2" max="2" width="71.7109375" style="312" customWidth="1"/>
    <col min="3" max="3" width="13.5703125" style="312" customWidth="1"/>
    <col min="4" max="4" width="9.140625" style="300"/>
    <col min="5" max="16384" width="9.140625" style="301"/>
  </cols>
  <sheetData>
    <row r="2" spans="1:4" ht="32.25" customHeight="1" x14ac:dyDescent="0.25">
      <c r="A2" s="301"/>
      <c r="B2" s="1681" t="s">
        <v>1384</v>
      </c>
      <c r="C2" s="1681"/>
    </row>
    <row r="3" spans="1:4" ht="20.100000000000001" customHeight="1" x14ac:dyDescent="0.25">
      <c r="A3" s="301"/>
      <c r="B3" s="388"/>
      <c r="C3" s="388"/>
    </row>
    <row r="4" spans="1:4" ht="20.100000000000001" customHeight="1" x14ac:dyDescent="0.25">
      <c r="A4" s="301"/>
      <c r="B4" s="1682" t="s">
        <v>77</v>
      </c>
      <c r="C4" s="1682"/>
    </row>
    <row r="5" spans="1:4" ht="20.100000000000001" customHeight="1" x14ac:dyDescent="0.25">
      <c r="A5" s="301"/>
      <c r="B5" s="1682" t="s">
        <v>1204</v>
      </c>
      <c r="C5" s="1682"/>
    </row>
    <row r="6" spans="1:4" ht="20.100000000000001" customHeight="1" x14ac:dyDescent="0.25">
      <c r="A6" s="301"/>
      <c r="B6" s="1682" t="s">
        <v>1092</v>
      </c>
      <c r="C6" s="1682"/>
    </row>
    <row r="7" spans="1:4" s="303" customFormat="1" ht="20.100000000000001" customHeight="1" x14ac:dyDescent="0.25">
      <c r="B7" s="1682"/>
      <c r="C7" s="1682"/>
      <c r="D7" s="302"/>
    </row>
    <row r="8" spans="1:4" s="303" customFormat="1" ht="20.100000000000001" customHeight="1" x14ac:dyDescent="0.25">
      <c r="B8" s="389"/>
      <c r="C8" s="389"/>
      <c r="D8" s="302"/>
    </row>
    <row r="9" spans="1:4" s="305" customFormat="1" ht="20.100000000000001" customHeight="1" x14ac:dyDescent="0.25">
      <c r="B9" s="390"/>
      <c r="C9" s="391" t="s">
        <v>307</v>
      </c>
      <c r="D9" s="304"/>
    </row>
    <row r="10" spans="1:4" ht="20.100000000000001" customHeight="1" x14ac:dyDescent="0.25">
      <c r="A10" s="1694" t="s">
        <v>460</v>
      </c>
      <c r="B10" s="392" t="s">
        <v>57</v>
      </c>
      <c r="C10" s="392" t="s">
        <v>58</v>
      </c>
    </row>
    <row r="11" spans="1:4" s="305" customFormat="1" ht="30.75" customHeight="1" x14ac:dyDescent="0.25">
      <c r="A11" s="1694"/>
      <c r="B11" s="393" t="s">
        <v>85</v>
      </c>
      <c r="C11" s="393" t="s">
        <v>410</v>
      </c>
      <c r="D11" s="304"/>
    </row>
    <row r="12" spans="1:4" ht="22.5" customHeight="1" x14ac:dyDescent="0.25">
      <c r="A12" s="394"/>
      <c r="B12" s="303" t="s">
        <v>1093</v>
      </c>
      <c r="C12" s="301"/>
    </row>
    <row r="13" spans="1:4" ht="69" customHeight="1" x14ac:dyDescent="0.25">
      <c r="A13" s="395" t="s">
        <v>470</v>
      </c>
      <c r="B13" s="944" t="s">
        <v>1205</v>
      </c>
      <c r="C13" s="631">
        <v>157657</v>
      </c>
    </row>
    <row r="14" spans="1:4" ht="20.100000000000001" customHeight="1" x14ac:dyDescent="0.25">
      <c r="A14" s="394"/>
      <c r="B14" s="301"/>
      <c r="C14" s="632"/>
    </row>
    <row r="15" spans="1:4" ht="35.25" customHeight="1" x14ac:dyDescent="0.25">
      <c r="A15" s="395" t="s">
        <v>478</v>
      </c>
      <c r="B15" s="396" t="s">
        <v>1108</v>
      </c>
      <c r="C15" s="631">
        <v>876</v>
      </c>
    </row>
    <row r="16" spans="1:4" ht="29.25" customHeight="1" x14ac:dyDescent="0.25">
      <c r="A16" s="394"/>
      <c r="B16" s="396" t="s">
        <v>1109</v>
      </c>
      <c r="C16" s="632">
        <v>1188</v>
      </c>
    </row>
    <row r="17" spans="1:4" ht="19.5" customHeight="1" x14ac:dyDescent="0.25">
      <c r="A17" s="394"/>
      <c r="B17" s="396"/>
      <c r="C17" s="632"/>
    </row>
    <row r="18" spans="1:4" ht="36" customHeight="1" x14ac:dyDescent="0.25">
      <c r="A18" s="395" t="s">
        <v>479</v>
      </c>
      <c r="B18" s="396" t="s">
        <v>1098</v>
      </c>
      <c r="C18" s="633">
        <v>40</v>
      </c>
    </row>
    <row r="19" spans="1:4" ht="20.100000000000001" customHeight="1" x14ac:dyDescent="0.25">
      <c r="A19" s="394"/>
      <c r="B19" s="397"/>
      <c r="C19" s="632"/>
    </row>
    <row r="20" spans="1:4" s="303" customFormat="1" ht="20.100000000000001" customHeight="1" x14ac:dyDescent="0.25">
      <c r="A20" s="394" t="s">
        <v>480</v>
      </c>
      <c r="B20" s="303" t="s">
        <v>1096</v>
      </c>
      <c r="C20" s="634">
        <f>SUM(C13:C19)</f>
        <v>159761</v>
      </c>
      <c r="D20" s="302"/>
    </row>
    <row r="21" spans="1:4" ht="20.100000000000001" customHeight="1" x14ac:dyDescent="0.25">
      <c r="A21" s="301"/>
      <c r="B21" s="301"/>
      <c r="C21" s="632"/>
    </row>
    <row r="22" spans="1:4" ht="20.100000000000001" customHeight="1" x14ac:dyDescent="0.25">
      <c r="C22" s="313"/>
    </row>
    <row r="23" spans="1:4" ht="20.100000000000001" customHeight="1" x14ac:dyDescent="0.25">
      <c r="B23" s="303" t="s">
        <v>1091</v>
      </c>
      <c r="C23" s="632"/>
    </row>
    <row r="24" spans="1:4" ht="20.100000000000001" customHeight="1" x14ac:dyDescent="0.25">
      <c r="B24" s="301" t="s">
        <v>1094</v>
      </c>
      <c r="C24" s="632">
        <v>2425</v>
      </c>
    </row>
    <row r="25" spans="1:4" ht="20.100000000000001" customHeight="1" x14ac:dyDescent="0.25">
      <c r="B25" s="301"/>
      <c r="C25" s="1078"/>
    </row>
    <row r="26" spans="1:4" ht="33" customHeight="1" x14ac:dyDescent="0.25">
      <c r="B26" s="396" t="s">
        <v>1223</v>
      </c>
      <c r="C26" s="632">
        <v>2088</v>
      </c>
    </row>
    <row r="27" spans="1:4" ht="21" customHeight="1" x14ac:dyDescent="0.25">
      <c r="B27" s="396"/>
      <c r="C27" s="632"/>
    </row>
    <row r="28" spans="1:4" ht="32.25" customHeight="1" x14ac:dyDescent="0.25">
      <c r="B28" s="396" t="s">
        <v>1224</v>
      </c>
      <c r="C28" s="632">
        <v>194</v>
      </c>
    </row>
    <row r="29" spans="1:4" ht="33" customHeight="1" x14ac:dyDescent="0.25">
      <c r="B29" s="396"/>
      <c r="C29" s="1079"/>
    </row>
    <row r="30" spans="1:4" ht="20.100000000000001" customHeight="1" x14ac:dyDescent="0.25">
      <c r="B30" s="303" t="s">
        <v>1095</v>
      </c>
      <c r="C30" s="634">
        <f>SUM(C24:C28)</f>
        <v>4707</v>
      </c>
    </row>
    <row r="31" spans="1:4" ht="20.100000000000001" customHeight="1" x14ac:dyDescent="0.25">
      <c r="B31" s="301"/>
      <c r="C31" s="301"/>
    </row>
    <row r="32" spans="1:4" ht="20.100000000000001" customHeight="1" x14ac:dyDescent="0.25">
      <c r="B32" s="303" t="s">
        <v>1097</v>
      </c>
      <c r="C32" s="634">
        <f>C20+C30</f>
        <v>164468</v>
      </c>
    </row>
  </sheetData>
  <mergeCells count="6">
    <mergeCell ref="B2:C2"/>
    <mergeCell ref="A10:A11"/>
    <mergeCell ref="B4:C4"/>
    <mergeCell ref="B5:C5"/>
    <mergeCell ref="B6:C6"/>
    <mergeCell ref="B7:C7"/>
  </mergeCells>
  <phoneticPr fontId="93" type="noConversion"/>
  <pageMargins left="0.59055118110236227" right="0.59055118110236227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26"/>
  <sheetViews>
    <sheetView zoomScaleNormal="100" workbookViewId="0">
      <selection activeCell="M32" sqref="M32"/>
    </sheetView>
  </sheetViews>
  <sheetFormatPr defaultColWidth="10.28515625" defaultRowHeight="12.75" x14ac:dyDescent="0.2"/>
  <cols>
    <col min="1" max="1" width="3.140625" style="306" customWidth="1"/>
    <col min="2" max="2" width="31" style="306" bestFit="1" customWidth="1"/>
    <col min="3" max="3" width="16.85546875" style="306" bestFit="1" customWidth="1"/>
    <col min="4" max="4" width="15.5703125" style="306" customWidth="1"/>
    <col min="5" max="5" width="9.85546875" style="306" bestFit="1" customWidth="1"/>
    <col min="6" max="6" width="12.7109375" style="306" bestFit="1" customWidth="1"/>
    <col min="7" max="7" width="12.140625" style="306" bestFit="1" customWidth="1"/>
    <col min="8" max="8" width="10.85546875" style="306" bestFit="1" customWidth="1"/>
    <col min="9" max="9" width="27.28515625" style="306" bestFit="1" customWidth="1"/>
    <col min="10" max="10" width="9" style="306" bestFit="1" customWidth="1"/>
    <col min="11" max="11" width="10.28515625" style="306" customWidth="1"/>
    <col min="12" max="12" width="10.28515625" style="306"/>
    <col min="13" max="16384" width="10.28515625" style="311"/>
  </cols>
  <sheetData>
    <row r="1" spans="1:12" s="306" customFormat="1" ht="15.75" x14ac:dyDescent="0.25">
      <c r="A1" s="1692" t="s">
        <v>1385</v>
      </c>
      <c r="B1" s="1692"/>
      <c r="C1" s="1692"/>
      <c r="D1" s="1692"/>
      <c r="E1" s="1692"/>
      <c r="F1" s="1692"/>
      <c r="G1" s="1692"/>
      <c r="H1" s="1692"/>
      <c r="I1" s="1692"/>
      <c r="J1" s="1692"/>
    </row>
    <row r="2" spans="1:12" s="306" customFormat="1" ht="14.1" customHeight="1" x14ac:dyDescent="0.2"/>
    <row r="3" spans="1:12" s="306" customFormat="1" ht="15" customHeight="1" x14ac:dyDescent="0.25">
      <c r="B3" s="1683" t="s">
        <v>77</v>
      </c>
      <c r="C3" s="1683"/>
      <c r="D3" s="1683"/>
      <c r="E3" s="1683"/>
      <c r="F3" s="1683"/>
      <c r="G3" s="1683"/>
      <c r="H3" s="1683"/>
      <c r="I3" s="1683"/>
      <c r="J3" s="1683"/>
    </row>
    <row r="4" spans="1:12" s="306" customFormat="1" ht="15" customHeight="1" x14ac:dyDescent="0.25">
      <c r="B4" s="1683" t="s">
        <v>1200</v>
      </c>
      <c r="C4" s="1683"/>
      <c r="D4" s="1683"/>
      <c r="E4" s="1683"/>
      <c r="F4" s="1683"/>
      <c r="G4" s="1683"/>
      <c r="H4" s="1683"/>
      <c r="I4" s="1683"/>
      <c r="J4" s="1683"/>
    </row>
    <row r="5" spans="1:12" s="306" customFormat="1" ht="15" customHeight="1" x14ac:dyDescent="0.25">
      <c r="B5" s="1683" t="s">
        <v>1209</v>
      </c>
      <c r="C5" s="1683"/>
      <c r="D5" s="1683"/>
      <c r="E5" s="1683"/>
      <c r="F5" s="1683"/>
      <c r="G5" s="1683"/>
      <c r="H5" s="1683"/>
      <c r="I5" s="1683"/>
      <c r="J5" s="1683"/>
    </row>
    <row r="6" spans="1:12" s="306" customFormat="1" ht="15" customHeight="1" x14ac:dyDescent="0.25">
      <c r="B6" s="1683"/>
      <c r="C6" s="1683"/>
      <c r="D6" s="1683"/>
      <c r="E6" s="1683"/>
      <c r="F6" s="1683"/>
      <c r="G6" s="1683"/>
      <c r="H6" s="1683"/>
      <c r="I6" s="1683"/>
      <c r="J6" s="1683"/>
    </row>
    <row r="7" spans="1:12" s="306" customFormat="1" ht="15" customHeight="1" x14ac:dyDescent="0.25">
      <c r="B7" s="1684" t="s">
        <v>307</v>
      </c>
      <c r="C7" s="1684"/>
      <c r="D7" s="1684"/>
      <c r="E7" s="1684"/>
      <c r="F7" s="1684"/>
      <c r="G7" s="1684"/>
      <c r="H7" s="1684"/>
      <c r="I7" s="1684"/>
      <c r="J7" s="1684"/>
    </row>
    <row r="8" spans="1:12" s="307" customFormat="1" ht="14.1" customHeight="1" x14ac:dyDescent="0.25">
      <c r="A8" s="1695" t="s">
        <v>460</v>
      </c>
      <c r="B8" s="1085" t="s">
        <v>57</v>
      </c>
      <c r="C8" s="1085" t="s">
        <v>58</v>
      </c>
      <c r="D8" s="1085" t="s">
        <v>59</v>
      </c>
      <c r="E8" s="1085" t="s">
        <v>60</v>
      </c>
      <c r="F8" s="1085" t="s">
        <v>461</v>
      </c>
      <c r="G8" s="1085" t="s">
        <v>462</v>
      </c>
      <c r="H8" s="1085" t="s">
        <v>463</v>
      </c>
      <c r="I8" s="1085" t="s">
        <v>580</v>
      </c>
      <c r="J8" s="1085" t="s">
        <v>588</v>
      </c>
    </row>
    <row r="9" spans="1:12" s="308" customFormat="1" ht="17.25" customHeight="1" x14ac:dyDescent="0.25">
      <c r="A9" s="1695"/>
      <c r="B9" s="1685" t="s">
        <v>85</v>
      </c>
      <c r="C9" s="1687" t="s">
        <v>1210</v>
      </c>
      <c r="D9" s="1687" t="s">
        <v>1201</v>
      </c>
      <c r="E9" s="1685" t="s">
        <v>413</v>
      </c>
      <c r="F9" s="1689" t="s">
        <v>414</v>
      </c>
      <c r="G9" s="1685" t="s">
        <v>415</v>
      </c>
      <c r="H9" s="1687" t="s">
        <v>884</v>
      </c>
      <c r="I9" s="1691" t="s">
        <v>416</v>
      </c>
      <c r="J9" s="1691"/>
    </row>
    <row r="10" spans="1:12" s="308" customFormat="1" ht="30" customHeight="1" x14ac:dyDescent="0.25">
      <c r="A10" s="1695"/>
      <c r="B10" s="1686"/>
      <c r="C10" s="1688"/>
      <c r="D10" s="1688"/>
      <c r="E10" s="1686"/>
      <c r="F10" s="1690"/>
      <c r="G10" s="1686"/>
      <c r="H10" s="1688"/>
      <c r="I10" s="1085" t="s">
        <v>417</v>
      </c>
      <c r="J10" s="1085" t="s">
        <v>418</v>
      </c>
    </row>
    <row r="11" spans="1:12" s="307" customFormat="1" ht="16.5" customHeight="1" x14ac:dyDescent="0.25">
      <c r="A11" s="309" t="s">
        <v>470</v>
      </c>
      <c r="B11" s="1074" t="s">
        <v>419</v>
      </c>
    </row>
    <row r="12" spans="1:12" s="308" customFormat="1" ht="15" customHeight="1" x14ac:dyDescent="0.25">
      <c r="A12" s="309" t="s">
        <v>478</v>
      </c>
      <c r="B12" s="315" t="s">
        <v>1211</v>
      </c>
      <c r="C12" s="316">
        <v>1197791</v>
      </c>
      <c r="D12" s="316">
        <v>1197791</v>
      </c>
      <c r="E12" s="317" t="s">
        <v>1212</v>
      </c>
      <c r="F12" s="1081" t="s">
        <v>898</v>
      </c>
      <c r="G12" s="1081">
        <v>46727</v>
      </c>
      <c r="H12" s="316">
        <v>155395</v>
      </c>
      <c r="I12" s="318" t="s">
        <v>1213</v>
      </c>
      <c r="J12" s="316">
        <v>14605</v>
      </c>
    </row>
    <row r="13" spans="1:12" s="310" customFormat="1" ht="15" customHeight="1" x14ac:dyDescent="0.25">
      <c r="A13" s="309" t="s">
        <v>479</v>
      </c>
      <c r="B13" s="308" t="s">
        <v>424</v>
      </c>
      <c r="C13" s="319">
        <f>SUM(C12:C12)</f>
        <v>1197791</v>
      </c>
      <c r="D13" s="319">
        <f>SUM(D12:D12)</f>
        <v>1197791</v>
      </c>
      <c r="E13" s="320"/>
      <c r="F13" s="320"/>
      <c r="G13" s="320"/>
      <c r="H13" s="319">
        <f>SUM(H12:H12)</f>
        <v>155395</v>
      </c>
      <c r="I13" s="318"/>
      <c r="J13" s="319">
        <f>SUM(J12)</f>
        <v>14605</v>
      </c>
      <c r="K13" s="307"/>
      <c r="L13" s="307"/>
    </row>
    <row r="14" spans="1:12" s="310" customFormat="1" ht="15" customHeight="1" x14ac:dyDescent="0.25">
      <c r="A14" s="309"/>
      <c r="B14" s="308"/>
      <c r="C14" s="319"/>
      <c r="D14" s="319"/>
      <c r="E14" s="320"/>
      <c r="F14" s="320"/>
      <c r="G14" s="320"/>
      <c r="H14" s="319"/>
      <c r="I14" s="318"/>
      <c r="J14" s="317"/>
      <c r="K14" s="307"/>
      <c r="L14" s="307"/>
    </row>
    <row r="15" spans="1:12" s="310" customFormat="1" ht="16.5" customHeight="1" x14ac:dyDescent="0.25">
      <c r="A15" s="309"/>
      <c r="B15" s="308"/>
      <c r="C15" s="319"/>
      <c r="D15" s="319"/>
      <c r="E15" s="320"/>
      <c r="F15" s="320"/>
      <c r="G15" s="320"/>
      <c r="H15" s="319"/>
      <c r="I15" s="318"/>
      <c r="J15" s="317"/>
      <c r="K15" s="307"/>
      <c r="L15" s="307"/>
    </row>
    <row r="16" spans="1:12" s="310" customFormat="1" ht="15.75" x14ac:dyDescent="0.25">
      <c r="A16" s="309"/>
      <c r="B16" s="1683" t="s">
        <v>77</v>
      </c>
      <c r="C16" s="1683"/>
      <c r="D16" s="1683"/>
      <c r="E16" s="1683"/>
      <c r="F16" s="1683"/>
      <c r="G16" s="1683"/>
      <c r="H16" s="1683"/>
      <c r="I16" s="1683"/>
      <c r="J16" s="1683"/>
      <c r="K16" s="307"/>
      <c r="L16" s="307"/>
    </row>
    <row r="17" spans="1:12" s="310" customFormat="1" ht="15.75" x14ac:dyDescent="0.25">
      <c r="A17" s="309"/>
      <c r="B17" s="1683" t="s">
        <v>1200</v>
      </c>
      <c r="C17" s="1683"/>
      <c r="D17" s="1683"/>
      <c r="E17" s="1683"/>
      <c r="F17" s="1683"/>
      <c r="G17" s="1683"/>
      <c r="H17" s="1683"/>
      <c r="I17" s="1683"/>
      <c r="J17" s="1683"/>
      <c r="K17" s="307"/>
      <c r="L17" s="307"/>
    </row>
    <row r="18" spans="1:12" s="310" customFormat="1" ht="15.75" x14ac:dyDescent="0.25">
      <c r="A18" s="309"/>
      <c r="B18" s="1683" t="s">
        <v>411</v>
      </c>
      <c r="C18" s="1683"/>
      <c r="D18" s="1683"/>
      <c r="E18" s="1683"/>
      <c r="F18" s="1683"/>
      <c r="G18" s="1683"/>
      <c r="H18" s="1683"/>
      <c r="I18" s="1683"/>
      <c r="J18" s="1683"/>
      <c r="K18" s="307"/>
      <c r="L18" s="307"/>
    </row>
    <row r="19" spans="1:12" s="310" customFormat="1" ht="15.75" x14ac:dyDescent="0.25">
      <c r="A19" s="309"/>
      <c r="B19" s="308"/>
      <c r="C19" s="319"/>
      <c r="D19" s="319"/>
      <c r="E19" s="320"/>
      <c r="F19" s="320"/>
      <c r="G19" s="320"/>
      <c r="H19" s="319"/>
      <c r="I19" s="318"/>
      <c r="J19" s="317"/>
      <c r="K19" s="307"/>
      <c r="L19" s="307"/>
    </row>
    <row r="20" spans="1:12" ht="15.75" x14ac:dyDescent="0.25">
      <c r="B20" s="1684" t="s">
        <v>307</v>
      </c>
      <c r="C20" s="1684"/>
      <c r="D20" s="1684"/>
      <c r="E20" s="1684"/>
      <c r="F20" s="1684"/>
      <c r="G20" s="1684"/>
      <c r="H20" s="1684"/>
      <c r="I20" s="1684"/>
      <c r="J20" s="1684"/>
    </row>
    <row r="21" spans="1:12" s="307" customFormat="1" ht="15.75" x14ac:dyDescent="0.25">
      <c r="A21" s="1696" t="s">
        <v>460</v>
      </c>
      <c r="B21" s="1085" t="s">
        <v>57</v>
      </c>
      <c r="C21" s="1085" t="s">
        <v>58</v>
      </c>
      <c r="D21" s="1085" t="s">
        <v>59</v>
      </c>
      <c r="E21" s="1085" t="s">
        <v>60</v>
      </c>
      <c r="F21" s="1085" t="s">
        <v>461</v>
      </c>
      <c r="G21" s="1085" t="s">
        <v>462</v>
      </c>
      <c r="H21" s="1085" t="s">
        <v>463</v>
      </c>
      <c r="I21" s="1085" t="s">
        <v>580</v>
      </c>
      <c r="J21" s="1085" t="s">
        <v>588</v>
      </c>
    </row>
    <row r="22" spans="1:12" s="308" customFormat="1" ht="15.75" customHeight="1" x14ac:dyDescent="0.25">
      <c r="A22" s="1697"/>
      <c r="B22" s="1685" t="s">
        <v>85</v>
      </c>
      <c r="C22" s="1687" t="s">
        <v>412</v>
      </c>
      <c r="D22" s="1687" t="s">
        <v>1201</v>
      </c>
      <c r="E22" s="1685" t="s">
        <v>413</v>
      </c>
      <c r="F22" s="1689" t="s">
        <v>414</v>
      </c>
      <c r="G22" s="1685" t="s">
        <v>415</v>
      </c>
      <c r="H22" s="1687" t="s">
        <v>884</v>
      </c>
      <c r="I22" s="1691" t="s">
        <v>416</v>
      </c>
      <c r="J22" s="1691"/>
    </row>
    <row r="23" spans="1:12" s="308" customFormat="1" ht="15.75" x14ac:dyDescent="0.25">
      <c r="A23" s="1697"/>
      <c r="B23" s="1686"/>
      <c r="C23" s="1688"/>
      <c r="D23" s="1688"/>
      <c r="E23" s="1686"/>
      <c r="F23" s="1690"/>
      <c r="G23" s="1686"/>
      <c r="H23" s="1688"/>
      <c r="I23" s="1085" t="s">
        <v>417</v>
      </c>
      <c r="J23" s="1085" t="s">
        <v>418</v>
      </c>
    </row>
    <row r="24" spans="1:12" s="307" customFormat="1" ht="15.75" x14ac:dyDescent="0.25">
      <c r="A24" s="309" t="s">
        <v>470</v>
      </c>
      <c r="B24" s="1074" t="s">
        <v>419</v>
      </c>
    </row>
    <row r="25" spans="1:12" s="308" customFormat="1" ht="15.75" x14ac:dyDescent="0.25">
      <c r="A25" s="309" t="s">
        <v>478</v>
      </c>
      <c r="B25" s="315" t="s">
        <v>423</v>
      </c>
      <c r="C25" s="316">
        <v>31530</v>
      </c>
      <c r="D25" s="316">
        <v>19031</v>
      </c>
      <c r="E25" s="317" t="s">
        <v>420</v>
      </c>
      <c r="F25" s="317" t="s">
        <v>421</v>
      </c>
      <c r="G25" s="317" t="s">
        <v>421</v>
      </c>
      <c r="H25" s="316">
        <v>3006</v>
      </c>
      <c r="I25" s="318">
        <v>0</v>
      </c>
      <c r="J25" s="317" t="s">
        <v>422</v>
      </c>
    </row>
    <row r="26" spans="1:12" s="310" customFormat="1" ht="15.75" x14ac:dyDescent="0.25">
      <c r="A26" s="309" t="s">
        <v>479</v>
      </c>
      <c r="B26" s="308" t="s">
        <v>424</v>
      </c>
      <c r="C26" s="319">
        <f>SUM(C25:C25)</f>
        <v>31530</v>
      </c>
      <c r="D26" s="319">
        <f>SUM(D25:D25)</f>
        <v>19031</v>
      </c>
      <c r="E26" s="320"/>
      <c r="F26" s="320"/>
      <c r="G26" s="320"/>
      <c r="H26" s="319">
        <f>SUM(H25:H25)</f>
        <v>3006</v>
      </c>
      <c r="I26" s="318"/>
      <c r="J26" s="317" t="s">
        <v>422</v>
      </c>
      <c r="K26" s="307"/>
      <c r="L26" s="307"/>
    </row>
  </sheetData>
  <mergeCells count="28">
    <mergeCell ref="A1:J1"/>
    <mergeCell ref="A8:A10"/>
    <mergeCell ref="B3:J3"/>
    <mergeCell ref="B5:J5"/>
    <mergeCell ref="I9:J9"/>
    <mergeCell ref="B9:B10"/>
    <mergeCell ref="B4:J4"/>
    <mergeCell ref="C9:C10"/>
    <mergeCell ref="D9:D10"/>
    <mergeCell ref="B6:J6"/>
    <mergeCell ref="H9:H10"/>
    <mergeCell ref="E9:E10"/>
    <mergeCell ref="F9:F10"/>
    <mergeCell ref="G9:G10"/>
    <mergeCell ref="B7:J7"/>
    <mergeCell ref="B16:J16"/>
    <mergeCell ref="B17:J17"/>
    <mergeCell ref="B18:J18"/>
    <mergeCell ref="B20:J20"/>
    <mergeCell ref="A21:A23"/>
    <mergeCell ref="B22:B23"/>
    <mergeCell ref="C22:C23"/>
    <mergeCell ref="D22:D23"/>
    <mergeCell ref="E22:E23"/>
    <mergeCell ref="F22:F23"/>
    <mergeCell ref="G22:G23"/>
    <mergeCell ref="H22:H23"/>
    <mergeCell ref="I22:J22"/>
  </mergeCells>
  <phoneticPr fontId="93" type="noConversion"/>
  <pageMargins left="0.19685039370078741" right="0.19685039370078741" top="0.98425196850393704" bottom="0.98425196850393704" header="0.51181102362204722" footer="0.51181102362204722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33</vt:i4>
      </vt:variant>
      <vt:variant>
        <vt:lpstr>Névvel ellátott tartományok</vt:lpstr>
      </vt:variant>
      <vt:variant>
        <vt:i4>9</vt:i4>
      </vt:variant>
    </vt:vector>
  </HeadingPairs>
  <TitlesOfParts>
    <vt:vector size="42" baseType="lpstr">
      <vt:lpstr>Össz.önkor.mérleg.</vt:lpstr>
      <vt:lpstr>működ. mérleg </vt:lpstr>
      <vt:lpstr>felhalm. mérleg</vt:lpstr>
      <vt:lpstr>2020 évi állami tám</vt:lpstr>
      <vt:lpstr>2016 állami tám </vt:lpstr>
      <vt:lpstr>közhatalmi bevételek</vt:lpstr>
      <vt:lpstr>tám, végl. pe.átv  </vt:lpstr>
      <vt:lpstr>állami támog</vt:lpstr>
      <vt:lpstr>felh. bev.  </vt:lpstr>
      <vt:lpstr>mc.pe.átad</vt:lpstr>
      <vt:lpstr>felhalm. kiad.  </vt:lpstr>
      <vt:lpstr>tartalék</vt:lpstr>
      <vt:lpstr>pü.mérleg Önkorm.</vt:lpstr>
      <vt:lpstr>pü.mérleg Hivatal</vt:lpstr>
      <vt:lpstr>mük. bev.Önkor és Hivatal </vt:lpstr>
      <vt:lpstr>műk. kiad. szakf Önkorm. </vt:lpstr>
      <vt:lpstr>ellátottak önk.</vt:lpstr>
      <vt:lpstr>ellátottak hivatal</vt:lpstr>
      <vt:lpstr>püm. GAMESZ. </vt:lpstr>
      <vt:lpstr>püm.Brunszvik</vt:lpstr>
      <vt:lpstr>püm Festetics</vt:lpstr>
      <vt:lpstr>püm-TASZII.</vt:lpstr>
      <vt:lpstr>Munka3</vt:lpstr>
      <vt:lpstr>Munka6</vt:lpstr>
      <vt:lpstr>likvid</vt:lpstr>
      <vt:lpstr>Munka1</vt:lpstr>
      <vt:lpstr>létszám</vt:lpstr>
      <vt:lpstr>2019 évi létszám</vt:lpstr>
      <vt:lpstr>Kötváll Ph.</vt:lpstr>
      <vt:lpstr>Kötváll Önk</vt:lpstr>
      <vt:lpstr>kötváll. </vt:lpstr>
      <vt:lpstr>közvetett t.</vt:lpstr>
      <vt:lpstr>hitelállomány </vt:lpstr>
      <vt:lpstr>'ellátottak önk.'!Excel_BuiltIn_Print_Titles</vt:lpstr>
      <vt:lpstr>'2019 évi létszám'!Nyomtatási_cím</vt:lpstr>
      <vt:lpstr>'ellátottak önk.'!Nyomtatási_cím</vt:lpstr>
      <vt:lpstr>'felh. bev.  '!Nyomtatási_cím</vt:lpstr>
      <vt:lpstr>'felhalm. kiad.  '!Nyomtatási_cím</vt:lpstr>
      <vt:lpstr>'kötváll. '!Nyomtatási_cím</vt:lpstr>
      <vt:lpstr>mc.pe.átad!Nyomtatási_cím</vt:lpstr>
      <vt:lpstr>'műk. kiad. szakf Önkorm. '!Nyomtatási_cím</vt:lpstr>
      <vt:lpstr>'tám, végl. pe.átv  '!Nyomtatási_cím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Szintén László</dc:creator>
  <cp:lastModifiedBy>Kondákorné Farkas Erika</cp:lastModifiedBy>
  <cp:lastPrinted>2020-02-12T09:22:23Z</cp:lastPrinted>
  <dcterms:created xsi:type="dcterms:W3CDTF">2013-12-16T15:47:29Z</dcterms:created>
  <dcterms:modified xsi:type="dcterms:W3CDTF">2020-02-12T09:27:08Z</dcterms:modified>
</cp:coreProperties>
</file>