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675" windowWidth="11145" windowHeight="3720" tabRatio="608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6.b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1a" sheetId="15" r:id="rId15"/>
    <sheet name="11b" sheetId="16" r:id="rId16"/>
    <sheet name="12" sheetId="17" r:id="rId17"/>
    <sheet name="12a" sheetId="18" r:id="rId18"/>
    <sheet name="13" sheetId="19" r:id="rId19"/>
    <sheet name="14" sheetId="20" r:id="rId20"/>
    <sheet name="14a " sheetId="21" r:id="rId21"/>
    <sheet name="14b" sheetId="22" r:id="rId22"/>
    <sheet name="14c" sheetId="23" r:id="rId23"/>
    <sheet name="15" sheetId="24" r:id="rId24"/>
    <sheet name="16" sheetId="25" r:id="rId25"/>
    <sheet name="17" sheetId="26" r:id="rId26"/>
    <sheet name="18" sheetId="27" r:id="rId27"/>
    <sheet name="19" sheetId="28" r:id="rId28"/>
    <sheet name="Egysz.mérleg" sheetId="29" r:id="rId29"/>
    <sheet name="Egy.pénzf.jel. " sheetId="30" r:id="rId30"/>
    <sheet name="Pénzmaradvány" sheetId="31" r:id="rId31"/>
    <sheet name="váll.maradvány" sheetId="32" r:id="rId32"/>
    <sheet name="21" sheetId="33" r:id="rId33"/>
  </sheets>
  <definedNames>
    <definedName name="_xlnm.Print_Titles" localSheetId="12">'10'!$1:$3</definedName>
    <definedName name="_xlnm.Print_Titles" localSheetId="13">'11'!$1:$3</definedName>
    <definedName name="_xlnm.Print_Titles" localSheetId="16">'12'!$1:$2</definedName>
    <definedName name="_xlnm.Print_Titles" localSheetId="18">'13'!$1:$2</definedName>
    <definedName name="_xlnm.Print_Titles" localSheetId="19">'14'!$4:$6</definedName>
    <definedName name="_xlnm.Print_Titles" localSheetId="20">'14a '!$A:$C,'14a '!$4:$5</definedName>
    <definedName name="_xlnm.Print_Titles" localSheetId="21">'14b'!$1:$3</definedName>
    <definedName name="_xlnm.Print_Titles" localSheetId="22">'14c'!$1:$2</definedName>
    <definedName name="_xlnm.Print_Titles" localSheetId="23">'15'!$1:$3</definedName>
    <definedName name="_xlnm.Print_Titles" localSheetId="27">'19'!$1:$4</definedName>
    <definedName name="_xlnm.Print_Titles" localSheetId="32">'21'!$1:$1</definedName>
    <definedName name="_xlnm.Print_Titles" localSheetId="2">'3'!$1:$2</definedName>
    <definedName name="_xlnm.Print_Titles" localSheetId="5">'5.a'!$1:$4</definedName>
    <definedName name="_xlnm.Print_Titles" localSheetId="7">'6.a'!$1:$2</definedName>
    <definedName name="_xlnm.Print_Titles" localSheetId="8">'6.b'!$1:$2</definedName>
    <definedName name="_xlnm.Print_Titles" localSheetId="9">'7'!$1:$2</definedName>
    <definedName name="_xlnm.Print_Titles" localSheetId="10">'8'!$1:$2</definedName>
    <definedName name="_xlnm.Print_Titles" localSheetId="11">'9'!$1:$4</definedName>
    <definedName name="_xlnm.Print_Area" localSheetId="2">'3'!$A$1:$O$76</definedName>
    <definedName name="_xlnm.Print_Area" localSheetId="7">'6.a'!$A$1:$R$454</definedName>
    <definedName name="_xlnm.Print_Area" localSheetId="10">'8'!$A$1:$P$165</definedName>
  </definedNames>
  <calcPr fullCalcOnLoad="1"/>
</workbook>
</file>

<file path=xl/sharedStrings.xml><?xml version="1.0" encoding="utf-8"?>
<sst xmlns="http://schemas.openxmlformats.org/spreadsheetml/2006/main" count="3729" uniqueCount="2388">
  <si>
    <t>Hitelek és kölcsönök kiadása összesen:</t>
  </si>
  <si>
    <t>IV.</t>
  </si>
  <si>
    <t>Pénzforgalom nélküli kiadások (tartalékok)</t>
  </si>
  <si>
    <t>Önkormányzat kiadásai összesen</t>
  </si>
  <si>
    <t>Zalaegerszegi Gondozási Központ</t>
  </si>
  <si>
    <t>Zalaegerszegi Egészségügyi Alapellátás</t>
  </si>
  <si>
    <t>Zalaegerszegi Belvárosi I. sz. Óvoda</t>
  </si>
  <si>
    <t>Zalaegerszegi Belvárosi II. sz. Óvoda</t>
  </si>
  <si>
    <t>Zalaegerszegi Kertvárosi Óvoda</t>
  </si>
  <si>
    <t>Zalaegerszegi Landorhegyi Óvoda</t>
  </si>
  <si>
    <t>Hevesi Sándor Színház</t>
  </si>
  <si>
    <t xml:space="preserve"> - vízkészlethasználati járulék</t>
  </si>
  <si>
    <t xml:space="preserve"> - ár és belvízvédelmi feladatok</t>
  </si>
  <si>
    <t xml:space="preserve"> - vízgazdálkodási társulati érdekeltségi hozzájárulás</t>
  </si>
  <si>
    <t>360000 Víztermelés, -kezelés, -ellátás</t>
  </si>
  <si>
    <t xml:space="preserve"> - települési vízellátás</t>
  </si>
  <si>
    <t xml:space="preserve"> - csapadékvízelvezető és árvízvédelmi létesítmények fenntartása</t>
  </si>
  <si>
    <t xml:space="preserve"> - csapadékvízelvezető és árvízvédelmi létesítménnyek helyreállítása-diagnosztika</t>
  </si>
  <si>
    <t xml:space="preserve"> - csapadékvíz elvezető rendszer felmérése, szakági nyilvántartása</t>
  </si>
  <si>
    <t>Napsugár úti Bölcsőde kazánházi rekonstrukció</t>
  </si>
  <si>
    <t>Ady E. Iskola udvar balesetveszélyes fedlapok, burkolat helyreállítás</t>
  </si>
  <si>
    <t>Magánerős szennyvízcsatorna bekötések</t>
  </si>
  <si>
    <t xml:space="preserve">Közvilágítás fejlesztése </t>
  </si>
  <si>
    <t>Információs táblák pótlása, kihelyezése</t>
  </si>
  <si>
    <t>Meglévő gyalogos átkelőhelyek megvilágításának biztosítása</t>
  </si>
  <si>
    <t>Forgalom biztonsági berendezések építése</t>
  </si>
  <si>
    <t>Városi járdakapcsolatok akadálymentesítése</t>
  </si>
  <si>
    <t>Vizslaparki utca "kinyitása" a Platán sorra</t>
  </si>
  <si>
    <t>Csácsi-hegy útkialakítás 20296 hrsz.</t>
  </si>
  <si>
    <t>Vorhotán parkosítás, aszfaltos pálya környezetének rendbetétele</t>
  </si>
  <si>
    <t>Berzsenyi-Stadion utcai tömbbelsőben sétány építése, játszótéri kerítés folytatása, zöldfelület rendezés</t>
  </si>
  <si>
    <t>Parkosítás, zöldfelület rendezés, játszótérbővítés Csácsban</t>
  </si>
  <si>
    <t>5.a./1</t>
  </si>
  <si>
    <t>5.a./2</t>
  </si>
  <si>
    <t>5.a./3</t>
  </si>
  <si>
    <t>8./1</t>
  </si>
  <si>
    <t>8./2</t>
  </si>
  <si>
    <t>Beszerzésekhez szükséges egyszerű műszaki tervdokumentációk elkészítése, műszaki ellenőrzések és egyéb hatósági díjak</t>
  </si>
  <si>
    <t>9./5</t>
  </si>
  <si>
    <t>9./6</t>
  </si>
  <si>
    <t>9./7</t>
  </si>
  <si>
    <t>Budai völgyi u. szennyvízelvezetés</t>
  </si>
  <si>
    <t>Csapadékvíz elvezetések, vízrendezések tervezése</t>
  </si>
  <si>
    <t>Göcseji u. kerékpárút melletti csapadékcsatorna rekonstrukció(Göcseji u.15-Platán sorig)</t>
  </si>
  <si>
    <t xml:space="preserve">Vorhotán Újhegyi u. járdaépítés és kapcsolódó árok zárttá tétele </t>
  </si>
  <si>
    <t xml:space="preserve">Teljestíés </t>
  </si>
  <si>
    <t xml:space="preserve">Teljesítés </t>
  </si>
  <si>
    <t>2./3</t>
  </si>
  <si>
    <t>Csácsi hegy nyomásövezetek összekötése</t>
  </si>
  <si>
    <t>"Ivóvízminőség javítása" KEOP pályázathoz önrész (KEOP-7.1.3.0/09-201-0017 )</t>
  </si>
  <si>
    <t xml:space="preserve">Kossuth u. forgalommentesítés előkészítése, továbbtervezés </t>
  </si>
  <si>
    <t>Az európai uniós forrásokkal támogatott fejlesztés, program megnevezése</t>
  </si>
  <si>
    <t>Tervezett adatok (eFt)</t>
  </si>
  <si>
    <t>Tényadatok(eFt)</t>
  </si>
  <si>
    <t>Az uniós szerződés tartalma</t>
  </si>
  <si>
    <t>a projekt uniós támogatással el nem ismert költségei</t>
  </si>
  <si>
    <t>PROJEKT MINDÖSSZESEN</t>
  </si>
  <si>
    <t>Kiadás összesen</t>
  </si>
  <si>
    <t>a teljesített kiadást finanszírozó források</t>
  </si>
  <si>
    <t>saját forrás</t>
  </si>
  <si>
    <t>önerő alap</t>
  </si>
  <si>
    <t>elnyert európai uniós támogatás</t>
  </si>
  <si>
    <t>Uniós projekt összesen</t>
  </si>
  <si>
    <t>2012. december 31-ig</t>
  </si>
  <si>
    <t>2013-ban</t>
  </si>
  <si>
    <t>Projekt kiadásai összesen</t>
  </si>
  <si>
    <t>támog. megelőlegezése(+), visszatérülése (-) a támogatás utófinanszírozása miatt, áfa visszaigénylés</t>
  </si>
  <si>
    <t>európai uniós támogatás</t>
  </si>
  <si>
    <t>Zalaegerszeg MJV Önkormányzata által benyújtott pályázatok</t>
  </si>
  <si>
    <t>Zalaegerszeg MJV Önkormányzata intézményei által benyújtott pályázatok:</t>
  </si>
  <si>
    <t>Költségvetési szervek  összesen:</t>
  </si>
  <si>
    <t xml:space="preserve">Megjegyzés: A tervezett adatoknál a Támogatási szerződés értékei szerepelnek a konzorciumi partnerek adatait is tartalmazva. </t>
  </si>
  <si>
    <t>A tényadatoknál csak az Önkormányzatnál teljesített kiadások és a realizált bevételek (támogatás, önerő támogatás,előleg) kerültek kimutatásra.</t>
  </si>
  <si>
    <r>
      <t>Űrhajós úti Tagbölcsőde fejlesztése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Zalaegerszegen </t>
    </r>
    <r>
      <rPr>
        <sz val="10"/>
        <rFont val="Times New Roman"/>
        <family val="1"/>
      </rPr>
      <t xml:space="preserve">                           NYDOP-5.1.1/B-11-2012-0001</t>
    </r>
  </si>
  <si>
    <r>
      <t xml:space="preserve">Hiányzó kerékpárút-kapcsolati elemek létrehozása Zalaegerszegen                                                                                </t>
    </r>
    <r>
      <rPr>
        <sz val="10"/>
        <rFont val="Times New Roman"/>
        <family val="1"/>
      </rPr>
      <t>NYDOP-4.3.1/B-11-2011-0006</t>
    </r>
  </si>
  <si>
    <r>
      <t xml:space="preserve">Közösségi közlekedés komplex fejlesztése                          </t>
    </r>
    <r>
      <rPr>
        <sz val="10"/>
        <rFont val="Times New Roman"/>
        <family val="1"/>
      </rPr>
      <t xml:space="preserve">  (konzorciumi partnerekkel együtt)                                                NYDOP-3.2.1/B-12-2013-0001 </t>
    </r>
  </si>
  <si>
    <r>
      <t>Zalaegerszeg 2020 Integrált településfejlesztési stratégia megvalósítása</t>
    </r>
    <r>
      <rPr>
        <sz val="10"/>
        <rFont val="Times New Roman"/>
        <family val="1"/>
      </rPr>
      <t xml:space="preserve">                                                              NYDOP-3.1.1/F-13-2013-0001</t>
    </r>
  </si>
  <si>
    <r>
      <t>Zalaegerszeg történelmi városközpont rehbilitációs és revitalizációs program</t>
    </r>
    <r>
      <rPr>
        <sz val="10"/>
        <rFont val="Times New Roman"/>
        <family val="1"/>
      </rPr>
      <t xml:space="preserve"> (konzorciumi partnerekkel együtt)  NYDOP-3.1.1/B-2009-005</t>
    </r>
  </si>
  <si>
    <r>
      <t>Komplex belváros rehabilitációs program Zalaegerszegen II.</t>
    </r>
    <r>
      <rPr>
        <sz val="10"/>
        <rFont val="Times New Roman"/>
        <family val="1"/>
      </rPr>
      <t xml:space="preserve">   (konzorciumi partnerekkel együtt)                                 NYDOP-3.1.1/B1-13-k-2013-0005 </t>
    </r>
  </si>
  <si>
    <t>Üzemeltetésre, kezelésre átadott, konesszióba, vagyonkezelésbe adott, illteve vagyonkezelésbe vett eszközök</t>
  </si>
  <si>
    <t>KLEBELSBERG Intézményfenntartó Központ</t>
  </si>
  <si>
    <t xml:space="preserve">KLEBELSBERG Intézményfenntartó Központ </t>
  </si>
  <si>
    <t>Szociális és Gyermekjóléti Társulás</t>
  </si>
  <si>
    <t>889923 Jelzőrendszeres házi segítségnyújtás</t>
  </si>
  <si>
    <t xml:space="preserve"> -  pályázati támogatás</t>
  </si>
  <si>
    <t>890111 Esélyegyenlőség elősegítését célzó általános, komplex tev. és progr.</t>
  </si>
  <si>
    <t>Önkormányzat tényleges kiadásai:</t>
  </si>
  <si>
    <t xml:space="preserve">        - pénzforgalom nélküli kiadások:</t>
  </si>
  <si>
    <t xml:space="preserve">         - kiegyenlítő, függő, átfutó kiadások:</t>
  </si>
  <si>
    <t xml:space="preserve"> - önkormányzat saját bevételei és átvett pénzeszközök:</t>
  </si>
  <si>
    <t xml:space="preserve"> - kölcsöntörlesztések</t>
  </si>
  <si>
    <t xml:space="preserve"> - hitel felvétel (fejlesztési célra)</t>
  </si>
  <si>
    <t xml:space="preserve">                                       összesen:</t>
  </si>
  <si>
    <t>Immateriális javak</t>
  </si>
  <si>
    <t>Járművek</t>
  </si>
  <si>
    <t xml:space="preserve"> - Aqua jótékonysági nap bevételéből virágosítás</t>
  </si>
  <si>
    <t xml:space="preserve"> - kerékpártárolók beszerzése</t>
  </si>
  <si>
    <t xml:space="preserve"> - adóbevételekhez kapcsolódó bírság, pótlék</t>
  </si>
  <si>
    <t xml:space="preserve"> - termőföld bérbeadása utáni SZJA</t>
  </si>
  <si>
    <t xml:space="preserve"> - közigazgatási bírság</t>
  </si>
  <si>
    <t>1./2</t>
  </si>
  <si>
    <t>1./3</t>
  </si>
  <si>
    <t>1.</t>
  </si>
  <si>
    <t>Polgármesteri iroda</t>
  </si>
  <si>
    <t>3.</t>
  </si>
  <si>
    <t>3./1</t>
  </si>
  <si>
    <t>4.</t>
  </si>
  <si>
    <t>Út-járda parkoló beruházások</t>
  </si>
  <si>
    <t>4./1</t>
  </si>
  <si>
    <t>4./2</t>
  </si>
  <si>
    <t>4./3</t>
  </si>
  <si>
    <t>4./4</t>
  </si>
  <si>
    <t>4./5</t>
  </si>
  <si>
    <t>4./6</t>
  </si>
  <si>
    <t>4./7</t>
  </si>
  <si>
    <t>4./8</t>
  </si>
  <si>
    <t>4./9</t>
  </si>
  <si>
    <t>4./10</t>
  </si>
  <si>
    <t>4./11</t>
  </si>
  <si>
    <t>4./12</t>
  </si>
  <si>
    <t>4./13</t>
  </si>
  <si>
    <t>5./1</t>
  </si>
  <si>
    <t>5./2</t>
  </si>
  <si>
    <t>6.</t>
  </si>
  <si>
    <t>6./1</t>
  </si>
  <si>
    <t>5.</t>
  </si>
  <si>
    <t>6./2</t>
  </si>
  <si>
    <t>6./3</t>
  </si>
  <si>
    <t>7.</t>
  </si>
  <si>
    <t>Hulladékgazdálkodás</t>
  </si>
  <si>
    <t>8.</t>
  </si>
  <si>
    <t>Köztemető</t>
  </si>
  <si>
    <t>9.</t>
  </si>
  <si>
    <t>9./1</t>
  </si>
  <si>
    <t>890111 Esélyegyenlőség elősegítését célzó általános, komplex tev. és programok</t>
  </si>
  <si>
    <t xml:space="preserve"> -"Egymásra hangolva"projekt  TÁMOP-5.4.9-11/1-2012-0043 </t>
  </si>
  <si>
    <t xml:space="preserve"> - ZTE FC Rt. támogatása </t>
  </si>
  <si>
    <t xml:space="preserve"> - Teke világbajnokság rendezvénye  </t>
  </si>
  <si>
    <t xml:space="preserve"> - Állami támogatásból adósságkonszolidáció keretében tőketörlesztés és kamatkiadás</t>
  </si>
  <si>
    <t>Tárgyévi felújítás/ tárgyévben elszámolt értékcsökkenés (%)</t>
  </si>
  <si>
    <t>Előző év</t>
  </si>
  <si>
    <t>Tárgyév</t>
  </si>
  <si>
    <t>813000 Zöldterület kezelés</t>
  </si>
  <si>
    <t xml:space="preserve"> - fa értékesítés bevétele</t>
  </si>
  <si>
    <t>841403 Város-, községgazdálkodási m.n.s.szolgáltatások</t>
  </si>
  <si>
    <t xml:space="preserve"> - Bio és megújuló energiafelhasználás startmunka mintaprogram  BM támogatása</t>
  </si>
  <si>
    <t xml:space="preserve"> - mezőgazdasági utak felújításához pályázati pe.</t>
  </si>
  <si>
    <t xml:space="preserve"> - parkolási közszolgáltatási tevékenység ellátásával kapcsolatos bevétel</t>
  </si>
  <si>
    <t xml:space="preserve"> - Városgazdálkodási Kft. (Parkológazda) fizető parkolók elmaradt használati díj befiz.</t>
  </si>
  <si>
    <t xml:space="preserve"> - Hiányzó kerékpárút-kapcsolati elemek létrehozása Zalaegerszegen (NYDOP-4.3.I/B-11-2011-0006)  (4 nyomvonal) pályázati pe.</t>
  </si>
  <si>
    <t xml:space="preserve"> - "Szennyezés lokalizációja települési szilárd hulladéklerakók területén" projekt( KEOP-7.2.4.0/B/10-2010-0007)  elnyert pályázati pe.</t>
  </si>
  <si>
    <t>889101 Bölcsődei ellátás</t>
  </si>
  <si>
    <t xml:space="preserve"> - Zalaegerszeg, Űrhajós úti tagbölcsőde fejlesztése ( NYDOP-5.1.1/B-2012-0001) pályázati pe.</t>
  </si>
  <si>
    <t xml:space="preserve"> - ZALA-DEPO Kft.által fizetett haszn. díj és osztalék</t>
  </si>
  <si>
    <t xml:space="preserve"> - vagyon hozama, osztalék </t>
  </si>
  <si>
    <t xml:space="preserve"> - kamatmentes hitelek és kölcsön  törlesztéséből </t>
  </si>
  <si>
    <t xml:space="preserve"> - Fejlesztési célú hitel felvétel  áthúzódó feladatokhoz kapcsolódó hitelkeretekből</t>
  </si>
  <si>
    <t xml:space="preserve"> - Fejlesztési célú hitel felvétel  2013. évi célokhoz</t>
  </si>
  <si>
    <t xml:space="preserve">  -  Kandikó Környezet- és Természetvédelmi Oktatóközpont és Természetbarát Egyesület részére</t>
  </si>
  <si>
    <r>
      <t xml:space="preserve">  </t>
    </r>
    <r>
      <rPr>
        <i/>
        <sz val="9"/>
        <rFont val="Times New Roman"/>
        <family val="1"/>
      </rPr>
      <t>-  Bogáncs Zalaegerszegi Állatvédő Egyesület részére</t>
    </r>
  </si>
  <si>
    <t xml:space="preserve">            - Zala-Lap Könyv és Lapkiadó Kft. részére</t>
  </si>
  <si>
    <t xml:space="preserve"> - 2013. évi közösségi, művészeti pályázatok</t>
  </si>
  <si>
    <t>910201 Múzeumi gyűjteményi tevékenység</t>
  </si>
  <si>
    <t xml:space="preserve"> - Göcsej Múzeum támogatása bútor vásárlás céljára</t>
  </si>
  <si>
    <t xml:space="preserve">  - Andráshidai LSC sportlétesítmény üzemeltetés tám.</t>
  </si>
  <si>
    <t xml:space="preserve"> - Botfai LSC sportlétesítmény üzemeltetés tám.</t>
  </si>
  <si>
    <t xml:space="preserve"> - Ságodi LSC sportlétesítmény üzemeltetés  tám.</t>
  </si>
  <si>
    <t xml:space="preserve"> - Kertváros LSC sportlétesítmény üzemeltetés tám.</t>
  </si>
  <si>
    <t xml:space="preserve"> - Páterdombi LSC sportlétesítmény bérleti díj</t>
  </si>
  <si>
    <t xml:space="preserve"> - Csuti SK sportlétesítmény üzemeltetés támogatása</t>
  </si>
  <si>
    <t xml:space="preserve"> - Police Ola LSK sportlétesítmény bérleti díja</t>
  </si>
  <si>
    <t xml:space="preserve"> - Csácsbozsok-Alsónemesapáti LSC sportlét.bérleti díj</t>
  </si>
  <si>
    <t xml:space="preserve"> - sportfeladatok</t>
  </si>
  <si>
    <t xml:space="preserve"> - Zeg. Úszóklub támogatása</t>
  </si>
  <si>
    <t xml:space="preserve"> - Zeg. Triatlon Klub támogatása</t>
  </si>
  <si>
    <t xml:space="preserve"> - Zalaegerszegi Atlétikai Klub támogatása</t>
  </si>
  <si>
    <t xml:space="preserve"> - ZTE Teniszklub támogatása</t>
  </si>
  <si>
    <t xml:space="preserve"> - Mányoki Attila La-Manche csatorna átúszása</t>
  </si>
  <si>
    <t>931102 Sportlétesítmények működtetése és fejlesztése</t>
  </si>
  <si>
    <t xml:space="preserve"> - Sportcsarnok igénybevétel miatti kiadás</t>
  </si>
  <si>
    <t>Humánigazgatási feladatok működési kiadásai:</t>
  </si>
  <si>
    <t>Felhalmozás</t>
  </si>
  <si>
    <t>Városüzemelési  feladatok:</t>
  </si>
  <si>
    <t>Zöldterület kezelés</t>
  </si>
  <si>
    <t xml:space="preserve"> - parkfenntartás</t>
  </si>
  <si>
    <t xml:space="preserve"> - VG.Kft. parkfenntartás szerződéses munkák</t>
  </si>
  <si>
    <t xml:space="preserve"> - erdőfenntartás</t>
  </si>
  <si>
    <t xml:space="preserve"> - erdészeti szakirányítás</t>
  </si>
  <si>
    <t xml:space="preserve"> - vegyszeres és termikus gyomirtás</t>
  </si>
  <si>
    <t xml:space="preserve"> - köztéri  padok</t>
  </si>
  <si>
    <t xml:space="preserve"> - városrészek környezetrendezési feladataira</t>
  </si>
  <si>
    <t xml:space="preserve"> - játszóterek szabványosítása</t>
  </si>
  <si>
    <t xml:space="preserve"> - védett természeti értékek kezelése</t>
  </si>
  <si>
    <t xml:space="preserve"> - Kontakt Kft. szegélyezési munkák</t>
  </si>
  <si>
    <t xml:space="preserve"> - Kontakt Kft. tuskómarási munkálatok</t>
  </si>
  <si>
    <t xml:space="preserve"> - Kontakt Kft. graffiti eltávolítás</t>
  </si>
  <si>
    <t xml:space="preserve"> - Kinizsi u. fák cseréje, karbantartása</t>
  </si>
  <si>
    <t>3. Egyes szociális és gyermekjóléti feladatok támogatása</t>
  </si>
  <si>
    <t xml:space="preserve">     3.ae) (1) kiegészítő tám. Társult formában történő ellátás esetén családsegítés</t>
  </si>
  <si>
    <t>6.)Fejlesztési hitel  kamata</t>
  </si>
  <si>
    <t>Épületenergetikai korszerűsítések a zalaegerszegi közintézményekben (KEOP-5.5.0/A) - önrész, előkészítés</t>
  </si>
  <si>
    <t>6./17</t>
  </si>
  <si>
    <t>Épületenergetikai korszerűsítések megújuló energiaforrás hasznosításával a zalaegerszegi közintézményekben (KEOP-5.5.0/B) - önrész, előkészítés</t>
  </si>
  <si>
    <t>6./18</t>
  </si>
  <si>
    <t>Agóra - multifunkcionális közösségi központ - létrehozása Zalaegerszegen - Ady Mozi (TIOP-1.2.1/A-12/1) előkészítés</t>
  </si>
  <si>
    <t xml:space="preserve"> Városrehab-hoz kapcsolódó projektköltségekre</t>
  </si>
  <si>
    <t>Közösségi közl.fejlesztése pályázat</t>
  </si>
  <si>
    <t>Ökováros projekt</t>
  </si>
  <si>
    <t>Rendőrség részére gépkocsibeszerzésre pe.átadás</t>
  </si>
  <si>
    <t>Gébárti tó és környéke területrendezése</t>
  </si>
  <si>
    <t>Városrehabilitáció II. ütem folytatása Lakásalapból</t>
  </si>
  <si>
    <t>Lakóövezetbe sorolt építési telek kialakítása Andráshida keleti külterület, közművesítés Flórián u. épületbontás területrendezés Lakásalapból</t>
  </si>
  <si>
    <t>Kvártélyház Kft. részére támogatás eszközfejlesztési pályázat önrészéhez</t>
  </si>
  <si>
    <t xml:space="preserve">2013. évi eredeti előirányzat </t>
  </si>
  <si>
    <t>Izsák ÁMK motoros térelválasztó felújítás</t>
  </si>
  <si>
    <t>Szent László utcai óvoda gázfogadó rekultiváció</t>
  </si>
  <si>
    <t>Széchenyi SZKI fűtési rendszer felújítása</t>
  </si>
  <si>
    <t>Egyéb szervezetek támogatása felhalmozási célra</t>
  </si>
  <si>
    <t>Petőfi Ált. Iskola sportudvar fejlesztés, műfüves pálya körüli kerítés építése</t>
  </si>
  <si>
    <t>Ady E. Gimnázium és Általános Iskola felújítás</t>
  </si>
  <si>
    <t>Napsugár úti Óvoda veszélyes udvari berendezéseinek felújítása</t>
  </si>
  <si>
    <t xml:space="preserve"> Űrhajós utcai Székhelyóvoda 3 db gyermekmosdó felújítása</t>
  </si>
  <si>
    <t>Napsugár úti Bölcsőde veszélyes udvari berendezéseinek felújítása</t>
  </si>
  <si>
    <t xml:space="preserve"> - erdőfenntartáshoz pályázati pe.</t>
  </si>
  <si>
    <t>Gyermekjóléti Központ Apáczai téri telephelyén akadálymentes vizesblokk kialakítása</t>
  </si>
  <si>
    <t>Bölcsődékben nyílászáró csere</t>
  </si>
  <si>
    <t>Mikes Kelemen utcai Tagóvoda gyermekmosdó keverőszelepek beépítése</t>
  </si>
  <si>
    <t>Ságodi Óvoda gyermekmosdó felújítása</t>
  </si>
  <si>
    <t>Tipegő bölcsőde udvar felújítás</t>
  </si>
  <si>
    <t>Belvárosi Iskola Dózsa tagiskola udvarának felújítása</t>
  </si>
  <si>
    <t xml:space="preserve">Önkormányzat  </t>
  </si>
  <si>
    <t>Űrhajós úti bölcsőde kültéri berendezéseinek felújítása</t>
  </si>
  <si>
    <t>Landorhegyi u.8. szám alatti gyermekorvosi rendelők felújítása</t>
  </si>
  <si>
    <t>Napsugár u. óvoda kültéri berendezéseinek felújítása</t>
  </si>
  <si>
    <t>Öveges Óvoda süllyedés miatti talajstabilizálás</t>
  </si>
  <si>
    <t>Csatornarendszer (szennyvíz-csapadékvíz)</t>
  </si>
  <si>
    <t>Út-járda, parkoló felújítások</t>
  </si>
  <si>
    <t>890509 Egyéb m.n.s.közösségi, társadalmi tevékenység tám.</t>
  </si>
  <si>
    <t xml:space="preserve"> - Idősügyi Tanács működtetése</t>
  </si>
  <si>
    <t>Sport feladatok</t>
  </si>
  <si>
    <t>931201 Versenysport-tevékenység és támogatása</t>
  </si>
  <si>
    <t xml:space="preserve"> - verseny-és élsport</t>
  </si>
  <si>
    <t xml:space="preserve"> - ZTE KK. Kft. támogatás és átvállalt hitel és kamata</t>
  </si>
  <si>
    <t xml:space="preserve"> - Zeg. Jégsportjáért Alapítvány támogatása</t>
  </si>
  <si>
    <t xml:space="preserve"> - eredményességi támogatás</t>
  </si>
  <si>
    <t>931202 Utánpótlás-nevelés és támogatása</t>
  </si>
  <si>
    <t>931204 Iskolai, diáksport-tevékenység és támogatása</t>
  </si>
  <si>
    <t xml:space="preserve"> - DO rendezvények lebonyolítása</t>
  </si>
  <si>
    <t xml:space="preserve"> - alapfokú versenyek rendezése és  támogatása</t>
  </si>
  <si>
    <t xml:space="preserve"> - DO rendezvények utiköltség támogatás</t>
  </si>
  <si>
    <t xml:space="preserve"> - országos DO. zalaegerszegi rendezvényei</t>
  </si>
  <si>
    <t>931301 Szabadidősport-tevékenység és támogatása</t>
  </si>
  <si>
    <t xml:space="preserve"> - szabadidősport klubok támogatása</t>
  </si>
  <si>
    <t>931903 Máshova nem sorolható egyéb sporttámogatás</t>
  </si>
  <si>
    <t>882112 Időskorúak járadéka</t>
  </si>
  <si>
    <t>882115 Ápolási díj alanyi jogon</t>
  </si>
  <si>
    <t>882119 Óvodáztatási támogatás</t>
  </si>
  <si>
    <t xml:space="preserve"> - Lakhatásért Közalapítvány támogatása</t>
  </si>
  <si>
    <t xml:space="preserve"> - eü. és szociális ágazat pályázati kerete</t>
  </si>
  <si>
    <t>889108 Gyermekek egyéb napközbeni ellátása</t>
  </si>
  <si>
    <t xml:space="preserve"> - nyári étkeztetés</t>
  </si>
  <si>
    <t xml:space="preserve"> - egyéb szociális szolgáltatás</t>
  </si>
  <si>
    <t xml:space="preserve"> - lakásalapból kamatmentes kölcsön az ideiglenesen nehéz helyzetbe került zeg-i polgárok számára</t>
  </si>
  <si>
    <t xml:space="preserve"> - művelődési és sport szakmai feladatok</t>
  </si>
  <si>
    <t xml:space="preserve"> -  Petőfi tagiskola tornaterem padlóburkolat és világítás korszerűsítés BM pályázati támogatással közfoglalkoztatás</t>
  </si>
  <si>
    <t xml:space="preserve"> - Foglalkoztatás támogatása, munkaerőkölcsönzés</t>
  </si>
  <si>
    <t xml:space="preserve"> - Vállalkozás fejlesztés és befektetés támogató program</t>
  </si>
  <si>
    <t>Polgármesteri Iroda működési kiadásai összesen:</t>
  </si>
  <si>
    <t>Fejlesztési kiadás</t>
  </si>
  <si>
    <t>Polgármesteri iroda kiadásai</t>
  </si>
  <si>
    <t>841908 Fejezeti és általános tartalékok elszámolása</t>
  </si>
  <si>
    <t>Általános tartalék</t>
  </si>
  <si>
    <t>Teljesítmény ösztönző keret</t>
  </si>
  <si>
    <t>Állami támogatások  évközi visszafizetésére</t>
  </si>
  <si>
    <t>Zalaegerszegi állandó lakosú első osztályosok tankönyvtámogatása</t>
  </si>
  <si>
    <t xml:space="preserve">Év közben jelentkező feladatokra </t>
  </si>
  <si>
    <t>Elmaradt bevételek pótlására</t>
  </si>
  <si>
    <t>Szociális rászorultság alapján és egyéb biztosítandó támogatások  a költségvetési szerveknél</t>
  </si>
  <si>
    <t xml:space="preserve">Közgyűlés által létrehozott alapítványok támogatása </t>
  </si>
  <si>
    <t>Szociális, Egészségügyi  és Esélyegyenlőségi Bizottság átruházott hatáskörében felosztható keret</t>
  </si>
  <si>
    <t xml:space="preserve">       eü. és szociális ágazat pályázati kerete</t>
  </si>
  <si>
    <t>Vorhotán Újhegyi u. járdaépítés és kapcsolódó árok zárttá tétele II. ütem</t>
  </si>
  <si>
    <t>Szent Lászó úti Óvoda belső udvarának térkövezésére, zöldfelület</t>
  </si>
  <si>
    <t>4. Helyiségek, eszközök hasznosításából származó bevételből nyújtott kedvezmény</t>
  </si>
  <si>
    <t>"Szennyezés lokalizációja települési szilárd hulladék-lerakók területén " KEOP-7.2.4.0/B/10-2010-0007 (Buslakpuszta)</t>
  </si>
  <si>
    <t>Látványcsapatsport Kosárlabda önrész</t>
  </si>
  <si>
    <t xml:space="preserve"> - Főépítészi keret</t>
  </si>
  <si>
    <t xml:space="preserve"> - egyéb városépítészeti feladatok</t>
  </si>
  <si>
    <t xml:space="preserve"> - új projektjavaslatok előkészítésével kapcs.kiadások</t>
  </si>
  <si>
    <t xml:space="preserve"> - "M9" Térségi Fejlesztési Tanács műk.költségei</t>
  </si>
  <si>
    <t xml:space="preserve"> - ingatlanok jogi helyzetének rendezése, művelési ág változtatása</t>
  </si>
  <si>
    <t xml:space="preserve"> -  vagyongazdálkodási feladatok és szakértői díjak</t>
  </si>
  <si>
    <t xml:space="preserve"> - Városfejlesztő Zrt. jutalék</t>
  </si>
  <si>
    <t xml:space="preserve"> - Gébárti Szabadidőközpont fejlesztésével kapcsolatos működési kiadások</t>
  </si>
  <si>
    <t xml:space="preserve"> - Rendezési Terv készítésének kiadásai</t>
  </si>
  <si>
    <r>
      <t>Szociális város rehabilitáció Zalaegerszegen</t>
    </r>
    <r>
      <rPr>
        <sz val="10"/>
        <rFont val="Times New Roman"/>
        <family val="1"/>
      </rPr>
      <t xml:space="preserve">     (konzorciumi partnerekkel együtt)                                     NYDOP-3.1.1/B2-13-k2-2013-0001    </t>
    </r>
  </si>
  <si>
    <r>
      <t>Buslakpusztai bezárt települési hulladéklerakó okozta szennyezés lokalizációja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I. ford.                                         </t>
    </r>
    <r>
      <rPr>
        <sz val="10"/>
        <rFont val="Times New Roman"/>
        <family val="1"/>
      </rPr>
      <t>KEOP-7.2.4.0/B/10-2010-0007</t>
    </r>
  </si>
  <si>
    <r>
      <t>Buslakpusztai bezárt települési hulladéklerakó okozta szennyezés lokalizációja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II. ford.                                           </t>
    </r>
    <r>
      <rPr>
        <sz val="10"/>
        <rFont val="Times New Roman"/>
        <family val="1"/>
      </rPr>
      <t>KEOP-2.4.0/B/2F/10-11-2012-0005</t>
    </r>
  </si>
  <si>
    <r>
      <t xml:space="preserve">Települési szilárd hulladék-gazdálkodási rendszerek eszközparkjának fejlesztése, informatikai korszerűsítése </t>
    </r>
    <r>
      <rPr>
        <sz val="10"/>
        <rFont val="Times New Roman"/>
        <family val="1"/>
      </rPr>
      <t xml:space="preserve">(nettó finanszírozás)   KEOP-1.1.1/C/13-2013-0016                                              </t>
    </r>
  </si>
  <si>
    <r>
      <t xml:space="preserve">Közvilágítás korszerűsítése Zalaegegerszegen I.               </t>
    </r>
    <r>
      <rPr>
        <sz val="10"/>
        <rFont val="Times New Roman"/>
        <family val="1"/>
      </rPr>
      <t>KEOP-5.5.0/A/12-2013-0191</t>
    </r>
  </si>
  <si>
    <r>
      <t xml:space="preserve">Közvilágítás korszerűsítése Zalaegerszegen  II.                     </t>
    </r>
    <r>
      <rPr>
        <sz val="10"/>
        <rFont val="Times New Roman"/>
        <family val="1"/>
      </rPr>
      <t>KEOP-5.5.0/A/12-2013-0182</t>
    </r>
  </si>
  <si>
    <r>
      <t xml:space="preserve">Zalaegerszeg elővárosi közlekedési rendszereinek fejlesztése                                                                          </t>
    </r>
    <r>
      <rPr>
        <sz val="10"/>
        <rFont val="Times New Roman"/>
        <family val="1"/>
      </rPr>
      <t xml:space="preserve"> KÖZOP-5.5.0-09-11-2012-0016</t>
    </r>
  </si>
  <si>
    <r>
      <t xml:space="preserve">Zalaegerszeg intermodális közösségi közlekedési csomópont létesítése                                                         </t>
    </r>
    <r>
      <rPr>
        <sz val="10"/>
        <rFont val="Times New Roman"/>
        <family val="1"/>
      </rPr>
      <t xml:space="preserve"> KÖZOP-5.5.0-09-11-2012-0019</t>
    </r>
  </si>
  <si>
    <r>
      <t xml:space="preserve">Természettudományos oktatás eszközrendszerének és módszertanának fejlesztése a Kölcsey F. Gimnáziumában </t>
    </r>
    <r>
      <rPr>
        <sz val="10"/>
        <rFont val="Times New Roman"/>
        <family val="1"/>
      </rPr>
      <t>(konzorciumi partnerekkel együtt)                                      TÁMOP-3.1.3.-11/2-2012-0023</t>
    </r>
  </si>
  <si>
    <r>
      <t xml:space="preserve">Egymásra hangolva </t>
    </r>
    <r>
      <rPr>
        <sz val="10"/>
        <rFont val="Times New Roman"/>
        <family val="1"/>
      </rPr>
      <t>(konzorciumi partnerekkel együtt)                         TÁMOP-5.4.9-11/1-2012-0043</t>
    </r>
  </si>
  <si>
    <r>
      <t>Keresztury Dezső VMK</t>
    </r>
    <r>
      <rPr>
        <sz val="10"/>
        <rFont val="Times New Roman"/>
        <family val="1"/>
      </rPr>
      <t>: Mesh-terség TÁMOP-3.2.12-12/1-2012-0036</t>
    </r>
  </si>
  <si>
    <r>
      <t xml:space="preserve">Keresztury Dezső VMK: </t>
    </r>
    <r>
      <rPr>
        <sz val="10"/>
        <rFont val="Times New Roman"/>
        <family val="1"/>
      </rPr>
      <t>Almárium (TÁMOP 3.4.4/B-11/2)</t>
    </r>
  </si>
  <si>
    <r>
      <t xml:space="preserve">Keresztury Dezső VMK: </t>
    </r>
    <r>
      <rPr>
        <sz val="10"/>
        <rFont val="Times New Roman"/>
        <family val="1"/>
      </rPr>
      <t>Játék-Szín-Tér (TÁMOP 3.2.13-12/1)</t>
    </r>
  </si>
  <si>
    <r>
      <t xml:space="preserve">Keresztury Dezső VMK: </t>
    </r>
    <r>
      <rPr>
        <sz val="10"/>
        <rFont val="Times New Roman"/>
        <family val="1"/>
      </rPr>
      <t>KREA-TEAM (TÁMOP 3.2.13-12/1)</t>
    </r>
  </si>
  <si>
    <r>
      <t xml:space="preserve">Zalaegerszegi Városrészek Művelődési Központja és Könyvtára:: </t>
    </r>
    <r>
      <rPr>
        <sz val="10"/>
        <rFont val="Times New Roman"/>
        <family val="1"/>
      </rPr>
      <t>"Itt kiköthetsz" program TÁMOP 5.2.5.B-10/2-2010-0070 pályázat jogutódlással átvett része</t>
    </r>
  </si>
  <si>
    <r>
      <t xml:space="preserve">Zalaegerszegi Városrészek Művelődési Központja és Könyvtára: </t>
    </r>
    <r>
      <rPr>
        <sz val="10"/>
        <rFont val="Times New Roman"/>
        <family val="1"/>
      </rPr>
      <t>Kulturális szakemberek továbbképzése a könyvtári szolgáltatások érdekében TÁMOP-3.2.12-12/1-2012-0027(konzorciumi keretben)</t>
    </r>
  </si>
  <si>
    <r>
      <t xml:space="preserve">Zalaegerszegi Városrészek Művelődési Központja és Könyvtára: </t>
    </r>
    <r>
      <rPr>
        <sz val="10"/>
        <rFont val="Times New Roman"/>
        <family val="1"/>
      </rPr>
      <t>Kulturális intézmények részvétele a tanórán kívüli nevelési feladatok ellátásában (TÁMOP-3.2.13-12/1)</t>
    </r>
  </si>
  <si>
    <r>
      <t>Göcseji Múzeum: "</t>
    </r>
    <r>
      <rPr>
        <sz val="10"/>
        <rFont val="Times New Roman"/>
        <family val="1"/>
      </rPr>
      <t>Múltunk közös értékei" szlovén-magyar határon átnyúló együttműködési program 2007-2013. Vas, Zala ZMMI, Lendva</t>
    </r>
  </si>
  <si>
    <r>
      <t xml:space="preserve">Göcseji Múzeum: </t>
    </r>
    <r>
      <rPr>
        <sz val="10"/>
        <rFont val="Times New Roman"/>
        <family val="1"/>
      </rPr>
      <t>Dolgozva tanulni, tanulva dolgozni TÁMOP-3.2.3/A-11/1</t>
    </r>
  </si>
  <si>
    <r>
      <t>Göcseji Múzeum:</t>
    </r>
    <r>
      <rPr>
        <sz val="10"/>
        <rFont val="Times New Roman"/>
        <family val="1"/>
      </rPr>
      <t>Göcseji hagyományok értünk TÁMOP-3.2.8 B-12/1</t>
    </r>
  </si>
  <si>
    <r>
      <t xml:space="preserve">Göcseji Múzeum: </t>
    </r>
    <r>
      <rPr>
        <sz val="10"/>
        <rFont val="Times New Roman"/>
        <family val="1"/>
      </rPr>
      <t xml:space="preserve">A szerethető múzeum TÁMOP-3.2.13-12/1 </t>
    </r>
  </si>
  <si>
    <r>
      <t xml:space="preserve">Göcseji Múzeum: </t>
    </r>
    <r>
      <rPr>
        <sz val="10"/>
        <rFont val="Times New Roman"/>
        <family val="1"/>
      </rPr>
      <t>Gyűjtemények közös térben TIOP 1.2.2-1/1</t>
    </r>
  </si>
  <si>
    <r>
      <t xml:space="preserve">Göcseji Múzeum: </t>
    </r>
    <r>
      <rPr>
        <sz val="10"/>
        <rFont val="Times New Roman"/>
        <family val="1"/>
      </rPr>
      <t>Kulturális szakemberek továbbképzése TÁMOP 3.2.12-12 (konzorciumi partnerként)</t>
    </r>
  </si>
  <si>
    <r>
      <t xml:space="preserve">Deák Ferenc Megyei és Városi Könyvtár: </t>
    </r>
    <r>
      <rPr>
        <sz val="10"/>
        <rFont val="Times New Roman"/>
        <family val="1"/>
      </rPr>
      <t>Könyvtárosok továbbképzése TÁMOP-3.2.12-12/1-2012-0027</t>
    </r>
  </si>
  <si>
    <r>
      <t xml:space="preserve">Deák Ferenc Megyei és Városi Könyvtár: </t>
    </r>
    <r>
      <rPr>
        <sz val="10"/>
        <rFont val="Times New Roman"/>
        <family val="1"/>
      </rPr>
      <t>Olvasás, megértés, könyvtári eszközök</t>
    </r>
  </si>
  <si>
    <r>
      <t xml:space="preserve">Zalaegerszegi Egészségügyi Alapellátás: </t>
    </r>
    <r>
      <rPr>
        <sz val="10"/>
        <rFont val="Times New Roman"/>
        <family val="1"/>
      </rPr>
      <t>Szociális városrehabilitáció Zalaegerszegen NYDOP-3.1.1/B2-12-k1-2013-0001</t>
    </r>
  </si>
  <si>
    <t xml:space="preserve"> Református Egyház részére orgona felújításhoz támogatás</t>
  </si>
  <si>
    <t>Óvodák felújítására</t>
  </si>
  <si>
    <t>Általános iskolák felújítására</t>
  </si>
  <si>
    <t>Griff Bábszínház</t>
  </si>
  <si>
    <t>Államházt-on kívülről végleges működési pénzeszköz átvétel</t>
  </si>
  <si>
    <t>Petőfi u-i óvoda bejárat átépítéséhez támogatás</t>
  </si>
  <si>
    <t>4.a./13</t>
  </si>
  <si>
    <t>9./5.</t>
  </si>
  <si>
    <t>"Települési szilárdhulladék-gazdálkodási rendszerek eszközparkjának fejlesztése, informatikai korszerűsítése" pályázati önrész és Áfa  kiadás megelőlegezése KEOP-1.1.1/C/13.</t>
  </si>
  <si>
    <t>9./6.</t>
  </si>
  <si>
    <t>Térinformatika</t>
  </si>
  <si>
    <t>Zalavíz Zrt. részvény vásárlás</t>
  </si>
  <si>
    <t>Kossuth L.u. 45-49. kazán é s keringtető szivattyú cseréje</t>
  </si>
  <si>
    <t xml:space="preserve">5. </t>
  </si>
  <si>
    <t>Cserével vegyes ingatlanszerződések</t>
  </si>
  <si>
    <t>Közterületi kamerarendszer bővítése</t>
  </si>
  <si>
    <t xml:space="preserve"> - igazgatási bírság</t>
  </si>
  <si>
    <t xml:space="preserve"> - MOL Nyrt. adomány felsőoktatás támogatásához</t>
  </si>
  <si>
    <t>- Idősügyi Tanács működése (Idősbarát Önk. Díj)</t>
  </si>
  <si>
    <t xml:space="preserve"> - lakásalaphoz kapcsolódó áfa visszatérülés</t>
  </si>
  <si>
    <t>3. Ingyenes és kedvezményes gyermek étkeztetés</t>
  </si>
  <si>
    <t xml:space="preserve">   -  bölcsődében ingyenes</t>
  </si>
  <si>
    <t xml:space="preserve">   - óvodában ingyenes</t>
  </si>
  <si>
    <t xml:space="preserve">   - óvodában kedvezményes</t>
  </si>
  <si>
    <t xml:space="preserve">   - iskolában ingyenes</t>
  </si>
  <si>
    <t xml:space="preserve">   - iskolában kedvezményes</t>
  </si>
  <si>
    <t>3./5</t>
  </si>
  <si>
    <t>Zalaegerszegi Belvárosi II. számú Óvoda</t>
  </si>
  <si>
    <t>3./6</t>
  </si>
  <si>
    <t>3./7</t>
  </si>
  <si>
    <t>3./8</t>
  </si>
  <si>
    <t xml:space="preserve">          ZEGESZ</t>
  </si>
  <si>
    <t>Óvodai GESZ</t>
  </si>
  <si>
    <t>ebből: Zalaegerszegi Belvárosi I. sz.Óvoda</t>
  </si>
  <si>
    <t xml:space="preserve">         Zalaegerszegi Belvárosi  II.sz.Óvoda</t>
  </si>
  <si>
    <t xml:space="preserve">         Zalaegerszegi Kertvárosi Óvoda</t>
  </si>
  <si>
    <t xml:space="preserve">882201 Adósságkezelési szolgáltatás </t>
  </si>
  <si>
    <t>822202 Közgyógyellátás</t>
  </si>
  <si>
    <t xml:space="preserve"> - méltányossági közgyógyellátás</t>
  </si>
  <si>
    <t>882203 Köztemetés</t>
  </si>
  <si>
    <t>890441 Közcélú  foglalkoztatás</t>
  </si>
  <si>
    <t>854 234 Szociális ösztöndíjak</t>
  </si>
  <si>
    <t xml:space="preserve"> - Bursa Hungarica ösztöndíj</t>
  </si>
  <si>
    <t>889942 Önkormányzat által nyújtott lakástámogatás</t>
  </si>
  <si>
    <t xml:space="preserve"> - lakásgazdálkodási feladatokra</t>
  </si>
  <si>
    <t>889924 Családsegítés</t>
  </si>
  <si>
    <t xml:space="preserve"> - Családsegítő Szolgálathoz krízissegélyezés</t>
  </si>
  <si>
    <t>842531 Polgári védelem ágazati feladatai</t>
  </si>
  <si>
    <t xml:space="preserve"> - helyi védelmi igazgatás</t>
  </si>
  <si>
    <t>Szociális és igazgatási fa.működési kiadás összesen:</t>
  </si>
  <si>
    <t>Felújítási kiadások:</t>
  </si>
  <si>
    <t>Fejlesztési kiadások:</t>
  </si>
  <si>
    <t xml:space="preserve"> - helyi közösségi közlekedés támogatása</t>
  </si>
  <si>
    <t xml:space="preserve"> - "Itthon vagy - Magyarország szeretlek" program</t>
  </si>
  <si>
    <t>Kiegészítő támogatás 2014. évi önkormányzati feladatok ellátásához</t>
  </si>
  <si>
    <t>Állami hozzájárulás összesen:</t>
  </si>
  <si>
    <t>2013. évi teljesítés</t>
  </si>
  <si>
    <t>2013. évi teljesítésből Többcélú Kistérségi Társ.</t>
  </si>
  <si>
    <t xml:space="preserve"> Lakásvásárlás és -építés támogatásból "Bébi kedvezmény"</t>
  </si>
  <si>
    <t>Egerszeg kártya pénztárgép beszerzés</t>
  </si>
  <si>
    <t xml:space="preserve">23. </t>
  </si>
  <si>
    <t>Béke ligeti Iskolában kapu építése</t>
  </si>
  <si>
    <t xml:space="preserve">24. </t>
  </si>
  <si>
    <t>Göcseji Múzeum részére pályázati önrészhez pe. átadás</t>
  </si>
  <si>
    <t xml:space="preserve">25. </t>
  </si>
  <si>
    <t>Andráshidai LSC sportfejlesztési program támogatása</t>
  </si>
  <si>
    <t>26.</t>
  </si>
  <si>
    <t>Páterdombi LSC sportpálya igényénak megoldása</t>
  </si>
  <si>
    <t>27.</t>
  </si>
  <si>
    <t>"Art" mozihálózat digitális fejlesztés pályázati támogatással</t>
  </si>
  <si>
    <t>28.</t>
  </si>
  <si>
    <t>Intézmények támogatása, rendezvényeik finanszírozása</t>
  </si>
  <si>
    <t>Zalaegerszeg szennyvíz-elvezetés és tisztítás fejlesztése</t>
  </si>
  <si>
    <t>2./4</t>
  </si>
  <si>
    <t>"Ivóvízminőség javítása" KEOP pályázathoz Önerő alap támogatás átadása</t>
  </si>
  <si>
    <t>Közműfejlesztési beruházás (állami támogatás rész)</t>
  </si>
  <si>
    <t>4./10.</t>
  </si>
  <si>
    <t>Buszváró létesítése Kaszaházán</t>
  </si>
  <si>
    <t>5./6.</t>
  </si>
  <si>
    <t>Kinizsi u. tömbbelsőben játszótér eszközbővítés</t>
  </si>
  <si>
    <t>8./5.</t>
  </si>
  <si>
    <t>Ebergényi temetőben térkő burkolatú járda kialakítása</t>
  </si>
  <si>
    <t>9./9.</t>
  </si>
  <si>
    <t>9./10.</t>
  </si>
  <si>
    <t>Vis maior pályázat árvízvédelem és partfalomlás helyreállítás</t>
  </si>
  <si>
    <t>1./9</t>
  </si>
  <si>
    <t>Posta út csatornázása</t>
  </si>
  <si>
    <t>É-i tehermentesítő út pótmunkák</t>
  </si>
  <si>
    <t>Szt. András parkban játszótér létesítése</t>
  </si>
  <si>
    <t>Kerékpárút építésekhez kapcsolódó fásítások és területrendezések</t>
  </si>
  <si>
    <t>6./1.1.</t>
  </si>
  <si>
    <t>Béke utca felújításának előkészítése, tervezése</t>
  </si>
  <si>
    <t>6./1.2.</t>
  </si>
  <si>
    <t>Rákóczi u. felújításához kapcsolódó vízi-közmű kiváltások előkészítése, tervezése</t>
  </si>
  <si>
    <t>6./1.3.</t>
  </si>
  <si>
    <t>Vizslapark funkcióbővítés és fejlesztés előkészítése, tervezése</t>
  </si>
  <si>
    <t>6./1.4.</t>
  </si>
  <si>
    <t>Gébárti fürdőlétesítmények (Aquacity) fejlesztési koncepció terv készítés</t>
  </si>
  <si>
    <t>6./23.</t>
  </si>
  <si>
    <t>6./24.</t>
  </si>
  <si>
    <t xml:space="preserve">"Komplex belváros rehabilitációs program Zalaegerszegn" projekt pályázati támogatással NYDOP-3.1.1/B1-13-k-2013-0005 </t>
  </si>
  <si>
    <t>6./25.</t>
  </si>
  <si>
    <t>Barnamezős vásárlás/fejlesztés</t>
  </si>
  <si>
    <t>6./26.</t>
  </si>
  <si>
    <t>Szociális városrehabilitáció Zalaegerszegen NYDOP-3.1.1/B2-13-k2-2013-0001</t>
  </si>
  <si>
    <t>7./2.</t>
  </si>
  <si>
    <t xml:space="preserve"> - HPV védőoltás</t>
  </si>
  <si>
    <t>873021 Fogyatékosággal élők tartós bentlakásos ellátása</t>
  </si>
  <si>
    <t xml:space="preserve"> -Fogyatékos Otthon működtetése</t>
  </si>
  <si>
    <t>873011 Időskorúak tartós bentlakásos szociális ellátása</t>
  </si>
  <si>
    <t xml:space="preserve"> - Idősek Otthona lízingdíj kamata</t>
  </si>
  <si>
    <t xml:space="preserve"> - ügyeleti ellátás támogatása</t>
  </si>
  <si>
    <t>- peremkerületről bejáró tanulók bérlettámogatása</t>
  </si>
  <si>
    <t xml:space="preserve"> - TISZK megszüntetésével kapcsolatos elszámolás</t>
  </si>
  <si>
    <t>Intézmény megnevezése</t>
  </si>
  <si>
    <t>2013. évi  eredeti létszám keret</t>
  </si>
  <si>
    <t xml:space="preserve">2013. évi  módosított létszám keret </t>
  </si>
  <si>
    <t>2013. évi tényleges létszám                  ( átlagos stat. állományi)</t>
  </si>
  <si>
    <t>Teljesítés  %-a</t>
  </si>
  <si>
    <t>Zalaegerszegi Egyesített Bolcsődék</t>
  </si>
  <si>
    <t>Zalaegerszegi Családsegítő Szolgálat</t>
  </si>
  <si>
    <t>Zegesz</t>
  </si>
  <si>
    <t>Ogesz</t>
  </si>
  <si>
    <t>Zalaegerszegi Városrészek Művelődési Központja (volt Apáczai VMK)</t>
  </si>
  <si>
    <t>Tourinform Iroda</t>
  </si>
  <si>
    <t xml:space="preserve"> - stratégiai fejl. tervek, megvalósíthatósági tanulmányok</t>
  </si>
  <si>
    <t xml:space="preserve"> - pályázatok előkészítése, pályázati díjak</t>
  </si>
  <si>
    <t xml:space="preserve"> -  hosszútávú fejlesztési programok,külső szakértők díja</t>
  </si>
  <si>
    <t xml:space="preserve"> - 2007-2013.fejlesztési programok működési kiadásai</t>
  </si>
  <si>
    <t xml:space="preserve"> - operatív program (2014-2020.) előkészítése</t>
  </si>
  <si>
    <t xml:space="preserve"> - társadalmasítás, közösségi tervezés és tájékoztatás</t>
  </si>
  <si>
    <t xml:space="preserve"> - hatósági, szakhatósági eljárásokkal kapcs.kiadások</t>
  </si>
  <si>
    <t xml:space="preserve"> - Tervtanács működtetése</t>
  </si>
  <si>
    <t>Helyi iparűzési adó (1,5 millió alatti)</t>
  </si>
  <si>
    <t>Gépjárműadó</t>
  </si>
  <si>
    <t xml:space="preserve"> Talajterhelési díj</t>
  </si>
  <si>
    <t>Késedelmi pótlék</t>
  </si>
  <si>
    <t>Mulasztási bírság, végrehajtási költség</t>
  </si>
  <si>
    <t>A hitel- és kölcsönállomány és lízingkötelezettség  alakulása lejárat és hitelezők szerint</t>
  </si>
  <si>
    <t>Átalszegett u. 35-155. között járdafelújítási, javítási feladatok</t>
  </si>
  <si>
    <t>Ola utcai és Rákóczi utcai járda felújítása, zöldfelület rendezése</t>
  </si>
  <si>
    <t>4./24</t>
  </si>
  <si>
    <t>Járdafelújítások Páterdombon</t>
  </si>
  <si>
    <t>4./25</t>
  </si>
  <si>
    <t>4./26</t>
  </si>
  <si>
    <t>Járdafelújítások Zalabesenyőben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</si>
  <si>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</si>
  <si>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</si>
  <si>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</si>
  <si>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</si>
  <si>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</si>
  <si>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</si>
  <si>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</si>
  <si>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</si>
  <si>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</si>
  <si>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</si>
  <si>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</si>
  <si>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>4./38</t>
  </si>
  <si>
    <t>4./39</t>
  </si>
  <si>
    <t>4./40</t>
  </si>
  <si>
    <t>Hosszú-hegyi út felújítása</t>
  </si>
  <si>
    <t>4.a./1</t>
  </si>
  <si>
    <t>4.a./2</t>
  </si>
  <si>
    <t>4.a./3</t>
  </si>
  <si>
    <t>4.a./4</t>
  </si>
  <si>
    <t>4.a./5</t>
  </si>
  <si>
    <t>4.a./6</t>
  </si>
  <si>
    <t>4.a./7</t>
  </si>
  <si>
    <t>4.a./8</t>
  </si>
  <si>
    <t xml:space="preserve">        egyéb szociális szolgáltatás</t>
  </si>
  <si>
    <t xml:space="preserve">        címpótlék a szociális intézményekben</t>
  </si>
  <si>
    <t>Oktatási, Kulturális és Sport Bizottság átruházott hatáskörében felosztható keret</t>
  </si>
  <si>
    <t xml:space="preserve">         2013. évi közösségi, művészeti pályázatok</t>
  </si>
  <si>
    <t xml:space="preserve">        rendezvények támogatása</t>
  </si>
  <si>
    <t>Gazdasági   Bizottság átruházott hatáskörében felosztható keret</t>
  </si>
  <si>
    <t xml:space="preserve">        egyéb szervezetek támogatása</t>
  </si>
  <si>
    <t>Városfejlesztési, Üzemeltetési és Tervezési Bizottság átruházott hatáskörében felosztható keret</t>
  </si>
  <si>
    <t xml:space="preserve">        lakossági, civil kezdeményezések támogatása</t>
  </si>
  <si>
    <t>Ügyrendi, Jogi és Vagyonnyilatkozatot  Ellenőrző Bizottság</t>
  </si>
  <si>
    <t xml:space="preserve">        közbiztonsági feladatokra</t>
  </si>
  <si>
    <t>Felhalmozási célú céltartalék</t>
  </si>
  <si>
    <t>Tartalék összesen:</t>
  </si>
  <si>
    <t>Cím  szám</t>
  </si>
  <si>
    <t>Alcím-          szám</t>
  </si>
  <si>
    <t>Sor-                     szám</t>
  </si>
  <si>
    <t>Felújítási cél megnevezése</t>
  </si>
  <si>
    <t>Felújítási célú kiad.</t>
  </si>
  <si>
    <t>Felúj. célú pénzeszk. átad.</t>
  </si>
  <si>
    <t>Felújítás összesen</t>
  </si>
  <si>
    <t xml:space="preserve"> - csapadékvíz elvezető rendszer fennmaradási/üzemeltetési engedélyek</t>
  </si>
  <si>
    <t xml:space="preserve"> - Vízügyi hatóságokkal kapcs. Feladatok</t>
  </si>
  <si>
    <t xml:space="preserve"> - vízbázis védőidomok, kártalanítások</t>
  </si>
  <si>
    <t xml:space="preserve"> - víziközművek területigénybevételével  kapcsolatos költségek</t>
  </si>
  <si>
    <t xml:space="preserve"> - közterületfelügyeleti bírság</t>
  </si>
  <si>
    <t xml:space="preserve"> - adósságkonszolídációra kapott törlesztési célú állami támogatás</t>
  </si>
  <si>
    <t>890509 Egyéb m.n.s. közösségi, társadalmi tevékenység támogatása</t>
  </si>
  <si>
    <t>- vadkár eljárás bevétele</t>
  </si>
  <si>
    <t xml:space="preserve"> - lakossági befizetés Cimpóhegy magánerős útépítéshez</t>
  </si>
  <si>
    <t>- Kaszaházi úti járda felúj-hoz befizetett hozzájárulás</t>
  </si>
  <si>
    <t xml:space="preserve"> - lakossági befizetés Kispesti u.2-6.magánerős járdaépítéshez</t>
  </si>
  <si>
    <t>- Vorhotai Közösségi Ház felújításához  Vorhotai LSC befizetése</t>
  </si>
  <si>
    <t>- Szakképző iskolától átvett gépek, eszközök hasznosítása</t>
  </si>
  <si>
    <t xml:space="preserve">"Komplex belváros rehabilitációs program Zalaegerszegn" projekt pályázati támogatása NYDOP-3.1.1/B1-13-k-2013-0005 </t>
  </si>
  <si>
    <t>- Szociális városrehabililtáció Zalaegerszegen NYDOP-3.1.1/B2-13-k2-2013-0001</t>
  </si>
  <si>
    <t>- kötbér befizetés kerékpárút építéséhez</t>
  </si>
  <si>
    <t>"Zalaegerszeg 2020-Integrált településfejlesztési startégia megalkotása" projekt pályázati támogatás NYDOP-3.1.1/F-13-2013-0001</t>
  </si>
  <si>
    <t>- térítésmentes közmű átadás-átvétel elszámolása</t>
  </si>
  <si>
    <t>- Közvilágítás energiatakarékot átalakítása Zalaegerszegen I. ütem KEOP-5.5.0/A/12-2013-0191 pályázat pe.</t>
  </si>
  <si>
    <t>- Közvilágítás energiatakarékot átalakítása Zalaegerszegen II. ütem KEOP-5.5.0/A/12-2013-0182 pályázat pe.</t>
  </si>
  <si>
    <t xml:space="preserve"> - cserével vegyes ingatlanszerződések</t>
  </si>
  <si>
    <t>- cserével vegyes ingatlanszerződések</t>
  </si>
  <si>
    <t>- új számviteli szabályok miatt óvadékok rendezése</t>
  </si>
  <si>
    <t xml:space="preserve"> - vagyonbiztosítás kötbér</t>
  </si>
  <si>
    <t>- helyi önkormányzatok ált. működésének és ágazati feladatainak támogatása</t>
  </si>
  <si>
    <t>- kieg. támogatás 2014. évi önkormányzati fa. ellátásához</t>
  </si>
  <si>
    <t xml:space="preserve"> - szerkezetátalakítási tartalék</t>
  </si>
  <si>
    <t>- járulékmegtak. eredő int-i befizetési  kötelezettség</t>
  </si>
  <si>
    <t>Bio-hőerőmű megvalósíthatósági tanulmány</t>
  </si>
  <si>
    <t>Városrehabilitációra, valamint lakóövezetbe sorolt építési telek kialakítása Lakásalapból</t>
  </si>
  <si>
    <t>1.a./1</t>
  </si>
  <si>
    <t>1.a./2</t>
  </si>
  <si>
    <t>1.a./3</t>
  </si>
  <si>
    <t xml:space="preserve">Pályázati önrész </t>
  </si>
  <si>
    <t xml:space="preserve">Önkormányzat összesen költségvetési szervek nélkül </t>
  </si>
  <si>
    <t>Lakossági-civil kezdeményezések keretből felhalmozási célú átadás</t>
  </si>
  <si>
    <t>Posta út melletti telephelyek  szennyvízelvezetése</t>
  </si>
  <si>
    <t>4./14</t>
  </si>
  <si>
    <t>4./15</t>
  </si>
  <si>
    <t>4./16</t>
  </si>
  <si>
    <t>4./17</t>
  </si>
  <si>
    <t>Teljesítés %-a</t>
  </si>
  <si>
    <t>Teljesítés összege</t>
  </si>
  <si>
    <t>Előirányzat</t>
  </si>
  <si>
    <t>Teljesítés</t>
  </si>
  <si>
    <t>A teljesítésből</t>
  </si>
  <si>
    <t>%-a</t>
  </si>
  <si>
    <t>2.a/1</t>
  </si>
  <si>
    <t>4.a/7</t>
  </si>
  <si>
    <t>4.a/8</t>
  </si>
  <si>
    <t>4.a/9</t>
  </si>
  <si>
    <t>4.a/10</t>
  </si>
  <si>
    <t>2./2</t>
  </si>
  <si>
    <t>Magánerős ivóvíz bekötések</t>
  </si>
  <si>
    <t>Jogi és igazgatási feladatok összesen:</t>
  </si>
  <si>
    <t>Önkormányzat összesen:</t>
  </si>
  <si>
    <t>I. Működési célú bevételek</t>
  </si>
  <si>
    <t>I. Működési célú kiadások</t>
  </si>
  <si>
    <t>1.) Saját bevételek</t>
  </si>
  <si>
    <t>Közvilágítás és egyéb közmű beruházások</t>
  </si>
  <si>
    <t>4.) Céltartalékból működésre</t>
  </si>
  <si>
    <t>4.) Állami hozzájárulás, támogatás</t>
  </si>
  <si>
    <t>MŰKÖDÉSI CÉLÚ KIADÁSOK ÖSSZ.:</t>
  </si>
  <si>
    <t>II. Felhalmozási célú kiadások</t>
  </si>
  <si>
    <t xml:space="preserve">          ebből:    - felújítás</t>
  </si>
  <si>
    <t xml:space="preserve">                        - fejlesztés</t>
  </si>
  <si>
    <t>II. Felhalmozási célú bevételek</t>
  </si>
  <si>
    <t>2.) Beruházás</t>
  </si>
  <si>
    <t>3.) Felújítás</t>
  </si>
  <si>
    <t>4.) Céltartalék</t>
  </si>
  <si>
    <t>*</t>
  </si>
  <si>
    <t>6.b/1</t>
  </si>
  <si>
    <t>6.b/2</t>
  </si>
  <si>
    <t>6.b/3</t>
  </si>
  <si>
    <t>6.b/4</t>
  </si>
  <si>
    <t>6.b/5</t>
  </si>
  <si>
    <t>14.</t>
  </si>
  <si>
    <t>Botfa ravatalozó nyílászáróinak cseréje, térburkolat cseréje</t>
  </si>
  <si>
    <t>Buslakpuszta bezárt hulladéklerakó szennyezés lokalizáció KEOP projekt járulékos feladatok</t>
  </si>
  <si>
    <t>9./8.</t>
  </si>
  <si>
    <t>Közfoglalkoztatás anyag- és eszközigény biztosítása</t>
  </si>
  <si>
    <t>1./6</t>
  </si>
  <si>
    <t>Csácsi u. 1/a. előtti csapadékvízelvezetés</t>
  </si>
  <si>
    <t>1./7</t>
  </si>
  <si>
    <t>Bozsoki utca melletti csapadékvíz  elvezetése</t>
  </si>
  <si>
    <t>1./8</t>
  </si>
  <si>
    <t>Térítésmentes közmű átadás</t>
  </si>
  <si>
    <t xml:space="preserve">Intézményi vizesblokk felújítás 2013. évben </t>
  </si>
  <si>
    <t xml:space="preserve"> - Polgármesteri keret</t>
  </si>
  <si>
    <t xml:space="preserve"> - Alpolgármesteri keretek</t>
  </si>
  <si>
    <t xml:space="preserve"> - Településrészi Önkormányzatok</t>
  </si>
  <si>
    <t>841335 Foglalkoztatást elősegítő támogatások</t>
  </si>
  <si>
    <t xml:space="preserve"> - bírói letét visszautalása</t>
  </si>
  <si>
    <t xml:space="preserve"> - okmányirodai bevételek előző évekről áthúzódó</t>
  </si>
  <si>
    <t>Helyesbített pénz-                maradvány</t>
  </si>
  <si>
    <t>Pénzmaradvány forrása</t>
  </si>
  <si>
    <t>Kötelezettséggel terhelt pénzmaradvány összesen:</t>
  </si>
  <si>
    <t>Kötelezettséggel terhelt pm. részletezése</t>
  </si>
  <si>
    <t>Szabad pénzma-  radvány összesen</t>
  </si>
  <si>
    <t>Szabad pénzmaradvány részletezése</t>
  </si>
  <si>
    <t>Int. elvonásból és állami támogatások elszámolásából adódó különbözetek</t>
  </si>
  <si>
    <t>Bevételi többlet</t>
  </si>
  <si>
    <t>Kiadási meg- takarítás</t>
  </si>
  <si>
    <t>váll.tev.pénzforg.i váll.-i maradványa miatti korrekció</t>
  </si>
  <si>
    <t>működési célú</t>
  </si>
  <si>
    <t>felhalmozási célú</t>
  </si>
  <si>
    <t>Működési célú</t>
  </si>
  <si>
    <t>Felhalmozási célú</t>
  </si>
  <si>
    <t>célra, feladatra kapott összegek</t>
  </si>
  <si>
    <t>eredeti költségvetésben behozott összeg</t>
  </si>
  <si>
    <t>egyéb szabad pénzmaradvány</t>
  </si>
  <si>
    <t>Zalaegerszegi     Belvárosi I. sz. Óvoda</t>
  </si>
  <si>
    <t>Zalaegerszegi Belvárosi  II.sz.Óvoda</t>
  </si>
  <si>
    <t>Zalaegerszegi Városrészek Művelődési Központja és Könyvtára (volt Apáczai VMK)</t>
  </si>
  <si>
    <t>Intézmény 
megnevezése</t>
  </si>
  <si>
    <t>Tárgyi eszközök</t>
  </si>
  <si>
    <t>Ingatlanok</t>
  </si>
  <si>
    <t>Gépek, berendezések</t>
  </si>
  <si>
    <t>Tenyészállatok</t>
  </si>
  <si>
    <t>Tárgyi eszközök összesen</t>
  </si>
  <si>
    <t>Bruttó érték tárgyévi növ.</t>
  </si>
  <si>
    <t>Bruttó érték tárgy-
évi csökk.</t>
  </si>
  <si>
    <t>Écs. vált.</t>
  </si>
  <si>
    <t>Immat javak nettó értékvált. össz.</t>
  </si>
  <si>
    <t>Bruttó érték növ.</t>
  </si>
  <si>
    <t>Bruttó érték csökk.</t>
  </si>
  <si>
    <t>Br. ért. növ.</t>
  </si>
  <si>
    <t xml:space="preserve">Br. ért. csökk. </t>
  </si>
  <si>
    <t xml:space="preserve">Écs. vált. </t>
  </si>
  <si>
    <t>Bruttó ért.növ</t>
  </si>
  <si>
    <t>Bruttó ért. csökk.</t>
  </si>
  <si>
    <t>Écs.                  vált.</t>
  </si>
  <si>
    <t>Écs.vál</t>
  </si>
  <si>
    <t>Tárgyi eszköz nettó értékvált. összesen</t>
  </si>
  <si>
    <t>Écs.vált.</t>
  </si>
  <si>
    <t>Izsák ÁMK</t>
  </si>
  <si>
    <t>Öveges ÁMK</t>
  </si>
  <si>
    <t>ZMJV Önkormányzat</t>
  </si>
  <si>
    <t>Immateriális  javak</t>
  </si>
  <si>
    <t xml:space="preserve">Tárgyi eszközök </t>
  </si>
  <si>
    <t>Zalaegerszegi Eü. Alapellátás</t>
  </si>
  <si>
    <t>1. Önkormányzatok költségvetési támogatása</t>
  </si>
  <si>
    <t xml:space="preserve">   1.1 Normatív hozzájárulások</t>
  </si>
  <si>
    <t xml:space="preserve">   1.2 Központosított előirányzatok</t>
  </si>
  <si>
    <t xml:space="preserve">   1.3 Helyi önkormányzatok színházi  támogatása</t>
  </si>
  <si>
    <t>TÁMOGATÁSOK ÖSSZESEN:</t>
  </si>
  <si>
    <t>1. Tárgyi eszközök és immateriális javak értékesítése</t>
  </si>
  <si>
    <t>2. Önkormányzatok sajátos felhalmozási és tőkebevételei</t>
  </si>
  <si>
    <t>3. Pénzügyi befektetések bevételei</t>
  </si>
  <si>
    <t>HITELEK ÖSSZESEN:</t>
  </si>
  <si>
    <t xml:space="preserve"> - "Zalaegerszeg elővárosi közlekedési rendszereinek fejlesztése" KÖZOP-5.5.0-09-11-2012-0016 pályázati támogatás</t>
  </si>
  <si>
    <t xml:space="preserve"> - "Zalaegerszeg intermodális közösségi közlekedési csomópont létesítése" KÖZOP-5.5.0-09-11-2012-0019 pályázati támogatás</t>
  </si>
  <si>
    <t>382101 települési hulladék kezelése,ártalmatlanítás</t>
  </si>
  <si>
    <t xml:space="preserve"> -  Buslakpusztai bezárt szilárd hulladéklerakó okozta szennyezés lokalizációja pályázati pe.KEOP-2.4.0/B/F/10-11-2012-0005</t>
  </si>
  <si>
    <t xml:space="preserve"> -  Helyi és helyközi közösségi közlekedés fejlesztése  pályázat NYDOP-3.2.1/B-12-2013-0001</t>
  </si>
  <si>
    <t xml:space="preserve"> - Pénzmaradvány terhére intézményi elvonás</t>
  </si>
  <si>
    <t xml:space="preserve"> - központi támogatások</t>
  </si>
  <si>
    <t>842155 Önkormányzatok m.n.s. nemzetközi kapcsolatai</t>
  </si>
  <si>
    <t xml:space="preserve"> - nemzetközi kapcsolatokra</t>
  </si>
  <si>
    <t xml:space="preserve"> - Nyugdíjasházi adományok</t>
  </si>
  <si>
    <t xml:space="preserve">  - Igazgatási szolgáltatási díj bevétel</t>
  </si>
  <si>
    <t>841124 Területi ált. végrehajtó igazgatási tevékenység</t>
  </si>
  <si>
    <t>841126  Önkorm.és társulások igazgatási  tevékenysége</t>
  </si>
  <si>
    <t xml:space="preserve"> - szociális kölcsön törlesztése</t>
  </si>
  <si>
    <t>882129 Egyéb önkormányzati eseti pénzbeli ellátások</t>
  </si>
  <si>
    <t>862101 Háziorvosi alapellátás</t>
  </si>
  <si>
    <t>422100  Folyadék szállítására szolgáló közmű építése</t>
  </si>
  <si>
    <t xml:space="preserve"> -  Idegenforgalmi feladatok</t>
  </si>
  <si>
    <t>Bazitai Óvodában  szekrények  beszerzése</t>
  </si>
  <si>
    <t>Andráshidai óvoda fejlesztése (NYDOP-5.3.1/B-12) önrész</t>
  </si>
  <si>
    <t>Landorhegyi Óvoda energetikai beruházáshoz kapcsolódó kiegészítő építések</t>
  </si>
  <si>
    <t>Mikes Óvoda energetikai beruházáshoz kapcsolódó kiegészítő építések</t>
  </si>
  <si>
    <t>2013.                                 XII. 31-én</t>
  </si>
  <si>
    <t>Változás 2013. évben</t>
  </si>
  <si>
    <t>2014. évi tőke   törlesztés</t>
  </si>
  <si>
    <t>2015. évi tőke    törlesztés</t>
  </si>
  <si>
    <t>2016. évi tőke      törlesztés</t>
  </si>
  <si>
    <t>Tőke-   tartozás 2013.   XII.31.</t>
  </si>
  <si>
    <t>ZTE Football Club Rt. hitelfelvételéhez készfizető kezesség (szerz.szám: 1-1-05-4900-0292-3)</t>
  </si>
  <si>
    <t>3 havi Libor + 4,2 %</t>
  </si>
  <si>
    <t xml:space="preserve">   </t>
  </si>
  <si>
    <t>Keresztury VMK</t>
  </si>
  <si>
    <t>Adatok:ezer Ft-ban</t>
  </si>
  <si>
    <t>Bevételek:</t>
  </si>
  <si>
    <t xml:space="preserve"> önkormányzat pénzforgalmi bevételei:</t>
  </si>
  <si>
    <t xml:space="preserve"> pénzforgalom nélküli bevételek:</t>
  </si>
  <si>
    <t>önkormányzat bevételei:</t>
  </si>
  <si>
    <t xml:space="preserve">         - forgatási célú értékpapírok értékesítése</t>
  </si>
  <si>
    <t xml:space="preserve">         - kiegyenlítő, függő, átfutó bevételek:</t>
  </si>
  <si>
    <t xml:space="preserve">         - pénzforgalom nélküli bevételek:</t>
  </si>
  <si>
    <t>Kiadások:</t>
  </si>
  <si>
    <t xml:space="preserve"> - lakásalap  2012. évi pénzmaradványának igénybevétele</t>
  </si>
  <si>
    <t xml:space="preserve"> - lakásalap előző évek tartalékának bevonása</t>
  </si>
  <si>
    <t xml:space="preserve"> - 2012. évi pénzmaradvány igénybevétele áthúzódó feladatokhoz</t>
  </si>
  <si>
    <t xml:space="preserve"> - 2012. évi pénzmaradvány új feladatokhoz</t>
  </si>
  <si>
    <t xml:space="preserve"> - elző évek tartalékának igénybevétele </t>
  </si>
  <si>
    <t>Zalaegerszeg, 2014. április 10.</t>
  </si>
  <si>
    <t>Zalaegerszeg, 2014.április 10.</t>
  </si>
  <si>
    <t>Tartós részesedés</t>
  </si>
  <si>
    <t>Tartósan adott kölcsönök</t>
  </si>
  <si>
    <t>Befektetett pénzügyi eszközök összesen             ( 9+10 )</t>
  </si>
  <si>
    <t>Összesen (2+8+9)</t>
  </si>
  <si>
    <t>Forgalomképtelen vagyon</t>
  </si>
  <si>
    <t xml:space="preserve">                       Változás</t>
  </si>
  <si>
    <t xml:space="preserve">                   Változás</t>
  </si>
  <si>
    <t>Korlátozottan forgalomképes       vagyon</t>
  </si>
  <si>
    <t>Forgalomképes vagyon</t>
  </si>
  <si>
    <t>Önkormányzati vagyon összesen                            ( 1+2+3 )</t>
  </si>
  <si>
    <t>Összesen:</t>
  </si>
  <si>
    <t>Sorszám</t>
  </si>
  <si>
    <t>Székhely</t>
  </si>
  <si>
    <t>Állomány 2012. december 31-én</t>
  </si>
  <si>
    <t>Névérték</t>
  </si>
  <si>
    <t>Nyilvántartás szerinti érték</t>
  </si>
  <si>
    <t>100 %-os részesedéssel</t>
  </si>
  <si>
    <t>Városfejlesztő Zrt.</t>
  </si>
  <si>
    <t>Zalaegerszeg</t>
  </si>
  <si>
    <t>Városi Televízió Kft.</t>
  </si>
  <si>
    <t>Városgazdálkodási Kft.</t>
  </si>
  <si>
    <t>ZALA-DEPO Kft.</t>
  </si>
  <si>
    <t>Kontakt Humán KHT</t>
  </si>
  <si>
    <t>LÉSZ Kft.</t>
  </si>
  <si>
    <t>Szociális és igazgatási fa. kiadásai összesen:</t>
  </si>
  <si>
    <t>Oktatási feladatok</t>
  </si>
  <si>
    <t>856099 Egyéb oktatást kiegészítő tevékenység</t>
  </si>
  <si>
    <t xml:space="preserve"> - felsőoktatási ösztöndíj</t>
  </si>
  <si>
    <t xml:space="preserve"> - szakképzési  ösztöndíj</t>
  </si>
  <si>
    <t xml:space="preserve"> - intézmények támogatása, rendezvényeik finanszírozása</t>
  </si>
  <si>
    <t xml:space="preserve"> - díszokleveles pedagógusok ünnepsége és jutalmazása</t>
  </si>
  <si>
    <t xml:space="preserve"> - saját fenntartású, illetve működtetésű intézmények karbantartása</t>
  </si>
  <si>
    <t xml:space="preserve"> - Zeg.Felsőfokú Oktatásáért Közalapítvány támogatása</t>
  </si>
  <si>
    <t xml:space="preserve"> - Budapesti Gazdasági Főiskola támogatása</t>
  </si>
  <si>
    <t xml:space="preserve"> - Ny-Magyarországi Egyetem költségtérítéses hallgatók támogatása</t>
  </si>
  <si>
    <t>Kulturális és ifjúsági feladatok</t>
  </si>
  <si>
    <t>890216 Önkorm-i ifjúsági kezdeményezések és programok, valamint támogatásuk</t>
  </si>
  <si>
    <t xml:space="preserve"> - ifjúsági rendezvények</t>
  </si>
  <si>
    <t xml:space="preserve"> - Tanfolyamok, képzések</t>
  </si>
  <si>
    <t xml:space="preserve"> - Zalaegerszegi Városi Diákönkormányzat </t>
  </si>
  <si>
    <t xml:space="preserve"> Fejlesztési célú hitelfelvétel "Panel Plusz" program</t>
  </si>
  <si>
    <t>ERSTE Bank</t>
  </si>
  <si>
    <t>Bozsoki u. járdaburkolat felújítás</t>
  </si>
  <si>
    <t>Arany J. u-tól nyugatra lévő lakóövezet út felújítás</t>
  </si>
  <si>
    <t>Köztársaság u. burkolatfelújítás II. ütem</t>
  </si>
  <si>
    <t>Mártírok u. burkolatfelújítás I. ütem, ivóvízvezeték rekonstrukció</t>
  </si>
  <si>
    <t>Gárdonyi G. u. felújítása II. ütem</t>
  </si>
  <si>
    <t>900400 Kulturális műsorok,rendezvények, kiállítások szervezése</t>
  </si>
  <si>
    <t xml:space="preserve"> - kulturális városi rendezvények</t>
  </si>
  <si>
    <t xml:space="preserve"> - Betlehem működtetése</t>
  </si>
  <si>
    <t xml:space="preserve"> - központi közművelődés</t>
  </si>
  <si>
    <t xml:space="preserve"> - Németh János állandó kiállítás működtetéséhez</t>
  </si>
  <si>
    <t xml:space="preserve"> - új zászlótartók elhelyezése </t>
  </si>
  <si>
    <t>890301 Civil szervezetek működési támogatása</t>
  </si>
  <si>
    <t xml:space="preserve"> - önálló kulturális egyesületek, együttesek</t>
  </si>
  <si>
    <t xml:space="preserve"> - peremkerületek támogatása</t>
  </si>
  <si>
    <t xml:space="preserve"> - Zalai Táncegyüttes Egyesület támogatás</t>
  </si>
  <si>
    <t>890509 Egyéb m.n.s. közösségi, társadalmi tevékenységek támogatása</t>
  </si>
  <si>
    <t xml:space="preserve"> - művészeti ösztöndíjak</t>
  </si>
  <si>
    <t xml:space="preserve"> - Zsinagógában digitális kiállítás és vitrinek</t>
  </si>
  <si>
    <t>Egészségügyi és humánigazgatási feladatok</t>
  </si>
  <si>
    <t>869049 Egyéb betegségmegelőzés, népegészségügyi ellátás</t>
  </si>
  <si>
    <t xml:space="preserve"> - Egészséges Városok Mozgalom</t>
  </si>
  <si>
    <t>869047 Komplex egészségfejlesztő, prevenciós programok</t>
  </si>
  <si>
    <t xml:space="preserve"> - Ságod-Neszele szennyvíz  Társulás műk.támogatás</t>
  </si>
  <si>
    <t xml:space="preserve"> -  folyékony hulladék szállítás</t>
  </si>
  <si>
    <t>Városüzemelési működési kiadásai összesen:</t>
  </si>
  <si>
    <t>Városüzemelési kiadások összesen:</t>
  </si>
  <si>
    <t>Városépítészeti feladatok:</t>
  </si>
  <si>
    <t xml:space="preserve"> - Fejlesztési kiadások </t>
  </si>
  <si>
    <t xml:space="preserve"> - Felújítási kiadások</t>
  </si>
  <si>
    <t xml:space="preserve">Vagyonkezelési feladatok </t>
  </si>
  <si>
    <t>680001 Lakóingatlan bérbeadása, üzemeltetése</t>
  </si>
  <si>
    <t xml:space="preserve"> - LÉSZ bérlemény üzemeltetés</t>
  </si>
  <si>
    <t xml:space="preserve"> - volt Kaffka Koll. őrzés-védelme</t>
  </si>
  <si>
    <t xml:space="preserve"> - önk. által kezelt ing.közös ktg.közüz.díj</t>
  </si>
  <si>
    <t xml:space="preserve"> - helyiséggazdálkodás kiadásai</t>
  </si>
  <si>
    <t xml:space="preserve"> - reptér működési kiadásai (koncessziós szerződés)</t>
  </si>
  <si>
    <t xml:space="preserve"> - önkormányzat kezelésében lévő ingatlanok hasznosításához kapcsolódó kiadások</t>
  </si>
  <si>
    <t xml:space="preserve"> - épületek energiatanusítványának elkészítése</t>
  </si>
  <si>
    <t xml:space="preserve"> - önk. ingatlanok állagmegóvása,vagyonvédelme</t>
  </si>
  <si>
    <t xml:space="preserve"> - Hadkieg Parancsnokság ingatlan fenntartási költségei</t>
  </si>
  <si>
    <t xml:space="preserve"> - volt vasúti ingatlanok működési kiadásai</t>
  </si>
  <si>
    <t xml:space="preserve"> - egyéb állami ingatlanok igénylésével kapcsolatos kiadások</t>
  </si>
  <si>
    <t xml:space="preserve"> - védett épületek területrendezése, telekkönyvi bejegyzése</t>
  </si>
  <si>
    <t>Alcím    szám</t>
  </si>
  <si>
    <t>"Ivóvízminőség javítása" KEOP pályázat kapcsán felmerülő nem támogatott tartalom tervezési költségei</t>
  </si>
  <si>
    <t xml:space="preserve"> - építéshatósági feladatok</t>
  </si>
  <si>
    <t xml:space="preserve"> - Deák Ferenc Gazdaságélénkítő Program- pénzügyi vállalkozás</t>
  </si>
  <si>
    <t xml:space="preserve"> - Béke-Shalom Baráti Társaság támogatása</t>
  </si>
  <si>
    <t xml:space="preserve"> - városmarketing</t>
  </si>
  <si>
    <t>Intézményekkel kapcsolatos elszámolások</t>
  </si>
  <si>
    <t>Támogatott lakások elkülönített lakbérbev.</t>
  </si>
  <si>
    <t>Göcseji úti temető világítás bővítése</t>
  </si>
  <si>
    <t>Járdaburkolat építés Andráshidán</t>
  </si>
  <si>
    <t>Köztársaság útja - Czobor M. u. csomópont (Szentcsalád Óvoda) korrekció és gyalogos átkelőhely létesítése</t>
  </si>
  <si>
    <t>Becsali u. gyalogosátkelőhely létesítése</t>
  </si>
  <si>
    <t>Rozmaring utca burkolatépítés, tulajdonrendezéssel</t>
  </si>
  <si>
    <t>Andráshida temető melletti parkoló kialakítása</t>
  </si>
  <si>
    <t>Alkotmány u. 2-6. mögötti garázsok útépítés</t>
  </si>
  <si>
    <t>Csáfordi u. aszfaltozása</t>
  </si>
  <si>
    <t>Domb u.- Csácsi u. gyalogátkelőhely létesítése</t>
  </si>
  <si>
    <t>Játszótér kialakítása Bozsokon I. ütem</t>
  </si>
  <si>
    <t>Május 1 liget játszótér</t>
  </si>
  <si>
    <t>Városi Középiskolai Kollégium udvari pihenő kialakítás</t>
  </si>
  <si>
    <t>Vizslapark utcabútorok (padok, szeméttároló stb. ) cseréje, fejlesztése</t>
  </si>
  <si>
    <t>5.a./4</t>
  </si>
  <si>
    <t>Kodály úti kispark és sportpálya építése</t>
  </si>
  <si>
    <t>5.a./5</t>
  </si>
  <si>
    <t>Parkerdő fejlesztés( Tanösvény II.)</t>
  </si>
  <si>
    <t>Működési költségvetés összesen</t>
  </si>
  <si>
    <t>Felhalmozási költségvetés összesen</t>
  </si>
  <si>
    <t>Hitelek és kölcsönök kiadása</t>
  </si>
  <si>
    <t>Hitelek visszafizetése</t>
  </si>
  <si>
    <t>Kölcsönök nyújtása</t>
  </si>
  <si>
    <t>Hunyadi Horgászegyesület</t>
  </si>
  <si>
    <t>Igazgyöngy Hagyományőrző Egyesület</t>
  </si>
  <si>
    <t xml:space="preserve">Igazgyöngy Hagyományőrző Egyesület </t>
  </si>
  <si>
    <t>JAVK Olvasóinkért Könyvtári Alapítvány</t>
  </si>
  <si>
    <t>Jézus Szíve Ferences Plébánia</t>
  </si>
  <si>
    <t>Jót és Jól a Jövőnkért alapítvány</t>
  </si>
  <si>
    <t>Mesekert Alapítvány a Szent László u. Óvodáért</t>
  </si>
  <si>
    <t>Kaszás és Társa Kft.</t>
  </si>
  <si>
    <t>Kereskedők és Vendéglátók Zalaegerszegi Érdekképviseleti Egyesülete</t>
  </si>
  <si>
    <t xml:space="preserve">Kereskedők és Vendéglátók Zalaegerszegi Érdekképviseleti Egyesülete </t>
  </si>
  <si>
    <t>Kertvárosi LSC</t>
  </si>
  <si>
    <t xml:space="preserve">Kertvárosi LSC </t>
  </si>
  <si>
    <t>Kollázs Kulturális Egyesület</t>
  </si>
  <si>
    <t xml:space="preserve">Kollázs Kulturális Egyesület </t>
  </si>
  <si>
    <t>Horgászegyesületek Zala Megyei Szövetsége</t>
  </si>
  <si>
    <t>Kölcsey DSE</t>
  </si>
  <si>
    <t>Zalabesenyő temető bekerítésének folytatása</t>
  </si>
  <si>
    <t xml:space="preserve">Bekeháza temető környezetének rendezése, temetőt megközelítő út kialakítása </t>
  </si>
  <si>
    <t>8./3</t>
  </si>
  <si>
    <t>Göcsej úti temető teljes nyírfa állományának cseréje</t>
  </si>
  <si>
    <t>8./4</t>
  </si>
  <si>
    <t xml:space="preserve"> Bio és megújuló energiafelhasználás startmunka mintaprogram  BM támogatással</t>
  </si>
  <si>
    <t>Térfigyelő kamerarendszer kiépítése a Csácsbozsoki városrészben</t>
  </si>
  <si>
    <t>Erdészeti szakirányításkeretében tárgyi eszköz beszerzése</t>
  </si>
  <si>
    <t>Tüttő u. vízelvezető árok építése I. ütem</t>
  </si>
  <si>
    <t>Vízjogi engedélyezési eljárások díja</t>
  </si>
  <si>
    <t>Beruházásokhoz kapcsolódó csatornadiagnosztikák költsége</t>
  </si>
  <si>
    <t>Szennyvíz- és csapadékvízelvezetés építési kisebb munkák</t>
  </si>
  <si>
    <t>1.a/7</t>
  </si>
  <si>
    <t>1.a/8</t>
  </si>
  <si>
    <t>Ivóvízvezeték építési munkák</t>
  </si>
  <si>
    <t>Közvilágítás korszerűsítés Zalaegerszeg I. (KEOP-5.5.0/A) önrész, előkészítés</t>
  </si>
  <si>
    <t>Közvilágítás korszerűsítés Zalaegerszeg II. (KEOP-5.5.0/A) önrész, előkészítés</t>
  </si>
  <si>
    <t>Pózván Külsőkórház alsó és felső kapuja között járdaburkolat építés</t>
  </si>
  <si>
    <t>Kaszaházi u. - Gólyadomb között összekötőjárda építés</t>
  </si>
  <si>
    <t>Sas u. járdaépítés</t>
  </si>
  <si>
    <t>Újtemető parkoló bővítés I. ütem</t>
  </si>
  <si>
    <t xml:space="preserve">Útterületek rendezése, területvásárlás </t>
  </si>
  <si>
    <t>Kerékpárutak (4 nyomvonal) területvásárlás</t>
  </si>
  <si>
    <t>Fenyő utca útépítés, közműfejlesztés, bővítés</t>
  </si>
  <si>
    <t>Kölcsey u. északi szakasz átépítése</t>
  </si>
  <si>
    <t xml:space="preserve">*-gal jelezett felújítási feladatok megvalósításához hitelfelvétel szükséges. </t>
  </si>
  <si>
    <t>Polgármesteri Hivatal</t>
  </si>
  <si>
    <t>Izsák Imre ÁMK</t>
  </si>
  <si>
    <t>Öveges József ÁMK</t>
  </si>
  <si>
    <t>Deák Ferenc Megyei és Városi Könyvtár</t>
  </si>
  <si>
    <t>Göcseji Múzeum</t>
  </si>
  <si>
    <t>Városi Sportlétesítmények Gondnoksága</t>
  </si>
  <si>
    <t>Vásárcsarnok</t>
  </si>
  <si>
    <t>fa. jellege</t>
  </si>
  <si>
    <t>15.</t>
  </si>
  <si>
    <t>17.</t>
  </si>
  <si>
    <t>18.</t>
  </si>
  <si>
    <t>19.</t>
  </si>
  <si>
    <t>- Zalavíz Zrt. 2012. évi osztalék befizetése</t>
  </si>
  <si>
    <t>- Hock J.-Bíbor u. közlekedési csomópont átépítése pályázati tám. NYDOP-4.3.I/C 2-09-2010-0005</t>
  </si>
  <si>
    <t xml:space="preserve">  - Piac tetőjavításhoz jótállási biztosíték</t>
  </si>
  <si>
    <t>422100 Folyadék szállítására szolgáló közmű építése</t>
  </si>
  <si>
    <t xml:space="preserve"> - Alkotmány u. csapadékvíz csat.építéshez kapcsolódó kötbér</t>
  </si>
  <si>
    <t>Vörösmarty u. gázvezeték rekonstukciót követően a másik fél pálya helyreállítása</t>
  </si>
  <si>
    <t>Széchenyi tér buszmegálló felújítása szigeteléssel együtt, nyilvános WC felúj.</t>
  </si>
  <si>
    <t xml:space="preserve">Páterdombi utca részleges felújítása </t>
  </si>
  <si>
    <t>Botfy L. u. felújítás Vizslaparki u. - Mártírok u. közötti szakaszon</t>
  </si>
  <si>
    <t>Belvárosi járdák felújítása</t>
  </si>
  <si>
    <t>Balesetveszélyes tereplépcsők, járdák felújítása</t>
  </si>
  <si>
    <t xml:space="preserve">Batthyány L. u.  járdaburkolat felújítása </t>
  </si>
  <si>
    <t>Zárda u. - Alsójánkahegyi u. közötti tereplécső felújítása</t>
  </si>
  <si>
    <t>4./19</t>
  </si>
  <si>
    <t>Zrínyi u., Vasútállomás - Bartók közötti kerékpárút burkolat és kiemelt szegély felújítás</t>
  </si>
  <si>
    <t>4./20</t>
  </si>
  <si>
    <t>4./21</t>
  </si>
  <si>
    <t>4./22</t>
  </si>
  <si>
    <t>4./23</t>
  </si>
  <si>
    <t>21.</t>
  </si>
  <si>
    <t>23.</t>
  </si>
  <si>
    <t>Öveges J.Általános Iskola balesetveszélyes tornatermi mennyezet felúj.</t>
  </si>
  <si>
    <t xml:space="preserve">     -    Szabad pénzmaradvány</t>
  </si>
  <si>
    <t>……………………………………….                             …………………………….</t>
  </si>
  <si>
    <r>
      <t xml:space="preserve">   Finanszírozásból származó korrekciók (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0"/>
      </rPr>
      <t>)</t>
    </r>
  </si>
  <si>
    <r>
      <t xml:space="preserve">   Költségvetési pénzmaradvány (6</t>
    </r>
    <r>
      <rPr>
        <sz val="10"/>
        <rFont val="Arial"/>
        <family val="0"/>
      </rPr>
      <t>±7±8)</t>
    </r>
  </si>
  <si>
    <r>
      <t xml:space="preserve">  Módosított pénzmaradvány (9</t>
    </r>
    <r>
      <rPr>
        <sz val="10"/>
        <rFont val="Arial"/>
        <family val="0"/>
      </rPr>
      <t>±10±11)</t>
    </r>
  </si>
  <si>
    <t>Sor-   szám</t>
  </si>
  <si>
    <t xml:space="preserve">  Vállalkozási tevékenység működési célú bevételei</t>
  </si>
  <si>
    <t xml:space="preserve">  Vállalkozási tevékenység felhalmozási célú bevételei</t>
  </si>
  <si>
    <t xml:space="preserve">   Vállalkozási tevékenység működési célú kiadásai</t>
  </si>
  <si>
    <t xml:space="preserve">  Vállalkozási tevékenység felhalmozási célú kiadásai</t>
  </si>
  <si>
    <t xml:space="preserve">  Vállalkozási tevékenység pénzforgalmi maradványa (A-B)</t>
  </si>
  <si>
    <t xml:space="preserve">  Vállalkozási tevékenységet terhelő értékcsökkenési leírás</t>
  </si>
  <si>
    <t xml:space="preserve">   Alaptevékenység ellátására felhasznált és felhasználni tervezett vállalkozási maradvány </t>
  </si>
  <si>
    <t>F</t>
  </si>
  <si>
    <t xml:space="preserve"> Vállalkozási tartalékba helyezhető összeg   (C-8-9-E)</t>
  </si>
  <si>
    <r>
      <t xml:space="preserve">  Vállalkozási tevékenység szakfeladaton elszámolt kiadásai  (4+5</t>
    </r>
    <r>
      <rPr>
        <sz val="9"/>
        <rFont val="Arial"/>
        <family val="0"/>
      </rPr>
      <t>±</t>
    </r>
    <r>
      <rPr>
        <sz val="9"/>
        <rFont val="Times New Roman"/>
        <family val="0"/>
      </rPr>
      <t>6)</t>
    </r>
  </si>
  <si>
    <r>
      <t xml:space="preserve"> Vállalkozási tevékenység módosított pénzforgalmi vállalkozási maradványa ( C-7-8+</t>
    </r>
    <r>
      <rPr>
        <sz val="9"/>
        <rFont val="Arial"/>
        <family val="0"/>
      </rPr>
      <t>9)</t>
    </r>
  </si>
  <si>
    <t>Támogatott intézmény/szervezet neve</t>
  </si>
  <si>
    <t>Szoc.,  Eü.és Esélyegy.Biz.</t>
  </si>
  <si>
    <t>Okt.,Kult. és Sportbiz.</t>
  </si>
  <si>
    <t>Gazd. Biz.</t>
  </si>
  <si>
    <t>Városfejl., Üzemelt. és tervezési Biz.</t>
  </si>
  <si>
    <t>Ügyrendi, Jogi és Vagyonnyil. Biz.</t>
  </si>
  <si>
    <t>Polgár-mester</t>
  </si>
  <si>
    <t>Alpolgár-mesterek</t>
  </si>
  <si>
    <t>Közgyűlés</t>
  </si>
  <si>
    <t>Cigány Kisebbségi Önkormányzat</t>
  </si>
  <si>
    <t>Összesen</t>
  </si>
  <si>
    <t>Önállóan működő és gazdálkodó és önállóan működő  intézmények</t>
  </si>
  <si>
    <t xml:space="preserve">Zalaegerszegi GESZ </t>
  </si>
  <si>
    <t>Zalaegerszeg és Térsége Többcélú Kistérségi Társulás</t>
  </si>
  <si>
    <t>Civil szervezetek, egyesületek, alapítványok  és egyéb szervezetek</t>
  </si>
  <si>
    <t>Zalaegerszeg-Marosvásárhely Baráti Társaság Egyesület</t>
  </si>
  <si>
    <t>Zalaegerszeg- Marl Testvérvárosi Egyesület</t>
  </si>
  <si>
    <t>Ady DSE</t>
  </si>
  <si>
    <t>Páterdombi Diáksport Egyesület</t>
  </si>
  <si>
    <t>Ady Iskola Izsák Imre Alapítvány</t>
  </si>
  <si>
    <t>A Tanulókért És Az Iskoláért Ady Alapítvány</t>
  </si>
  <si>
    <t xml:space="preserve">A Tanulókért És Az Iskoláért Ady Alapítvány </t>
  </si>
  <si>
    <t>Ady Iskola Gyermekhangok Alapítvány</t>
  </si>
  <si>
    <t xml:space="preserve">Csány SZKI Pártolói Közhasznú Alapítvány </t>
  </si>
  <si>
    <t>Báthory István Alapítvány</t>
  </si>
  <si>
    <t>Pajtika Élményprogramok Egyesület</t>
  </si>
  <si>
    <t>Kandikó Környezet- és Természetvéd. Okt. Egyeület</t>
  </si>
  <si>
    <t>Albatrosz Táncművészeti Társulat</t>
  </si>
  <si>
    <t xml:space="preserve">Albatrosz Táncművészeti Társulat </t>
  </si>
  <si>
    <t>Alsójánkahegyi Kulturális Egyesület</t>
  </si>
  <si>
    <t>Páterdombi Kulturális Egyesület</t>
  </si>
  <si>
    <t>Andráshidai LSC</t>
  </si>
  <si>
    <t xml:space="preserve">Andráshidai LSC </t>
  </si>
  <si>
    <t>Autista Sérültekért Zalában Alapítvány</t>
  </si>
  <si>
    <t xml:space="preserve">Autista Sérültekért Zalában Alapítvány </t>
  </si>
  <si>
    <t>Bazita Polgárőr Egyesület</t>
  </si>
  <si>
    <t>Jánkahegyi Polgárőr Egyesület</t>
  </si>
  <si>
    <t>Besenyő a 2000-es években Alapítvány</t>
  </si>
  <si>
    <t xml:space="preserve">Besenyő a 2000-es években Alapítvány </t>
  </si>
  <si>
    <t>Béke-Shalom Baráti Társaság</t>
  </si>
  <si>
    <t xml:space="preserve">Béke-Shalom Baráti Társság </t>
  </si>
  <si>
    <t>BGF. PFSZF. KAR Zegi Intézete</t>
  </si>
  <si>
    <t xml:space="preserve">BGF. PFSZF. KAR Zegi Intézete </t>
  </si>
  <si>
    <t>Bogáncs Állatvédő Egyesület</t>
  </si>
  <si>
    <t xml:space="preserve">Bogáncs Állatvédő Egyesület </t>
  </si>
  <si>
    <t>Botfai  LSC</t>
  </si>
  <si>
    <t xml:space="preserve">Botfai  LSC </t>
  </si>
  <si>
    <t>Canterina Kamarakórus Alapítvány</t>
  </si>
  <si>
    <t xml:space="preserve">Canterina Kamarakórus Alapítvány </t>
  </si>
  <si>
    <t>ZMJV Roma Nemzetiségi Önkormányzat</t>
  </si>
  <si>
    <t xml:space="preserve">ZMJV Roma Nemzetiségi Önkormányzat </t>
  </si>
  <si>
    <t>Csácsbozsok-Nemesapáti SE</t>
  </si>
  <si>
    <t xml:space="preserve">Csácsbozsok-Nemesapáti SE </t>
  </si>
  <si>
    <t>Botfa Városrészi Polgárőr Egyesület</t>
  </si>
  <si>
    <t>PRO Scola Alapítvány</t>
  </si>
  <si>
    <t xml:space="preserve">PRO Scola Alapítvány </t>
  </si>
  <si>
    <t>Humanizáció Alapítvány</t>
  </si>
  <si>
    <t>Ispita Alapítvány</t>
  </si>
  <si>
    <t>Az Oktatás Színvonalának Megőrzéséért Alapítvány</t>
  </si>
  <si>
    <t>Családfesztivál Alapítvány</t>
  </si>
  <si>
    <t xml:space="preserve">Családfesztivál Alapítvány </t>
  </si>
  <si>
    <t>Cseperedő  Bölcsődei Alapítvány</t>
  </si>
  <si>
    <t xml:space="preserve">Cseperedő  Bölcsődei Alapítvány </t>
  </si>
  <si>
    <t>Csontritkulásos Betegek Egyesülete</t>
  </si>
  <si>
    <t xml:space="preserve">Csontritkulásos Betegek Egyesülete </t>
  </si>
  <si>
    <t xml:space="preserve">   - rendezvények támogatása</t>
  </si>
  <si>
    <t xml:space="preserve"> -  Gébárti tó szemetesedények és padok telepítése Horgászegyesületek Zala Megyei Szövetsége részére pe. átadás</t>
  </si>
  <si>
    <t>890301 Civil szervezetek támogatása</t>
  </si>
  <si>
    <t xml:space="preserve"> -   lakossági, civil kezdeményezések támogatása</t>
  </si>
  <si>
    <t xml:space="preserve">  - karbantartás jellegű Vis maior  feladatok</t>
  </si>
  <si>
    <t xml:space="preserve"> - Piac téren tetőjavítás jótállási biztosíték felhasználásával</t>
  </si>
  <si>
    <t>Városépítészeti feladatok működési kiadásai:</t>
  </si>
  <si>
    <t xml:space="preserve"> -volt laktanyával kapcsolatos kiadás</t>
  </si>
  <si>
    <t xml:space="preserve"> - Zalaegerszegi Honvédklub támogatása</t>
  </si>
  <si>
    <t xml:space="preserve"> - közbiztonsági feladatok</t>
  </si>
  <si>
    <t xml:space="preserve"> -  önkormányzati hozzájárulás az árvízi védekezési feladatokhoz</t>
  </si>
  <si>
    <t xml:space="preserve"> - Egyéb szervezetek támogatása</t>
  </si>
  <si>
    <t xml:space="preserve"> - Lartis Közhasznú Egyesület és Keresztury ÁMK pályázati önrész megelőlegezése</t>
  </si>
  <si>
    <t>889942 Önk.által nyújtott lakástámogatás</t>
  </si>
  <si>
    <t xml:space="preserve"> - dolgozói lakásépítés és -vásárlás támogatása</t>
  </si>
  <si>
    <t>9./2</t>
  </si>
  <si>
    <t>9./3</t>
  </si>
  <si>
    <t>Egyéb feladatok</t>
  </si>
  <si>
    <t>9./4</t>
  </si>
  <si>
    <t xml:space="preserve">saját </t>
  </si>
  <si>
    <t>saját</t>
  </si>
  <si>
    <t>Támogatásértékű bevétel</t>
  </si>
  <si>
    <t>Támogatás értékű bevétel</t>
  </si>
  <si>
    <t>6./4</t>
  </si>
  <si>
    <t>Elővásárlási jog gyakorlásával történő lakóingatlan vásárlása (Lakásalap)</t>
  </si>
  <si>
    <t>Építési telek kialakítása, közművesítése (Flórián u. , Andráshida ) Lakásalap</t>
  </si>
  <si>
    <t>összege</t>
  </si>
  <si>
    <t>Szakosztályok</t>
  </si>
  <si>
    <t>Építéshatósági feladatok</t>
  </si>
  <si>
    <t>Céltartalék</t>
  </si>
  <si>
    <t>Céltartalék összesen:</t>
  </si>
  <si>
    <t>5.) Általános tartalék</t>
  </si>
  <si>
    <t>Tartalékok</t>
  </si>
  <si>
    <t>Magánerős útépítések támogatása</t>
  </si>
  <si>
    <t>Városépítészet összesen:</t>
  </si>
  <si>
    <t xml:space="preserve"> - reklámgazda tevékenység</t>
  </si>
  <si>
    <t>6./6</t>
  </si>
  <si>
    <t>6./7</t>
  </si>
  <si>
    <t>6./8</t>
  </si>
  <si>
    <t>Aquapark  fejlesztés</t>
  </si>
  <si>
    <t xml:space="preserve">   Költségvetési műk. kiadásai összesen:</t>
  </si>
  <si>
    <t xml:space="preserve">7.) Hitel- és kölcsön törlesztések </t>
  </si>
  <si>
    <t>2.) Felhalmozási célú pénzeszköz átvétel államháztartáson kívülről</t>
  </si>
  <si>
    <t>5.) Kölcsönök visszatérülése,igénybevétele</t>
  </si>
  <si>
    <t>3.) Támogatásértékű felhalmozási bevételek</t>
  </si>
  <si>
    <t>2.) Működési  célú pénzeszköz átvétel államháztartáson kívülről</t>
  </si>
  <si>
    <t>3.) Támogatásértékű működési bevételek</t>
  </si>
  <si>
    <t>4.) Átengedett bevételek</t>
  </si>
  <si>
    <t xml:space="preserve">Kerékpárutakhoz területvásárlás </t>
  </si>
  <si>
    <t>Termál utca járdaépítés</t>
  </si>
  <si>
    <t>Toposházi u.buszforduló és  útépítés II. ütem</t>
  </si>
  <si>
    <t>Ebergényben sportpálya és pihenőpark kialakítása</t>
  </si>
  <si>
    <t xml:space="preserve">Vasútfejlesztés </t>
  </si>
  <si>
    <t>Belvárosrehabilitáció II.ütemének előkészítő munkái</t>
  </si>
  <si>
    <t>9.a/2</t>
  </si>
  <si>
    <t>Ságodi óvoda kerítés javítása</t>
  </si>
  <si>
    <t>Idősek Otthona lízingdíj</t>
  </si>
  <si>
    <t>(nem lakás célú hely bérl. díj)</t>
  </si>
  <si>
    <t xml:space="preserve"> - LÉSZ bérlemény üzemeltetés bevétele</t>
  </si>
  <si>
    <t>Összes beruh.. célú kiadás</t>
  </si>
  <si>
    <t>6.) Hitel felvétel</t>
  </si>
  <si>
    <t>7.) Előző évek pénzmaradványa</t>
  </si>
  <si>
    <t xml:space="preserve"> - Inkubátorház bérleti díja</t>
  </si>
  <si>
    <t>Jogi és igazgatási feladatok</t>
  </si>
  <si>
    <t>Polgármesteri iroda összesen</t>
  </si>
  <si>
    <t xml:space="preserve">*-fal jelezett fejlesztési feladatok megvalósításához hitelfelvétel szükséges. </t>
  </si>
  <si>
    <t>Lakásalappal kapcsolatos bevételek</t>
  </si>
  <si>
    <t xml:space="preserve"> - bérlakásértékesítés bevétele</t>
  </si>
  <si>
    <t>Kovács K. tér buszmegálló járdaburkolat felújítás</t>
  </si>
  <si>
    <t>Alsóerdei kerékpárút híd felújítás</t>
  </si>
  <si>
    <t>Kertvárosban járdák, lépcsők felújítása</t>
  </si>
  <si>
    <t>Alkotmány utca burkolatmegerősítés II. ütem</t>
  </si>
  <si>
    <t>Mezőgazdasági utak felújításához pályázati támogatással</t>
  </si>
  <si>
    <t xml:space="preserve">Olajmunkás u. útfelújítás </t>
  </si>
  <si>
    <t>Kodály utcai óvoda pihenőpark</t>
  </si>
  <si>
    <t>Szt. András park játszótér</t>
  </si>
  <si>
    <t>Zalabesenyő temető kápolna állagmegóvás (építészeti érték)</t>
  </si>
  <si>
    <t>Ebergényi temető kapu</t>
  </si>
  <si>
    <t>Pózva temető ravatalozó épület javítási munkái</t>
  </si>
  <si>
    <t>Pózvai Közösségi Ház külső festése</t>
  </si>
  <si>
    <t>Vorhota: Közösségi Ház</t>
  </si>
  <si>
    <t>Erzsébethegy: Közösségi tér kialakítás</t>
  </si>
  <si>
    <t>Termálmedence csempeburkolat felújítás</t>
  </si>
  <si>
    <t>Landorhegyi u. kerékpárút létesítés miatti járdafelújítások</t>
  </si>
  <si>
    <t>5./1.</t>
  </si>
  <si>
    <t>Ebergényi sport park</t>
  </si>
  <si>
    <t>6.a/1.</t>
  </si>
  <si>
    <t>Jézus Szíve plébánia támogatása</t>
  </si>
  <si>
    <t>"Zalaegerszeg 2020-Integrált településfejlesztési stratégia megalkotása" projekt pályázati támogatással  NYDOP-3.1.1/F-13-2013-0001</t>
  </si>
  <si>
    <t>Belváros rehabilitációs program pályázati támogatással NYDOP-33.1.1/B-2009-005</t>
  </si>
  <si>
    <t>Hozzájárulás  ezer Ft-ban</t>
  </si>
  <si>
    <t xml:space="preserve"> - társasházak részére folyósított felújítási kölcsön törl.(Lakásalap)</t>
  </si>
  <si>
    <t>- bérlakásértékesítéssel kapcsolatos kiadások</t>
  </si>
  <si>
    <r>
      <t xml:space="preserve">Pénzeszközök           </t>
    </r>
    <r>
      <rPr>
        <b/>
        <i/>
        <sz val="7"/>
        <rFont val="Times New Roman"/>
        <family val="1"/>
      </rPr>
      <t xml:space="preserve"> ( költségvetési és idegen)</t>
    </r>
  </si>
  <si>
    <t>Hitelek, kölcsökök  összesen:</t>
  </si>
  <si>
    <t>Vagyonkezelési felad. összesen:</t>
  </si>
  <si>
    <t>Jogi igazgatási feladatok</t>
  </si>
  <si>
    <t xml:space="preserve"> - közterület használati díj </t>
  </si>
  <si>
    <t>Jogi igazgatási feladat összesen:</t>
  </si>
  <si>
    <t xml:space="preserve"> - folyószámla kamata</t>
  </si>
  <si>
    <t>Parkok, terek, játszóterek</t>
  </si>
  <si>
    <t>Stratégiai tervezés, fejlesztés és területszerzés</t>
  </si>
  <si>
    <t>5.) Kölcsönnyújtás</t>
  </si>
  <si>
    <t>2013. évi  eredeti előirányzat</t>
  </si>
  <si>
    <t>2013. évi bevétel eredeti ei.</t>
  </si>
  <si>
    <t>2013.évi bevétel módosított ei.</t>
  </si>
  <si>
    <t>2013.évi módosított ei.-ból a Zalaegerszeg és környéke Többcélú Kistérségi Társulást illető</t>
  </si>
  <si>
    <t>Hozzájárulás jogcíme</t>
  </si>
  <si>
    <t>létszám</t>
  </si>
  <si>
    <t>mutató</t>
  </si>
  <si>
    <t>Normatíva     Ft/fő</t>
  </si>
  <si>
    <t>Hozzájárulás       ezer Ft-ban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</si>
  <si>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</si>
  <si>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</si>
  <si>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</si>
  <si>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</si>
  <si>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</si>
  <si>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</si>
  <si>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</si>
  <si>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beszámítás összege</t>
  </si>
  <si>
    <t>d) egyéb kötelező önkormányzati feladatok támogatása</t>
  </si>
  <si>
    <t>II. Települési önkormányzatok egyes köznevelési feladatainak támogatása</t>
  </si>
  <si>
    <t>1. Óvodapedagógusok és az óvodapedagógusok nevelő munkáját közvetlenül segítők bértámogatása</t>
  </si>
  <si>
    <t xml:space="preserve">  - óvodapedagógusok átlagbérének és közterheinek elismert összege</t>
  </si>
  <si>
    <t xml:space="preserve"> - óvodapedagógusok nevelő munkáját közvetlenük segítők átlagbérének és közterheinek elismert összege</t>
  </si>
  <si>
    <t xml:space="preserve"> - övodapedagógusok szeptemberi béremelésének támogatás</t>
  </si>
  <si>
    <t>2. Óvodaműködtetési támogatás</t>
  </si>
  <si>
    <t>Kvártélyház Kft.</t>
  </si>
  <si>
    <t>Egerszegi Sport és Turizmus Kft.</t>
  </si>
  <si>
    <t>75 %-on felüli részesedéssel</t>
  </si>
  <si>
    <t xml:space="preserve">Zalavíz Zrt. (önkormányzat) </t>
  </si>
  <si>
    <t>ZTE Kosárlabda Klub Kft.</t>
  </si>
  <si>
    <t>50 %-on felüli részesedéssel</t>
  </si>
  <si>
    <t xml:space="preserve"> 25 %-on aluli részesedéssel</t>
  </si>
  <si>
    <t>ZTE Football Club Zrt.</t>
  </si>
  <si>
    <t>Szombathely</t>
  </si>
  <si>
    <t>Részesedések összesen:</t>
  </si>
  <si>
    <t>Közvetett támogatás jogcíme</t>
  </si>
  <si>
    <t>1. Ellátottak térítési díjának illetve kártérítésének méltányossági alapon történő elengedése</t>
  </si>
  <si>
    <t>2. Lakásépítéshez, lakásfelújításhoz nyújtott kölcsön elengedése</t>
  </si>
  <si>
    <t>3. Helyi adónál biztosított kedvezmény, mentesség</t>
  </si>
  <si>
    <t>5.) Állami hozzájárulás, támogatás</t>
  </si>
  <si>
    <t>6.) Egészségbiztosítási Alaptól  átvett pe.</t>
  </si>
  <si>
    <t>421100 Út, autópálya építés</t>
  </si>
  <si>
    <t>Jogi és közig.feladatok</t>
  </si>
  <si>
    <t>10.</t>
  </si>
  <si>
    <t>Költségvetési bevétel összege</t>
  </si>
  <si>
    <t>Hiány összege/ Hitelfelvétel</t>
  </si>
  <si>
    <t>Tb. alapból</t>
  </si>
  <si>
    <t>Műk.               célra</t>
  </si>
  <si>
    <t>Felhalm célra</t>
  </si>
  <si>
    <t xml:space="preserve"> - körzeti orvosi ügyelet fenntartásához községek hozzájárulása</t>
  </si>
  <si>
    <t>16.</t>
  </si>
  <si>
    <t xml:space="preserve"> - ingatlaneladás </t>
  </si>
  <si>
    <t xml:space="preserve"> - helypénz és helybiztosítás</t>
  </si>
  <si>
    <t xml:space="preserve"> - egyéb ingatlanhasznosítás</t>
  </si>
  <si>
    <t xml:space="preserve">Fejlesztési célú hitel felvétel 2007. évi  beruházásokhoz </t>
  </si>
  <si>
    <t>2027.</t>
  </si>
  <si>
    <t xml:space="preserve"> Fejlesztési célú hitel felvétel 74-es út körforgalomépítéshez </t>
  </si>
  <si>
    <t>Unicredit Bank</t>
  </si>
  <si>
    <t>Zalaegerszegi Gyermekek Egészségéért Alapítvány</t>
  </si>
  <si>
    <t>Zalaegerszegi Gyermekek Egészségéért Alapítvány összesen:</t>
  </si>
  <si>
    <t>Zalaegerszegi Judo Sportegyesület</t>
  </si>
  <si>
    <t>Kertvárosi Női Sportegyesület</t>
  </si>
  <si>
    <t xml:space="preserve">Zalaegerszegi Birkózó SE </t>
  </si>
  <si>
    <t>Zalaegerszegi Box Klub</t>
  </si>
  <si>
    <t>Zalaegerszegi Diabetes Egyesület</t>
  </si>
  <si>
    <t xml:space="preserve">Zalaegerszegi Diabetes Egyesület </t>
  </si>
  <si>
    <t>Közhatalmi bevételek</t>
  </si>
  <si>
    <t>Zalaegerszegi Főiskolások Egyesülete</t>
  </si>
  <si>
    <t xml:space="preserve">Zalaegerszegi Főiskolások Egyesülete </t>
  </si>
  <si>
    <t xml:space="preserve"> - Belváros rehabilitációs program pályázati pe NYDOP-3.1.1/B-2009-005</t>
  </si>
  <si>
    <t>Göcsej Baranta Haditorna Kör Sport Egyesület</t>
  </si>
  <si>
    <t>Zalaegerszegi Kerékpáros SE</t>
  </si>
  <si>
    <t xml:space="preserve">Zalaegerszegi Kerékpáros SE </t>
  </si>
  <si>
    <t>Sólyom Íjász Egyesület</t>
  </si>
  <si>
    <t>Zalaegerszegi Hagyományáp. Kertbarát Egyesület</t>
  </si>
  <si>
    <t>Zalaegerszegi Parkinson Egyesület</t>
  </si>
  <si>
    <t>ÖKIF Hitelprogram   (Balatoni úti kerékpárút építés)</t>
  </si>
  <si>
    <t>2023.</t>
  </si>
  <si>
    <t>ÖKIF Hitelprogram 2. ( Göcseji-Mártírok csomópont, Zrínyi úti járda, É-i ipari park)</t>
  </si>
  <si>
    <t>2028.</t>
  </si>
  <si>
    <t>Új Magyarország Fejl.Terv  Operatív Programra benyújtott pályázatok önrészéhez  hitel</t>
  </si>
  <si>
    <t>2034.</t>
  </si>
  <si>
    <t>Fejlesztési célú hitel felvétel   2009. évi intézményi felújításokhoz</t>
  </si>
  <si>
    <t>2029.</t>
  </si>
  <si>
    <t>Fejlesztési célú hitelfelvétel 2010. évben elnyert pályázatok önrészéhez ( Önkorm. Infrastrukturális Hitelprogram)</t>
  </si>
  <si>
    <t>Raiffeisen Bank Zrt.</t>
  </si>
  <si>
    <t>2035.</t>
  </si>
  <si>
    <t>Fejlesztési célú hitelfelvétel 2011. évi fejlesztési célokhoz</t>
  </si>
  <si>
    <t>2036.</t>
  </si>
  <si>
    <t>2016.</t>
  </si>
  <si>
    <t>MFB fejlesztési célú hitelfelvétel 2012. évi fejlesztési célokhoz</t>
  </si>
  <si>
    <t>2037.</t>
  </si>
  <si>
    <t>5. Egyéb nyújtott kedvezmény vagy kölcsön elengedése</t>
  </si>
  <si>
    <t>Adónem/jogcím</t>
  </si>
  <si>
    <t>Méltányosság címén (I. és II. fokon) elengedett  tartozás</t>
  </si>
  <si>
    <t xml:space="preserve">Kedvezmény önkormányzati rendelet alapján </t>
  </si>
  <si>
    <t>Rákóczi F. u. útátadással összefüggő járdaépítés és csapadékvízelvezetés (76-os út átvétele) rekonstrukció (közbeszerzés)</t>
  </si>
  <si>
    <t>6./19</t>
  </si>
  <si>
    <t>Inkubátorház villamos energia ellátásának bővítése</t>
  </si>
  <si>
    <t>6./20.</t>
  </si>
  <si>
    <t xml:space="preserve"> - "Zalaegerszeg elővárosi közlekedési rendszereinek fejlesztése"  projekt KÖZOP-5.5.0-09-11-2012-0016 </t>
  </si>
  <si>
    <t>6./21.</t>
  </si>
  <si>
    <t xml:space="preserve"> - "Zalaegerszeg intermodális közösségi közlekedési csomópont létesítése" projekt KÖZOP-5.5.0-09-11-2012-0019 </t>
  </si>
  <si>
    <t>6./22.</t>
  </si>
  <si>
    <t>önkormányzat</t>
  </si>
  <si>
    <t>költségvetési szervek</t>
  </si>
  <si>
    <t>Mindösszesen</t>
  </si>
  <si>
    <t>Záró pénzkészlet</t>
  </si>
  <si>
    <t xml:space="preserve"> + Forgatási célú  finanszírozási műveletek egyenlege</t>
  </si>
  <si>
    <t xml:space="preserve"> + Aktív, passzív pénzügyi elszámolások állománya összesen:</t>
  </si>
  <si>
    <t xml:space="preserve"> - Előző év(ek)ben képzett tartalékok maradványa</t>
  </si>
  <si>
    <t xml:space="preserve"> - Vállalkozási tevékenység pénzforgalmi vállakozási maradványa</t>
  </si>
  <si>
    <t>Tárgyévi helyesbített, jóváhagyásra javasolt pénzmaradvány</t>
  </si>
  <si>
    <t xml:space="preserve"> - költségvetési befizetés  többlettámogatás miatt</t>
  </si>
  <si>
    <t xml:space="preserve"> - költségvetési kiutalás kiutalatlan támogatás miatt</t>
  </si>
  <si>
    <t>Költségvetési pénzmaradvány</t>
  </si>
  <si>
    <t>Pénzmaradványt terhelő elvonások</t>
  </si>
  <si>
    <t>Vállalkozási tev. eredményéből  alaptevékenység ellátására  felhasznált összeg</t>
  </si>
  <si>
    <t>Módosított pénzmaradvány</t>
  </si>
  <si>
    <t xml:space="preserve"> ebből: - kötelezettséggel terhelt                          pénzmaradvány</t>
  </si>
  <si>
    <t xml:space="preserve">         - szabad pénzmaradvány</t>
  </si>
  <si>
    <t xml:space="preserve">         -  Egészségbiztosítási Alapból folyósított             pénzeszköz maradványa</t>
  </si>
  <si>
    <t xml:space="preserve">  Vállalkozási tevékenység működési célú pénzforgalmi bevétele</t>
  </si>
  <si>
    <t xml:space="preserve">  Vállalkozási tevékenység működési célú pénzforgalom nélküli bevétele</t>
  </si>
  <si>
    <t xml:space="preserve">  Vállalkozási maradványban figyelembe vehető finanszírozási bevételek</t>
  </si>
  <si>
    <t xml:space="preserve">   Vállalkozási tevékenység működési célú pénzforgalmi kiadása</t>
  </si>
  <si>
    <t xml:space="preserve">   Vállalkozási tevékenység működési célú pénzforgalom nélküli kiadása</t>
  </si>
  <si>
    <t xml:space="preserve">   Vállalkozási maradványban figyelembe vehető finanszírozási kiadások</t>
  </si>
  <si>
    <t xml:space="preserve">  Vállalkozási tevékenység pénzforgalmi maradványa (4-8)</t>
  </si>
  <si>
    <t xml:space="preserve">  Alaptevékenység ellátására felhasznált tárgyévi vállalkozási maradvány</t>
  </si>
  <si>
    <t xml:space="preserve">  Alaptevékenység ellátására felhasznált előző  év(ek) vállalkozási maradványa</t>
  </si>
  <si>
    <t xml:space="preserve">  A tárgyévet követő évben alaptevékenység ellátására felhasználni tervezett vállalkozási maradvány</t>
  </si>
  <si>
    <t xml:space="preserve">  Pénzforgalmi maradványt  jogszabály alapján módosító egyéb tétel </t>
  </si>
  <si>
    <t xml:space="preserve"> Vállalkozási tevékenységet terhelő befizetési kötelezettség </t>
  </si>
  <si>
    <t xml:space="preserve"> Vállalkozási tartalékba helyezendő összeg   (14-15)</t>
  </si>
  <si>
    <r>
      <t xml:space="preserve">  Vállalkozási tevékenységek szakfeladaton elszámolt bevételei (1+2</t>
    </r>
    <r>
      <rPr>
        <sz val="10"/>
        <rFont val="Arial"/>
        <family val="0"/>
      </rPr>
      <t>±</t>
    </r>
    <r>
      <rPr>
        <sz val="12"/>
        <rFont val="Times New Roman"/>
        <family val="1"/>
      </rPr>
      <t>3)</t>
    </r>
  </si>
  <si>
    <r>
      <t xml:space="preserve">  Vállalkozási tevékenység szakfeladaton elszámolt kiadásai  (5+6</t>
    </r>
    <r>
      <rPr>
        <sz val="9"/>
        <rFont val="Arial"/>
        <family val="0"/>
      </rPr>
      <t>±7</t>
    </r>
    <r>
      <rPr>
        <sz val="9"/>
        <rFont val="Times New Roman"/>
        <family val="0"/>
      </rPr>
      <t>)</t>
    </r>
  </si>
  <si>
    <r>
      <t xml:space="preserve"> Vállalkozási tevékenység módosított pénzforgalmi vállalkozási maradványa ( </t>
    </r>
    <r>
      <rPr>
        <sz val="9"/>
        <rFont val="Arial"/>
        <family val="0"/>
      </rPr>
      <t>9-10-11</t>
    </r>
    <r>
      <rPr>
        <sz val="9"/>
        <rFont val="Arial"/>
        <family val="2"/>
      </rPr>
      <t>±</t>
    </r>
    <r>
      <rPr>
        <sz val="9"/>
        <rFont val="Arial"/>
        <family val="0"/>
      </rPr>
      <t>12)</t>
    </r>
  </si>
  <si>
    <t>932911 Szabadidős park, fürdő és strandszolgáltatás</t>
  </si>
  <si>
    <t xml:space="preserve"> - Aquapark üzemeltetés</t>
  </si>
  <si>
    <t>370000  Szennyvíz gyűjtése, tisztítása, elhelyezése</t>
  </si>
  <si>
    <t>682001 Lakóingatlan bérbeadása, üzemeltetése</t>
  </si>
  <si>
    <t>382101 Települési hulladékkezelés és ártalmatlanítás</t>
  </si>
  <si>
    <t>841906 Finanszírozási műveletek</t>
  </si>
  <si>
    <t>889942  Önkorm.által nyújtott lakástámogatás (Lakásalapból)</t>
  </si>
  <si>
    <t xml:space="preserve"> - Építéshatósági feladatok</t>
  </si>
  <si>
    <t>841325 Építésügy,területpolitika területi igazgatása és szabályozása</t>
  </si>
  <si>
    <t xml:space="preserve">MŰKÖDÉSI CÉLÚ BEVÉTELEK ÖSSZ:                      </t>
  </si>
  <si>
    <t>Polgármesteri Iroda kiadásai</t>
  </si>
  <si>
    <t xml:space="preserve"> - Gébárti fürdő lét. üzemelt. (Termál és Tóstrand)</t>
  </si>
  <si>
    <t>862102 Háziorvosi ügyeleti ellátás</t>
  </si>
  <si>
    <t>1.) Támogatásértékű kiadás és végleges pénzeszköz átadás felhalm.célra</t>
  </si>
  <si>
    <t>1. Intézményi működési bevételek</t>
  </si>
  <si>
    <t xml:space="preserve">   2.2  Helyi adók</t>
  </si>
  <si>
    <t xml:space="preserve">   2.3 Átengedett központi adók</t>
  </si>
  <si>
    <t>MŰKÖDÉSI BEVÉTELEK ÖSSZESEN:</t>
  </si>
  <si>
    <t>Készletek</t>
  </si>
  <si>
    <t>Egyéb aktív pü. elsz.</t>
  </si>
  <si>
    <t>Megnevezése</t>
  </si>
  <si>
    <t>Saját tőke összesen</t>
  </si>
  <si>
    <t>Zegi Egyesített Bölcsődék</t>
  </si>
  <si>
    <t>Zegi Eü. Alapellátás</t>
  </si>
  <si>
    <t>ZeGesz</t>
  </si>
  <si>
    <t>Zegi Belvárosi I. sz. Óvoda</t>
  </si>
  <si>
    <t>Zegi Belvárosi II. sz. Óvoda</t>
  </si>
  <si>
    <t>Zegi Kertvárosi Óvoda</t>
  </si>
  <si>
    <t>Zegi Landorhegyi Óvoda</t>
  </si>
  <si>
    <t>Zalaegerszegi Városrészek Művelődési Központja és Könyvtára (volt Apáczai Csere János VMK)</t>
  </si>
  <si>
    <t>Keresztury Városi Művelődési Központ</t>
  </si>
  <si>
    <t>18</t>
  </si>
  <si>
    <t>19</t>
  </si>
  <si>
    <t>20</t>
  </si>
  <si>
    <t>21</t>
  </si>
  <si>
    <t>Költségvetési szervek mindösszesen:</t>
  </si>
  <si>
    <t>Cím-    szám</t>
  </si>
  <si>
    <t>Alcím   szám</t>
  </si>
  <si>
    <t>Költségvetési szerv megnevezése</t>
  </si>
  <si>
    <t>Intézm. műk. bevétele</t>
  </si>
  <si>
    <t>Felhalmozási  bevétel</t>
  </si>
  <si>
    <t>Pénzfor. nélküli  bevétel</t>
  </si>
  <si>
    <t>TB. alaptól  átvett</t>
  </si>
  <si>
    <t>Működési célra</t>
  </si>
  <si>
    <t>Felhalm.               célra</t>
  </si>
  <si>
    <t>átvett pe.</t>
  </si>
  <si>
    <t>ebből: Zalaegerszegi Egyesített Bölcsődék</t>
  </si>
  <si>
    <t xml:space="preserve">          Zalaegerszegi Családsegítő Szolgálat és Gyermekjóléti Központ</t>
  </si>
  <si>
    <t xml:space="preserve">          Zalaegerszegi Egészségügyi Alapellátás</t>
  </si>
  <si>
    <t>3./4</t>
  </si>
  <si>
    <t>Zalaegerszegi Belvárosi I. számú Óvoda</t>
  </si>
  <si>
    <t>- egyszeri gyermekvédelmi pénzbeli támogatás</t>
  </si>
  <si>
    <t>- Természettudományos oktatás eszközrendszerének és módszertanának fejlesztése a Kölcssey F. Gimnáziumban TÁMOP 3.1.3.-11/2-2012-0023</t>
  </si>
  <si>
    <t>"Itthon vagy -Magyarország szeretlek" program összesen</t>
  </si>
  <si>
    <t>862301 Fogorvosi alapellátás</t>
  </si>
  <si>
    <t>890301 Civil szervezetek müködési támogatása</t>
  </si>
  <si>
    <t>- Ispita Alapítvány támogatása</t>
  </si>
  <si>
    <t>- Zalaegerszegi Futball Utánpótlás SC támogatása</t>
  </si>
  <si>
    <t xml:space="preserve"> - Vorhota Újhegyi u.járdaépítés </t>
  </si>
  <si>
    <t>- utcanév és eligazító táblák</t>
  </si>
  <si>
    <t>- Szakképző iskollától átvett gépek, eszközök hasznosítása</t>
  </si>
  <si>
    <t xml:space="preserve"> Lakásalappal kapcs. kiadások</t>
  </si>
  <si>
    <t>-Lakásalap kiadás</t>
  </si>
  <si>
    <t>- felszámolással kapcsolatos fizetési kötelezettség</t>
  </si>
  <si>
    <t>- Hálózat az Integrációért Alapítvány támogatása</t>
  </si>
  <si>
    <t>- közterületi kamerarendszer bővítése</t>
  </si>
  <si>
    <t>- Deák F. Megyei és Városi Könyvtár részére ált. forgalmi adó részbeni megelőlegezése</t>
  </si>
  <si>
    <t xml:space="preserve">         Zalaegerszegi Landorhegyi Óvoda</t>
  </si>
  <si>
    <t xml:space="preserve">         OGESZ</t>
  </si>
  <si>
    <t>Zalaegerszegi Városrészek Művelődési Központja  és Könyvtára (volt Apáczai VMK)</t>
  </si>
  <si>
    <t>Keresztury Dezső Városi Művelődési Központ</t>
  </si>
  <si>
    <t>8./1.</t>
  </si>
  <si>
    <t xml:space="preserve">            Városi Művelődési Központ</t>
  </si>
  <si>
    <t>8./2.</t>
  </si>
  <si>
    <t xml:space="preserve">            Tourinform Iroda</t>
  </si>
  <si>
    <t xml:space="preserve">Hevesi Sándor Színház </t>
  </si>
  <si>
    <t>Személyi jellegű kiadások</t>
  </si>
  <si>
    <t>Munkaadót       terhelő járulékok</t>
  </si>
  <si>
    <t>Ellátottak juttatása</t>
  </si>
  <si>
    <t>Beruházás</t>
  </si>
  <si>
    <t>Felújítás</t>
  </si>
  <si>
    <t xml:space="preserve"> - idegenforgalmi adó</t>
  </si>
  <si>
    <t xml:space="preserve"> - talajterhelési díj</t>
  </si>
  <si>
    <t xml:space="preserve"> -Áfa visszaigénylés</t>
  </si>
  <si>
    <t>Önkormányzati erdősítések és ápolási munkálatok</t>
  </si>
  <si>
    <t>Polgármesteri Iroda</t>
  </si>
  <si>
    <t xml:space="preserve"> - Egerszeg kártya értékesítés</t>
  </si>
  <si>
    <t>Polgármesteri Iroda összesen:</t>
  </si>
  <si>
    <t>Ságodi mezőgazgasági telep felújítása bérbeszámításból</t>
  </si>
  <si>
    <t>Zalaegerszegi TV műszaki fejlesztéshez pályázati önrész</t>
  </si>
  <si>
    <t xml:space="preserve">Stúdió Rádió fejlesztési célú támogatása </t>
  </si>
  <si>
    <t>Településrészi Önkormányzatok keretéből felhalmozási célú pe. átadás</t>
  </si>
  <si>
    <t>1. Előző évi előirányzat-maradvány, pénzmaradvány igénybevétele</t>
  </si>
  <si>
    <t>2. Előző évi vállalkozási eredmény igénybevétele</t>
  </si>
  <si>
    <t>PÉNZFORGALOM NÉLKÜLI BEVÉTELEK ÖSSZESEN:</t>
  </si>
  <si>
    <t>13.</t>
  </si>
  <si>
    <t>Működési  bevételek</t>
  </si>
  <si>
    <t>III.</t>
  </si>
  <si>
    <t>II.</t>
  </si>
  <si>
    <t xml:space="preserve"> Támogatások</t>
  </si>
  <si>
    <t xml:space="preserve"> Felhalmozási és tőkejellegű bevételek</t>
  </si>
  <si>
    <t xml:space="preserve">IV. </t>
  </si>
  <si>
    <t xml:space="preserve"> Támogatásértékű bevétel</t>
  </si>
  <si>
    <t>V.</t>
  </si>
  <si>
    <t>Véglegesen átvett pénzeszközök</t>
  </si>
  <si>
    <t>VI.</t>
  </si>
  <si>
    <t>Támogatási kölcsönök visszatérülése, igénybevétele, értékpapírok kibocsátása</t>
  </si>
  <si>
    <t xml:space="preserve">VII.  </t>
  </si>
  <si>
    <t>Pénzforgalom nélküli bevételek</t>
  </si>
  <si>
    <t>VIII.</t>
  </si>
  <si>
    <t>Pénzügyi lebonyolítás</t>
  </si>
  <si>
    <t xml:space="preserve"> </t>
  </si>
  <si>
    <t>Pénzügyi lebonyolítás összesen:</t>
  </si>
  <si>
    <t>Cím szám</t>
  </si>
  <si>
    <t>Alcím szám</t>
  </si>
  <si>
    <t>Ellátottak pénzbeni juttatásai</t>
  </si>
  <si>
    <t>2.</t>
  </si>
  <si>
    <t>1./1</t>
  </si>
  <si>
    <t xml:space="preserve"> - kamatmentes kölcsön törl. az ideiglenesen nehéz helyzetbe került zeg-i polgárok számára (Lakásalap)</t>
  </si>
  <si>
    <t xml:space="preserve"> - Körzeti orvosi rendelő ép.-hez pályázati támogatás</t>
  </si>
  <si>
    <t xml:space="preserve"> - Gébárti kemping földhsználati díj</t>
  </si>
  <si>
    <t xml:space="preserve"> - telephely engedély</t>
  </si>
  <si>
    <t xml:space="preserve"> - környezetvédelmi bírság</t>
  </si>
  <si>
    <t xml:space="preserve"> - közművesítési hozzájárulás</t>
  </si>
  <si>
    <t xml:space="preserve"> - kishaszonbérlet</t>
  </si>
  <si>
    <t xml:space="preserve"> - DNy-regionális szennyvízcsat. kölcsön törl.</t>
  </si>
  <si>
    <t xml:space="preserve"> - földhasználati és vezetékjog</t>
  </si>
  <si>
    <t xml:space="preserve"> - hatósági és szakhatósági eljárási díjak</t>
  </si>
  <si>
    <t xml:space="preserve"> - lakásalaphoz kapcsolódó kamatbevétel</t>
  </si>
  <si>
    <t xml:space="preserve"> - Zalavíz Zrt. részvény értékesítés</t>
  </si>
  <si>
    <t xml:space="preserve"> - közterületen hagyott gépjármű értékesítése</t>
  </si>
  <si>
    <t xml:space="preserve"> - fordított áfa</t>
  </si>
  <si>
    <t xml:space="preserve"> - dolgozói lakásépítés és -vásárlási kölcsön törl.</t>
  </si>
  <si>
    <t xml:space="preserve"> - központosított előirányzatok</t>
  </si>
  <si>
    <t xml:space="preserve"> - kiegészítő támogatás az önkormányzat kötelező feladatainak ellátásához</t>
  </si>
  <si>
    <t xml:space="preserve"> - Intézményi pályázatokhoz biztosított kölcsön visszafizetése</t>
  </si>
  <si>
    <t>Működési költségvetés</t>
  </si>
  <si>
    <t>Felhalmozási költségvetés</t>
  </si>
  <si>
    <t>Személyi juttatások</t>
  </si>
  <si>
    <t>Munkaadót terhelő járulékok és szociális hj.adó</t>
  </si>
  <si>
    <t>Egyéb működési célú kiadások</t>
  </si>
  <si>
    <t>Beruházások</t>
  </si>
  <si>
    <t>Felújítások</t>
  </si>
  <si>
    <t>Egyéb felhalmozási kiadások</t>
  </si>
  <si>
    <t>Hitelek, kölcsönök kiadása</t>
  </si>
  <si>
    <t>Megnevezés</t>
  </si>
  <si>
    <t>Városüzemelési feladatok</t>
  </si>
  <si>
    <t>Vagyonkezelési feladatok</t>
  </si>
  <si>
    <t>4./18</t>
  </si>
  <si>
    <t>5./3</t>
  </si>
  <si>
    <t>3./2</t>
  </si>
  <si>
    <t>5./4</t>
  </si>
  <si>
    <t>11.</t>
  </si>
  <si>
    <t>12.</t>
  </si>
  <si>
    <t>6./9</t>
  </si>
  <si>
    <t>1.) Költségvetési szervek kiadásai</t>
  </si>
  <si>
    <t>2.) Önkormányzat szakosztályainak  kiadásai</t>
  </si>
  <si>
    <t>ebből: átvállalt működési célú hitel törlesztése</t>
  </si>
  <si>
    <t>3.) Támogatásértékű kiadás és végleges pe.átadás műk.célra (költségvetési szervek nélkül)</t>
  </si>
  <si>
    <t>7.) Működési hitel felvétele</t>
  </si>
  <si>
    <t>7.) Pénzforgalom nélküli kiadás</t>
  </si>
  <si>
    <t>8.) Előző évek pénzmaradványa</t>
  </si>
  <si>
    <t>9.) Vállalkozási eredmény</t>
  </si>
  <si>
    <t xml:space="preserve">                        - költségvetési szervek</t>
  </si>
  <si>
    <t xml:space="preserve">         ebből: költségvetési szervek</t>
  </si>
  <si>
    <t>ÖNKORMÁNYZAT ÖSSZESEN:</t>
  </si>
  <si>
    <t xml:space="preserve">   2.4 Bírságok, pótlékok és egyéb sajátos bevételek</t>
  </si>
  <si>
    <t>1. Felhalmozási célú hitel felvétele</t>
  </si>
  <si>
    <t>Költségvetési szervek</t>
  </si>
  <si>
    <t>Önkormányzat</t>
  </si>
  <si>
    <t>Cím              szám</t>
  </si>
  <si>
    <t>Alcím                    szám</t>
  </si>
  <si>
    <t>Közhatalmi bevétel</t>
  </si>
  <si>
    <t>Felhalmozási bevétel</t>
  </si>
  <si>
    <t>Kapott támogatás</t>
  </si>
  <si>
    <t>Pénzforg. nélküli</t>
  </si>
  <si>
    <t>műk.célú átvett pe.</t>
  </si>
  <si>
    <t>felhalm.célú átvett pe.</t>
  </si>
  <si>
    <t>873000 Idősek,fogyatékossággal élők bentlakásos ellátása</t>
  </si>
  <si>
    <t xml:space="preserve"> - Református Egyház által fizetendő bérleti díj</t>
  </si>
  <si>
    <t>Hitelező</t>
  </si>
  <si>
    <t>Hitelállomány, lízingkötelezettség</t>
  </si>
  <si>
    <t>Későbbi évek tőke terhe a hitelkeret teljes igénybevétele esetén</t>
  </si>
  <si>
    <t>Lejárat éve</t>
  </si>
  <si>
    <t>Hitel-keret</t>
  </si>
  <si>
    <t>2012.                                 XII. 31-én</t>
  </si>
  <si>
    <t>ZTE Kosárlabda Klubtól átvállalt hitel</t>
  </si>
  <si>
    <t>OTP</t>
  </si>
  <si>
    <t>2014.</t>
  </si>
  <si>
    <t>MFB fejlesztési célú hitelfelvétel</t>
  </si>
  <si>
    <t>2015.</t>
  </si>
  <si>
    <t>Panel Plusz hitel</t>
  </si>
  <si>
    <t>CIB</t>
  </si>
  <si>
    <t>2021.</t>
  </si>
  <si>
    <t>Fejlesztési hitel 2006. évi feladatokhoz</t>
  </si>
  <si>
    <t>K&amp;H</t>
  </si>
  <si>
    <t>2026.</t>
  </si>
  <si>
    <t>Változás</t>
  </si>
  <si>
    <t xml:space="preserve"> MFB Fejlesztési célő hitelfelvétel belváros közlekedési rendszerének komplett átalakítása I. üt.</t>
  </si>
  <si>
    <t xml:space="preserve"> MFB Fejlesztési célú hitelfelvétel  közvilágítás energiatakarékos átalakit. </t>
  </si>
  <si>
    <t>2038.</t>
  </si>
  <si>
    <t>Önkormányzat által felvett (+) illetve törlesztett (-) összeg</t>
  </si>
  <si>
    <t>Adósságkonszolidáció miatt átvállalt, illetve támogatással kiegy.összeg</t>
  </si>
  <si>
    <t xml:space="preserve">  a) Szociális és gyermekjóléti alapszolgáltatások általános feladatai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</si>
  <si>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</si>
  <si>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</si>
  <si>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</si>
  <si>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</si>
  <si>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</si>
  <si>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</si>
  <si>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</si>
  <si>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</si>
  <si>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 xml:space="preserve">      Bölcsödei ellátás fogyatékos gyermek</t>
  </si>
  <si>
    <t xml:space="preserve"> l) Gyermekek átmeneti intézményei ( helyettes szülői ellátás)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</si>
  <si>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</si>
  <si>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</si>
  <si>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</si>
  <si>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</si>
  <si>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</si>
  <si>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 xml:space="preserve">1.b) megyei hatáskörű könyvtárak feladatainak támogatása ( (Deák Ferenc Megyei    Könyvtár és a  városi könyvtár) </t>
  </si>
  <si>
    <t>1.c) megyei jogú városok közművelődési támogatása</t>
  </si>
  <si>
    <t>1.h) megyei hatókörű könyvtár kistelepülési könyvtári és közművelődési célú kieg. Támogatása ( év közben pályázat)</t>
  </si>
  <si>
    <t>2. Települési önk.által fenntartott előadó-művészeti szervezetek támogatása</t>
  </si>
  <si>
    <t>2.a) színházművészeti szervezetek támogatása</t>
  </si>
  <si>
    <t xml:space="preserve">       Hevesi Sándor Színház és Griff Bábszínház állami támogatása</t>
  </si>
  <si>
    <t>Többcélú Kistérségi Társulás megszűnéséből eredő összeg</t>
  </si>
  <si>
    <t>Központosított előirányzatok</t>
  </si>
  <si>
    <t>1. Üdülőhelyi feladatok</t>
  </si>
  <si>
    <t>2. Lakott külterülettel kapcsolatos feladatok</t>
  </si>
  <si>
    <t>3. Helyi szervezési intézkedésekhez kapcsolódó többletkiadások támogatása</t>
  </si>
  <si>
    <t xml:space="preserve"> - Prémium évek program</t>
  </si>
  <si>
    <t xml:space="preserve"> - létszámcsökkentéshez kapcsolódó egyszeri kiadások támogatása</t>
  </si>
  <si>
    <t>4. Közművelődési érdekeltségnövelő támogatás</t>
  </si>
  <si>
    <t>5. Nyári étkeztetés támogatása</t>
  </si>
  <si>
    <t>6. Önkorm. és társulásaik Európai Uniós fejlesztési pályázatai saját forrás kiegészítésének támogatása</t>
  </si>
  <si>
    <t>7. Könyvtári érdekeltségnövelő támogatás</t>
  </si>
  <si>
    <t>8.Közműfejlesztési hozzájárulás</t>
  </si>
  <si>
    <t>9. Folyékony hulladék ártalmatlanítása</t>
  </si>
  <si>
    <t>10. 2012. december havi bérkompenzáció</t>
  </si>
  <si>
    <t>Egyéb központi támogatás</t>
  </si>
  <si>
    <t xml:space="preserve"> - 2013. évi bérkompenzáció</t>
  </si>
  <si>
    <t xml:space="preserve"> - adósságkonszolídáció</t>
  </si>
  <si>
    <t>Vis maior támogatás</t>
  </si>
  <si>
    <t>Fejlesztési célú állami támogatás</t>
  </si>
  <si>
    <t xml:space="preserve">Szerkezetátalakítási tartalékból nyújtott támogatás </t>
  </si>
  <si>
    <t>Zalaegerszegi Városfejlesztő Zrt. Inkubátorház bővítése hitelfelvételhez készfizető kezesség (1-1-12-4900-0321-8</t>
  </si>
  <si>
    <t>104/2.pont/2012.</t>
  </si>
  <si>
    <t>3 havi EURIBOR +4,5%</t>
  </si>
  <si>
    <t>Városgazdálkodási Kft.(1-1-12-4900-0311-5)</t>
  </si>
  <si>
    <t>133/2012.</t>
  </si>
  <si>
    <t>3 havi EURIBOR   + 3 %</t>
  </si>
  <si>
    <t xml:space="preserve">    Összesen:</t>
  </si>
  <si>
    <t xml:space="preserve"> Ságod géptelep kisfeszültségű légvezeték hálózat felúj.</t>
  </si>
  <si>
    <t>6./1.</t>
  </si>
  <si>
    <t>9.a/1.</t>
  </si>
  <si>
    <t>Kossuth L.u. 45-49. tetőszigetelés</t>
  </si>
  <si>
    <t>LÉSZ Kft. bérlemény üzemeltetés</t>
  </si>
  <si>
    <t>Feladat jellege:</t>
  </si>
  <si>
    <t>1= kötelező</t>
  </si>
  <si>
    <t>2= önként vállalt</t>
  </si>
  <si>
    <t>Városépítészeti feladatok</t>
  </si>
  <si>
    <t>Cím- szám</t>
  </si>
  <si>
    <t>Alcím- szám</t>
  </si>
  <si>
    <t>Sor-                              szám</t>
  </si>
  <si>
    <t>Feladat megnevezése</t>
  </si>
  <si>
    <t>Beruházási célú kiadás</t>
  </si>
  <si>
    <t>Városépítészeti feladatok összesen:</t>
  </si>
  <si>
    <t>Dologi kiadások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</si>
  <si>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</si>
  <si>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</si>
  <si>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</si>
  <si>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>FELHALMOZÁSI ÉS TŐKEJELLEGŰ BEVÉTELEK ÖSSZESEN:</t>
  </si>
  <si>
    <t xml:space="preserve">1. Támogatásértékű működési bevétel </t>
  </si>
  <si>
    <t>2. Támogatásértékű felhalmozási bevétel</t>
  </si>
  <si>
    <t xml:space="preserve"> TÁMOGATÁSÉRTÉKŰ BEVÉTEL ÖSSZESEN:</t>
  </si>
  <si>
    <t>Nyugat-Pannon Járműipari és Mechatronikai Központ Szolgáltató Nonprofit Kft. törzstőke</t>
  </si>
  <si>
    <t>Izsák ÁMK-ban fejlesztési feladatok és pályázati önrész</t>
  </si>
  <si>
    <t>Zalaegerszeg Jégsportjáért Alapítvány fejlesztési célú támogatása Jégcsarnok végtörlesztéshez</t>
  </si>
  <si>
    <t>20.</t>
  </si>
  <si>
    <t>Teke Világbajnokságra mobil lelátó beszerzésére pénzeszköz átadás Egerszeg Sport és Turizmus Kft. részére</t>
  </si>
  <si>
    <t xml:space="preserve">21. </t>
  </si>
  <si>
    <t>Ságodi óvoda tornaterem központi fűtés kialakítása</t>
  </si>
  <si>
    <t xml:space="preserve">22. </t>
  </si>
  <si>
    <t>"Egymásra hangolva" projekt eszközbeszerzés</t>
  </si>
  <si>
    <t>Zala utcában árvízkapu létesítése</t>
  </si>
  <si>
    <t>3.a/1.</t>
  </si>
  <si>
    <t>Botfa köztéri világítás korszerűsítés</t>
  </si>
  <si>
    <t>3.a/2.</t>
  </si>
  <si>
    <t>Gógánhegyi közvilágítás bővítés</t>
  </si>
  <si>
    <t>4./9.</t>
  </si>
  <si>
    <t>Aranyeső u. útépítés</t>
  </si>
  <si>
    <t>5./5.</t>
  </si>
  <si>
    <t>Ola utca U alakú tömbház közterületi udvarára focikapu telepítése</t>
  </si>
  <si>
    <t xml:space="preserve">             polgármester</t>
  </si>
  <si>
    <t xml:space="preserve">FORRÁSOK </t>
  </si>
  <si>
    <t>ESZKÖZÖK</t>
  </si>
  <si>
    <r>
      <t xml:space="preserve">   Tárgyévi helyesbített pénzmaradvány (1</t>
    </r>
    <r>
      <rPr>
        <u val="single"/>
        <sz val="10"/>
        <rFont val="Times New Roman"/>
        <family val="1"/>
      </rPr>
      <t>+2</t>
    </r>
    <r>
      <rPr>
        <u val="single"/>
        <sz val="10"/>
        <rFont val="Arial"/>
        <family val="2"/>
      </rPr>
      <t>±</t>
    </r>
    <r>
      <rPr>
        <u val="single"/>
        <sz val="10"/>
        <rFont val="Times New Roman"/>
        <family val="1"/>
      </rPr>
      <t>3-4-5)</t>
    </r>
  </si>
  <si>
    <t xml:space="preserve">  Vállalkozási maradványból az  alaptevékenység ellátására felhasznált összeg</t>
  </si>
  <si>
    <t xml:space="preserve">   Vállalkozási tevékenység pénzforgalmi vállalkozási  maradványa (-)</t>
  </si>
  <si>
    <t>ebből:</t>
  </si>
  <si>
    <t xml:space="preserve">     -    Kötelezettségvállalással terhelt pénzmaradvány</t>
  </si>
  <si>
    <t xml:space="preserve">   Egyéb aktív és passzív pénzügyi elszámolások összevont záróegyenlege (±)</t>
  </si>
  <si>
    <r>
      <t xml:space="preserve">   Pénzmaradványt terhelő elvonások (</t>
    </r>
    <r>
      <rPr>
        <sz val="10"/>
        <rFont val="Times New Roman"/>
        <family val="0"/>
      </rPr>
      <t>±)</t>
    </r>
  </si>
  <si>
    <t xml:space="preserve">  Költségvetési pénzmaradványt külön jogszabály alapján módosító tétel (±)</t>
  </si>
  <si>
    <t xml:space="preserve">     -    Egészségbiztosítási alapból folyósított pénzmaradvány</t>
  </si>
  <si>
    <t xml:space="preserve">                                                                                                         könyvvizsgáló</t>
  </si>
  <si>
    <t xml:space="preserve">                                                                                                    könyvvizsgáló</t>
  </si>
  <si>
    <t>ZALAEGERSZEG MJV ÖNKORMÁNYZATA IMMATERIÁLIS JAVAK, TÁRGYI ESZKÖZÖK ÉS ÜZEMELTETÉSRE, KEZELÉSRE ÁTADOTT,</t>
  </si>
  <si>
    <t>KONCESSZIÓBA, VAGYONKEZELÉSBE ADOTT, ILLTVE VAGYONKEZELÉSBE VETT ESZKÖZÖK ÁLLOMÁNYÁNAK VÁLTOZÁSA 2013. ÉVBEN</t>
  </si>
  <si>
    <t>Üzemeltetésre, kezelésre átadott, koncesszióba, vagyonkezelésbe adott, illetve vagyonkezelésbe vett eszközök</t>
  </si>
  <si>
    <t>Üzemeltetésre, kezelésre átadott, koncesszióba, vagyonkezelésbe adott, illetve vagyonkezelésbe vett  eszközök nettó értékvált. össz.</t>
  </si>
  <si>
    <t>Üzemeltetésre, kezelésre átadott,koncesszióba, vagyonkezelésbe adott, illetve vagyonkezelésbe vett  eszközök</t>
  </si>
  <si>
    <t>Üzemeltetésre, kezelésre átadott , koncesszióba, vagyonkezelésbe adott, illetve vagyonkezelésbe vett eszközök</t>
  </si>
  <si>
    <t>Tárgyi eszközök összesen:</t>
  </si>
  <si>
    <t>Kontakt Humán Szolgáltató Nonprofit Kft.</t>
  </si>
  <si>
    <t>Észak-Zalai TISZK Nonprofit Kft.</t>
  </si>
  <si>
    <t>Merkantil Ingat- lan Lízing Zrt.</t>
  </si>
  <si>
    <t xml:space="preserve">     …………………………………..                                                  ………………………</t>
  </si>
  <si>
    <t xml:space="preserve">                      polgármester                                                                                      jegyző</t>
  </si>
  <si>
    <t>Alkotmány u. 6. körüli csapadékvíz-elvezetés</t>
  </si>
  <si>
    <t>Patkó u. csapadékvízelvezetés</t>
  </si>
  <si>
    <t>1.a/9</t>
  </si>
  <si>
    <t>Címszám</t>
  </si>
  <si>
    <t>Alcímszám</t>
  </si>
  <si>
    <t>2013. évi kiadások</t>
  </si>
  <si>
    <t>Teljesítés     %-a</t>
  </si>
  <si>
    <t>Eredeti ei.</t>
  </si>
  <si>
    <t>Módosított ei.</t>
  </si>
  <si>
    <t xml:space="preserve">Polgármesteri Hivatal </t>
  </si>
  <si>
    <t xml:space="preserve"> - Személyi jellegű kiadások</t>
  </si>
  <si>
    <t xml:space="preserve"> - Munkaadókat terhelő járulékok</t>
  </si>
  <si>
    <t xml:space="preserve"> - Dologi kiadások</t>
  </si>
  <si>
    <t>- Egyéb működési célú kiadások</t>
  </si>
  <si>
    <t xml:space="preserve"> - Beruházási kiadások</t>
  </si>
  <si>
    <t>Zalaegerszegi Egyesített Bölcsődék</t>
  </si>
  <si>
    <t>Zalaegerszegi Családsegítő Szolgálat és Gyermekjóléti Központ</t>
  </si>
  <si>
    <t>Zalaegerszegi GESZ</t>
  </si>
  <si>
    <t>OGESZ</t>
  </si>
  <si>
    <t>- Ellátottak juttatásai</t>
  </si>
  <si>
    <t>- Egyéb felhalmozási kiadások</t>
  </si>
  <si>
    <t xml:space="preserve"> Helyi és helyközi közösségi közlekedés fejlesztése pályázati  támogatással NYDOP -3.2.1/B-12-2013-0001</t>
  </si>
  <si>
    <t>7./1.</t>
  </si>
  <si>
    <t xml:space="preserve"> Buslakpusztai bezárt szilárd hulladéklerakó okozta szennyezés lokalizációja  pályázati támogatással KEOP-2.4.0/B/2F/10-11-2012-0005</t>
  </si>
  <si>
    <t>Aquaparkban tárgyi eszköz beszerzés</t>
  </si>
  <si>
    <t>Zalai Közszolgáltató Nonprofit Kft. törzstőke</t>
  </si>
  <si>
    <t xml:space="preserve">             - Maraton Lapcsoport-Multivízió Kiadói Kft. részére </t>
  </si>
  <si>
    <r>
      <t xml:space="preserve"> - Augusztus 20-i falumúzeumi rendezvény - </t>
    </r>
    <r>
      <rPr>
        <i/>
        <sz val="9"/>
        <rFont val="Times New Roman"/>
        <family val="1"/>
      </rPr>
      <t>Göcseji Múzeum részére</t>
    </r>
  </si>
  <si>
    <r>
      <t xml:space="preserve"> -VI. Fazekas-keramikus találkozó - </t>
    </r>
    <r>
      <rPr>
        <i/>
        <sz val="9"/>
        <rFont val="Times New Roman"/>
        <family val="1"/>
      </rPr>
      <t>Zala Megyei Népművészeti Egyesület részére</t>
    </r>
  </si>
  <si>
    <r>
      <t xml:space="preserve"> - II. Zegasztár - </t>
    </r>
    <r>
      <rPr>
        <i/>
        <sz val="9"/>
        <rFont val="Times New Roman"/>
        <family val="1"/>
      </rPr>
      <t>Zalaegerszegi Televízió Kft. részére</t>
    </r>
  </si>
  <si>
    <r>
      <t xml:space="preserve"> - VI. Zalaegerszegi Gyermekkórus Fesztivál - </t>
    </r>
    <r>
      <rPr>
        <i/>
        <sz val="9"/>
        <rFont val="Times New Roman"/>
        <family val="1"/>
      </rPr>
      <t>Keresztury Dezső VMK részére</t>
    </r>
  </si>
  <si>
    <r>
      <t xml:space="preserve"> - Egerszeg Búcsú - </t>
    </r>
    <r>
      <rPr>
        <i/>
        <sz val="9"/>
        <rFont val="Times New Roman"/>
        <family val="1"/>
      </rPr>
      <t>Együtt Zalaegerszegért Egyesület részére</t>
    </r>
  </si>
  <si>
    <r>
      <t xml:space="preserve"> - Zala Open Táncbajnokság megrendezéséhez támogatás - </t>
    </r>
    <r>
      <rPr>
        <i/>
        <sz val="9"/>
        <rFont val="Times New Roman"/>
        <family val="1"/>
      </rPr>
      <t>Gála Társastáncklub Egyesület részére</t>
    </r>
  </si>
  <si>
    <r>
      <t xml:space="preserve"> - Gébárti Művésztelep - </t>
    </r>
    <r>
      <rPr>
        <i/>
        <sz val="9"/>
        <rFont val="Times New Roman"/>
        <family val="1"/>
      </rPr>
      <t>Keresztury Dezső VMK részére</t>
    </r>
  </si>
  <si>
    <r>
      <t xml:space="preserve"> - Pannon Tükör kulturális folyóirat támogatása - </t>
    </r>
    <r>
      <rPr>
        <i/>
        <sz val="9"/>
        <rFont val="Times New Roman"/>
        <family val="1"/>
      </rPr>
      <t>Pannon Írók Társasága részére</t>
    </r>
  </si>
  <si>
    <r>
      <t xml:space="preserve"> - Kvártélyház támogatása - </t>
    </r>
    <r>
      <rPr>
        <i/>
        <sz val="9"/>
        <rFont val="Times New Roman"/>
        <family val="1"/>
      </rPr>
      <t>Kvártélyház Szabadtéri Színház Kft. részére</t>
    </r>
  </si>
  <si>
    <r>
      <t xml:space="preserve"> - közfoglalkoztatás - </t>
    </r>
    <r>
      <rPr>
        <i/>
        <sz val="9"/>
        <rFont val="Times New Roman"/>
        <family val="1"/>
      </rPr>
      <t>Kontakt Kft. részére</t>
    </r>
  </si>
  <si>
    <r>
      <t xml:space="preserve"> - Városüzemelési fa-hoz kapcsolódó közfoglalkoztatás -</t>
    </r>
    <r>
      <rPr>
        <i/>
        <sz val="9"/>
        <rFont val="Times New Roman"/>
        <family val="1"/>
      </rPr>
      <t xml:space="preserve"> Kontakt Kft. részére</t>
    </r>
  </si>
  <si>
    <r>
      <t xml:space="preserve"> - futófolyosó üzemeltetése - </t>
    </r>
    <r>
      <rPr>
        <i/>
        <sz val="9"/>
        <rFont val="Times New Roman"/>
        <family val="1"/>
      </rPr>
      <t>Zalaegerszegi Atlétikai Club részére</t>
    </r>
  </si>
  <si>
    <t xml:space="preserve">  - ebből: Magyar Bowling és Teke Szövetség részére</t>
  </si>
  <si>
    <t>882118 Kiegészítő gyemekvédelmi támogatás</t>
  </si>
  <si>
    <t>Gondozási Központ</t>
  </si>
  <si>
    <t xml:space="preserve">Gondozási Központ </t>
  </si>
  <si>
    <t>Családsegítő és Gyermekjóléti Szolgálat</t>
  </si>
  <si>
    <t xml:space="preserve">Hevesi Sándor Színház és Griff Bábszínház </t>
  </si>
  <si>
    <t>ZVMKK (volt Apáczai)</t>
  </si>
  <si>
    <t xml:space="preserve">ZVMKK (volt Apáczai) </t>
  </si>
  <si>
    <t>Apáczai ÁMK</t>
  </si>
  <si>
    <t xml:space="preserve">Apáczai ÁMK </t>
  </si>
  <si>
    <t xml:space="preserve">Izsák ÁMK </t>
  </si>
  <si>
    <t xml:space="preserve">Keresztury VMK </t>
  </si>
  <si>
    <t xml:space="preserve">Zalaegerszegi Belvárosi I. számú Óvoda </t>
  </si>
  <si>
    <t xml:space="preserve">Zalaegerszegi Belvárosi II. számú Óvoda </t>
  </si>
  <si>
    <t xml:space="preserve">Zalaegerszegi Landorhegyi Óvoda </t>
  </si>
  <si>
    <t xml:space="preserve">OGESZ </t>
  </si>
  <si>
    <t>Deák Ferenc Megyei és Városi Könyvtár :</t>
  </si>
  <si>
    <t>Göcsej Múzeum</t>
  </si>
  <si>
    <t xml:space="preserve">Göcsej Múzeum </t>
  </si>
  <si>
    <t xml:space="preserve">Öveges ÁMK </t>
  </si>
  <si>
    <t>Zalaegerszeg MJV Vásárcsarnok</t>
  </si>
  <si>
    <t xml:space="preserve">Zalaegerszeg MJV Vásárcsarnok </t>
  </si>
  <si>
    <t>Sportlétesítmények Gondnoksága</t>
  </si>
  <si>
    <t>Önállóan működő és gazdálkodó Intézmények összesen:</t>
  </si>
  <si>
    <t>Körjegyzőség Zalaszentiván-Alibánfa-Zalaszentlőrinc</t>
  </si>
  <si>
    <t>Zala Megyei Önkormányzat</t>
  </si>
  <si>
    <t>Keszthely Város Önkormányzata</t>
  </si>
  <si>
    <t>Krosnoi Önkormányzat</t>
  </si>
  <si>
    <t>Beregszászi Városi Tanács</t>
  </si>
  <si>
    <t>Egyéb költségvtési szervek</t>
  </si>
  <si>
    <t>Vagyonkezelési feladatok műk. kiadásai</t>
  </si>
  <si>
    <t>Felújítási kiadások</t>
  </si>
  <si>
    <t xml:space="preserve">Fejlesztési kiadások </t>
  </si>
  <si>
    <t>Jogi és igazgatási feladatok:</t>
  </si>
  <si>
    <t xml:space="preserve"> - közbeszerzési eljárásokkal és jogi feladatokkal  kapcsolatos díjak</t>
  </si>
  <si>
    <t>- Landorhegyi közbiztonsági feladatok</t>
  </si>
  <si>
    <t>842421 Közterület rendjének fenntartása</t>
  </si>
  <si>
    <t xml:space="preserve"> - közterület felügyelet működési kiadásai</t>
  </si>
  <si>
    <t xml:space="preserve"> - közterületen hagyott gépjárművek elszállítása</t>
  </si>
  <si>
    <t>Pénzügyi lebonyolítás:</t>
  </si>
  <si>
    <t>841902 Központi költségvetési befizetések</t>
  </si>
  <si>
    <t xml:space="preserve"> - 2012. évi normatív hozzájárulás elszámolása </t>
  </si>
  <si>
    <t xml:space="preserve"> - forgalmi jutalék, számlavezetési díj</t>
  </si>
  <si>
    <t xml:space="preserve"> - ÁFA befizetés</t>
  </si>
  <si>
    <t xml:space="preserve"> - könyvvizsgálat díja</t>
  </si>
  <si>
    <t>650000 Biztosítás, viszontbiztosítás, nyugdíjalapok</t>
  </si>
  <si>
    <t xml:space="preserve"> - vagyon- és gépjármű biztosítás</t>
  </si>
  <si>
    <t>841383 Területfejlesztési, területrendezési helyi feladatok</t>
  </si>
  <si>
    <t xml:space="preserve"> - területfejlesztési feladatok</t>
  </si>
  <si>
    <t>581400 Folyóirat, időszaki kiadvány kiadása</t>
  </si>
  <si>
    <t xml:space="preserve"> - városi újság támogatása</t>
  </si>
  <si>
    <t xml:space="preserve">  - városi kiadvány</t>
  </si>
  <si>
    <t>841127 Települési kisebbségi önkorm. igazgatási tev.</t>
  </si>
  <si>
    <t xml:space="preserve"> - Roma Nemzetiségi Önkormányzat támogatása</t>
  </si>
  <si>
    <t xml:space="preserve"> - Többcélú Társulástól átvett pe. 2012. évi támogatások elszámolása után</t>
  </si>
  <si>
    <t xml:space="preserve"> - intézményi pályázatokhoz megelőlegezett pe.</t>
  </si>
  <si>
    <t xml:space="preserve"> - Járulékcsökkentésből eredő megtakarítás befiz. kötelez.</t>
  </si>
  <si>
    <t xml:space="preserve"> - Többcélú Kistérségi Társulás állami támogatásának továbbad.</t>
  </si>
  <si>
    <t xml:space="preserve"> - Zeg-i Szoc. és Gyermekjóléti Alapszolg. Társulás mük.hj.</t>
  </si>
  <si>
    <t>Október 6. tér - Batthyány u. csomópont jelzőlámpásítása</t>
  </si>
  <si>
    <t>Malom u. járdaépítés előkészítő munkái</t>
  </si>
  <si>
    <t>Zalaegerszeg belváros közlekedési rendszere komplex átalakítása I.ütem</t>
  </si>
  <si>
    <t>Hiányzó kerékpárút-kapcsolati elemek létrehozása Zalaegerszegen (NYDOP-4.3.I/B-11-2011-0006)</t>
  </si>
  <si>
    <t xml:space="preserve">Mátyás király utcai orvosi rendelő járulékos út és járdaépítések </t>
  </si>
  <si>
    <t>Játszótér és park kialakításának előkészítése  Hatházán</t>
  </si>
  <si>
    <t>Előtervezésekből 2012. évről áthúzódó feladatok</t>
  </si>
  <si>
    <t>Pályázati műszaki előkészítés</t>
  </si>
  <si>
    <t>Ingatlanvásárlás (Fejlesztésekhez kapcsolódó)</t>
  </si>
  <si>
    <t>Hadkieg. Parancsnokság rekonstrukció előkészítése + támogatás</t>
  </si>
  <si>
    <t xml:space="preserve"> Állami ingatlanok tulajdonszerzésével kapcs. kiadások </t>
  </si>
  <si>
    <t>Egyéb területrendezések, bontások</t>
  </si>
  <si>
    <t>Szoc. városrehab. területszerzés, -rendezés, bontás</t>
  </si>
  <si>
    <t>Egyéb 2013. évi pályázatok területszerzés, -rendezés</t>
  </si>
  <si>
    <t>6./10</t>
  </si>
  <si>
    <t>Botfa sportpálya fejlesztés területrendezés, kompenzáció</t>
  </si>
  <si>
    <t>6./12</t>
  </si>
  <si>
    <t>100 %-os támogatottságú pályázatok előkészítésének költségei</t>
  </si>
  <si>
    <t>6./14</t>
  </si>
  <si>
    <t>Ipari park fejlesztés</t>
  </si>
  <si>
    <t>6./15</t>
  </si>
  <si>
    <t>Inkubátorház bővítéshez Városfejlesztő Zrt-nek önrész kiegészítés</t>
  </si>
  <si>
    <t>6./16</t>
  </si>
  <si>
    <t xml:space="preserve">   1.5 Vis major támogatás</t>
  </si>
  <si>
    <t xml:space="preserve">   1.6 Szerkezetátalakítási tartalékból nyújtott támogatás</t>
  </si>
  <si>
    <t>Nyitó pénzkészlet 2013. január 1-én</t>
  </si>
  <si>
    <t>Önkormányzat 2013. évi bevételei összesen:</t>
  </si>
  <si>
    <t>Önkormányzat 2013. évi pénzforgalmi bevételei a függő, átfutó, kiegyenlítő bevételekkel együtt:</t>
  </si>
  <si>
    <t>Önkormányzat 2013. évi kiadásai  a függő, átfutó és kiegyenlítő  kiadásokkal együtt:</t>
  </si>
  <si>
    <t>Záró pénzkészlet 2013. december 31-én</t>
  </si>
  <si>
    <t>* Az önkormányzat 2013. évi pénzforgalmi bevételei forrás szerint:</t>
  </si>
  <si>
    <t xml:space="preserve">  -állami támogatás:</t>
  </si>
  <si>
    <t>Állomány 2013. december 31-én</t>
  </si>
  <si>
    <t>Első Egerszeg Hitel Zrt.</t>
  </si>
  <si>
    <t>Zalai Közszolgáltató Nonprofit Kft.</t>
  </si>
  <si>
    <t>25 %-on felüli részesedéssel</t>
  </si>
  <si>
    <t>Nyugat-Pannon Járműipari és Mechatronikai Központ Nonprofit Kft.</t>
  </si>
  <si>
    <t>Nyugat-Pannon Zrt.</t>
  </si>
  <si>
    <t>Ady E. u.-Kazinczy tér csomópont felújítás</t>
  </si>
  <si>
    <t>Mátyás király u. felújítása orvosi rendelő mellett</t>
  </si>
  <si>
    <t>Csertán S .u. csomópont felújítása</t>
  </si>
  <si>
    <t>Muskátli u. kontrás szennyvízcsatorna helyreállítás útburkolat felújítással</t>
  </si>
  <si>
    <t>Buszöblök felújítása</t>
  </si>
  <si>
    <t>Stadion u. felújítása buszmegálló melletti szakaszon</t>
  </si>
  <si>
    <t>Belvárosi járdák felújítása (Kazinczy tér É-i oldal)</t>
  </si>
  <si>
    <t xml:space="preserve"> - Erkel F. u.padok telepítése</t>
  </si>
  <si>
    <t xml:space="preserve"> - Andráshida virágok telepítése</t>
  </si>
  <si>
    <t xml:space="preserve"> - Zöldterületi Startégia feladatai</t>
  </si>
  <si>
    <t xml:space="preserve"> - helyi utak, hidak fenntartása</t>
  </si>
  <si>
    <t xml:space="preserve"> - forgalomtechnikai  és közlekedési feladatok</t>
  </si>
  <si>
    <t xml:space="preserve"> - önkormányzati utak szakági nyilvántartása</t>
  </si>
  <si>
    <t xml:space="preserve"> - lépcsők,sétányok, támfalak, korlátok javítása</t>
  </si>
  <si>
    <t>842541 Ár- és belvízvédelemmel összefüggő tevékenység</t>
  </si>
  <si>
    <t xml:space="preserve">2013. évi teljesítés összege </t>
  </si>
  <si>
    <t>teljesítés %-a</t>
  </si>
  <si>
    <t>Munkaadókat terhelő járulékok és szoc. hj. adó</t>
  </si>
  <si>
    <t xml:space="preserve">Dologi kiadások </t>
  </si>
  <si>
    <t>Ellátottak pénzbeli  juttatása</t>
  </si>
  <si>
    <t>Lakhatásért Közalapítvány</t>
  </si>
  <si>
    <t xml:space="preserve">Lakhatásért Közalapítvány </t>
  </si>
  <si>
    <t>Landorhegyi LSC</t>
  </si>
  <si>
    <t xml:space="preserve">Landorhegyi LSC </t>
  </si>
  <si>
    <t>Látásfogyatékosok Zalaegerszegi Kistérségi Egyesülete</t>
  </si>
  <si>
    <t>Látásfogyatékosok Zalaegerszegi Kistérségi Egyesülete .</t>
  </si>
  <si>
    <t>Lisztérzékenyek ZM. Szervezete</t>
  </si>
  <si>
    <t>Magyar Jogász Egylet</t>
  </si>
  <si>
    <t>Magyar Szervátültetettek Egyesülete</t>
  </si>
  <si>
    <t>Magyar Vöröskereszt ZM. Szervezete</t>
  </si>
  <si>
    <t xml:space="preserve">Magyar Vöröskereszt ZM. Szervezete </t>
  </si>
  <si>
    <t>Magyarok Világszövetsége Zala megyei Szervezete</t>
  </si>
  <si>
    <t xml:space="preserve">Magyarok Világszövetsége Zala megyei Szervezete </t>
  </si>
  <si>
    <t>Magyar Máltai Szeretetszolgálat</t>
  </si>
  <si>
    <t xml:space="preserve">Magyar Máltai Szeretetszolgálat </t>
  </si>
  <si>
    <t>Millecentenáriumi Közalap.</t>
  </si>
  <si>
    <t xml:space="preserve">Millecentenáriumi Közalap. </t>
  </si>
  <si>
    <t>Mozgássérültek Zm. Egyesülete</t>
  </si>
  <si>
    <t>Nagycsaládosok Egyesülete</t>
  </si>
  <si>
    <t xml:space="preserve">Nagycsaládosok Egyesülete </t>
  </si>
  <si>
    <t>Vajda József Népdalköri Egyesület</t>
  </si>
  <si>
    <t>Neszele LSC</t>
  </si>
  <si>
    <t xml:space="preserve">Neszele LSC </t>
  </si>
  <si>
    <t>Gyöngyvirág Nyugdíjas Egyesület</t>
  </si>
  <si>
    <t>Ny-Magyarországi Egyetem Faipari Mérnöki Kar</t>
  </si>
  <si>
    <t>Vojvodjanski Omladinski Fórum</t>
  </si>
  <si>
    <t>Összefogás Botfáért Egyesület</t>
  </si>
  <si>
    <t>Összefogás Botfáért Egyesület :</t>
  </si>
  <si>
    <t>Összefogás Egyesület Pózva</t>
  </si>
  <si>
    <t xml:space="preserve">Összefogás Egyesület Pózva </t>
  </si>
  <si>
    <t>Pannon Írók Társasága</t>
  </si>
  <si>
    <t xml:space="preserve">Pannon Írók Társasága </t>
  </si>
  <si>
    <t>Páterdombi LSC</t>
  </si>
  <si>
    <t>PERSZE</t>
  </si>
  <si>
    <t>Pofosz Zala Megyei Szervezete</t>
  </si>
  <si>
    <t>Polgári Lövész Egylet</t>
  </si>
  <si>
    <t xml:space="preserve">Polgári Lövész Egylet </t>
  </si>
  <si>
    <t>Zalaegerszegi Polgári Egyesület</t>
  </si>
  <si>
    <t>Police - Ola LSK KE</t>
  </si>
  <si>
    <t xml:space="preserve">Police - Ola LSK KE </t>
  </si>
  <si>
    <t>Pózvai Polgárőr Egyesület</t>
  </si>
  <si>
    <t xml:space="preserve">Pózvai Polgárőr Egyesület </t>
  </si>
  <si>
    <t>Pózva Városrészért Alapítvány</t>
  </si>
  <si>
    <t>Rákóczi Szövetség Zalaegerszegi Szervezete</t>
  </si>
  <si>
    <t>Mandulavirág Fogyatékkal Élők Református. Gondozóháza.</t>
  </si>
  <si>
    <t>Rendért Zalai Közbiztonsági Egyesület</t>
  </si>
  <si>
    <t xml:space="preserve">Rendért Zalai Közbiztonsági Egyesület </t>
  </si>
  <si>
    <t>Ságodért Alapítvány</t>
  </si>
  <si>
    <t xml:space="preserve">Ságodért Alapítvány </t>
  </si>
  <si>
    <t>Ságodi LSC</t>
  </si>
  <si>
    <t>Sérült Embertársainkért Egyesület</t>
  </si>
  <si>
    <t>Söjtör és térsége Méhészeinek Egyesülete</t>
  </si>
  <si>
    <t>Szabad P'art Művészeti Egyesület</t>
  </si>
  <si>
    <t>Szentgyörgyi Albert DSE</t>
  </si>
  <si>
    <t>Részösszeg:</t>
  </si>
  <si>
    <t>Tánccal Egymásért és a Városért Alapítvány</t>
  </si>
  <si>
    <t xml:space="preserve">Tánccal Egymásért és a Városért Alapítvány </t>
  </si>
  <si>
    <t>EUROSZÍNVONAL Alapítvány</t>
  </si>
  <si>
    <t>Tipegő Zalaegerszegi Bölcsődei Alapítvány</t>
  </si>
  <si>
    <t>Tiszta lap Környezetvédelmi Egyesület</t>
  </si>
  <si>
    <t xml:space="preserve">Tiszta lap Környezetvédelmi Egyesület </t>
  </si>
  <si>
    <t>Válicka Citera Barátok Egyesülete</t>
  </si>
  <si>
    <t xml:space="preserve">Válicka Citera Barátok Egyesülete </t>
  </si>
  <si>
    <t>Városi Modellező Klub</t>
  </si>
  <si>
    <t xml:space="preserve">Városi Modellező Klub </t>
  </si>
  <si>
    <t>Városi Vegyeskar Egyesület</t>
  </si>
  <si>
    <t xml:space="preserve">Városi Vegyeskar Egyesület </t>
  </si>
  <si>
    <t>Vesebetegek Zala megyei Egyesülete</t>
  </si>
  <si>
    <t>Gólyavárók és Zalai Szüléseztért Egyesület</t>
  </si>
  <si>
    <t>Vitrin Egyesület</t>
  </si>
  <si>
    <t xml:space="preserve">Vitrin Egyesület </t>
  </si>
  <si>
    <t>Vorhota LSC</t>
  </si>
  <si>
    <t xml:space="preserve">Vorhota LSC </t>
  </si>
  <si>
    <t>Z. Becsali - Tungsram LSE</t>
  </si>
  <si>
    <t xml:space="preserve">Z. Becsali - Tungsram LSE </t>
  </si>
  <si>
    <t>Zala Megyei 56-os hagyományőrző Egyesület</t>
  </si>
  <si>
    <t>Zala Megyei és Zalaegerszeg Városi Közbiztonsági Egyesület</t>
  </si>
  <si>
    <t>Zala Megyei Diáksport Szövetség</t>
  </si>
  <si>
    <t>Zala Megyei Katasztrófavédelmi Igazgatóság</t>
  </si>
  <si>
    <t xml:space="preserve">Zala Megyei Katasztrófavédelmi Igazgatóság </t>
  </si>
  <si>
    <t>Magyar Nemzeti Levéltár</t>
  </si>
  <si>
    <t>Zala Megyei Múzeumok Igazgatósága</t>
  </si>
  <si>
    <t xml:space="preserve">Zala Megyei Múzeumok Igazgatósága </t>
  </si>
  <si>
    <t>Zala Megyei Népművészeti Egyesület</t>
  </si>
  <si>
    <t xml:space="preserve">Zala Megyei Népművészeti Egyesület </t>
  </si>
  <si>
    <t>Zala Megyei Sportszövetségek Egyesülete</t>
  </si>
  <si>
    <t>Zala Volán Női Kosárlabda Klub</t>
  </si>
  <si>
    <t>Hegyipásztor Kör</t>
  </si>
  <si>
    <t>Zala megyei Kosárlabda Szövetség</t>
  </si>
  <si>
    <t>Zalaegerszeg Felsőfokú Oktatásáért Közalapítvány</t>
  </si>
  <si>
    <t xml:space="preserve">Zalaegerszeg Felsőfokú Oktatásáért Közalapítvány </t>
  </si>
  <si>
    <t>Zalaegerszeg Jégsportjáért Alapítvány</t>
  </si>
  <si>
    <t>Zalaegerszeg Turizmusáért Egyesület</t>
  </si>
  <si>
    <t>Zalaegerszegi Atlétikai Club</t>
  </si>
  <si>
    <t xml:space="preserve">Zalaegerszegi Atlétikai Club </t>
  </si>
  <si>
    <t>Zalaegerszegi Belvárosi LSC</t>
  </si>
  <si>
    <t xml:space="preserve">Zalaegerszegi Belvárosi LSC </t>
  </si>
  <si>
    <t>Zalaegerszegi Birkózó SE</t>
  </si>
  <si>
    <t>Befektetett  eszközök év végi értéke</t>
  </si>
  <si>
    <t>Tárgyévben elszámolt értékcsökkenés értéke</t>
  </si>
  <si>
    <t>Tárgyévi felújítás értéke</t>
  </si>
  <si>
    <t>Eszközök elhasználódási foka nettó/bruttó (%)</t>
  </si>
  <si>
    <t>Bruttó érték</t>
  </si>
  <si>
    <t>Elszámolt értékcsökkenés</t>
  </si>
  <si>
    <t>Nettó érték</t>
  </si>
  <si>
    <t>Városi Sportlétesítmény Gondnoksága</t>
  </si>
  <si>
    <t>Sas u. - Jánkahegy útcsatlakozás kiépítése</t>
  </si>
  <si>
    <t>Petőfi S.Iskola mögötti tömbbelsőben parkolóépítés</t>
  </si>
  <si>
    <t>Ciklámen u.12.sz. előtt parkoló kialakítása</t>
  </si>
  <si>
    <t>Mező u. lakótelkek infrastrukturális fejlesztése</t>
  </si>
  <si>
    <t>6.1.a/2</t>
  </si>
  <si>
    <t>Fenyő u. korszerűsítés, burkolat szélesítés tervezése</t>
  </si>
  <si>
    <t xml:space="preserve">Körzeti megbízotti iroda céljára ingatlan vásárlás </t>
  </si>
  <si>
    <t>7.a./1</t>
  </si>
  <si>
    <t>PHARE kamatmentes kölcsön szennyvíztisztító rekonstrukciójához</t>
  </si>
  <si>
    <t>Környvéd. és Vízügyi Min.</t>
  </si>
  <si>
    <t>2013.</t>
  </si>
  <si>
    <t>Az önkormányzat által vállalt, a mérlegben nem szereplő kötelezettségek</t>
  </si>
  <si>
    <t xml:space="preserve">Kgy. határozat </t>
  </si>
  <si>
    <t>Szerződéses kamat mértéke</t>
  </si>
  <si>
    <t>Visszafizetési kötelezettség</t>
  </si>
  <si>
    <t>Továbbbi évek</t>
  </si>
  <si>
    <t>162/2005.</t>
  </si>
  <si>
    <t>3 havi Bubor + 0,5%</t>
  </si>
  <si>
    <t>Városgazdálkodási Kft. (Parkoló Gazda Kft.) hitelfelvételhez készfizető kezesség (ZDK-4/2008.)</t>
  </si>
  <si>
    <t>102./2.pont/2008.</t>
  </si>
  <si>
    <t>Hegyalja u. 11-13. parkoló burkolatfelújítás, Hegyalja 9-11. között betonlapos gyalogjárda felújítás</t>
  </si>
  <si>
    <t>4.a./9</t>
  </si>
  <si>
    <t>Göcseji Pataki u. páros oldal parkoló aszfaltozása</t>
  </si>
  <si>
    <t>4.a./10</t>
  </si>
  <si>
    <t>Köztársaság 74-80. D-i oldali lépcsők felújítása</t>
  </si>
  <si>
    <t>4.a./11</t>
  </si>
  <si>
    <t>4.a./12</t>
  </si>
  <si>
    <t xml:space="preserve"> Bazita városrész templom szigetelés</t>
  </si>
  <si>
    <t>Önk-i tulajdonú lakások iparosított tehnológiájú felújításhoz pe. átadás LÉSZ Kft. részére (Lakásalapból)</t>
  </si>
  <si>
    <t>Társasházi felúj.alap átadása LÉSZ Kft. részére</t>
  </si>
  <si>
    <t xml:space="preserve"> Andráshidai templom felújításához pénzeszköz átadás </t>
  </si>
  <si>
    <t xml:space="preserve"> - Kábítószerügyi Egyeztető Fórum </t>
  </si>
  <si>
    <t xml:space="preserve"> - Udvardy Ignác tér kialakítása</t>
  </si>
  <si>
    <t xml:space="preserve"> - Botfai földvár régészeti feltárása pályázati önrész</t>
  </si>
  <si>
    <t xml:space="preserve"> - tavaszi és októberi fesztivál támogatása </t>
  </si>
  <si>
    <t xml:space="preserve">     ebből: ZTE Baráti Kör részére</t>
  </si>
  <si>
    <r>
      <t xml:space="preserve">                </t>
    </r>
    <r>
      <rPr>
        <i/>
        <sz val="9"/>
        <rFont val="Times New Roman"/>
        <family val="1"/>
      </rPr>
      <t>Zalaegerszegi Gasztro Kulturális Egyesület részére</t>
    </r>
  </si>
  <si>
    <t xml:space="preserve"> - Zalai Civil Életért Közhasznú Egyesület támogatása (Civil ház működtetése)</t>
  </si>
  <si>
    <t>842155 Önkormányzatok m.n.s.nemzetközi kapcsolatai</t>
  </si>
  <si>
    <t xml:space="preserve"> - Nemzetközi kapcsolatokra</t>
  </si>
  <si>
    <t>879033 Hajléktalanok ellátása átmeneti szálláson</t>
  </si>
  <si>
    <t xml:space="preserve"> - Hajléktalanok szállása (Vöröskereszt) műk. támog.</t>
  </si>
  <si>
    <t xml:space="preserve"> -  Megyei Jogú Városok Szövetsége tagdíja</t>
  </si>
  <si>
    <t xml:space="preserve"> - Városi Hírportál szerkesztése</t>
  </si>
  <si>
    <t xml:space="preserve"> - Többcélú Kistérségi Társulás műk.hozzájárulás</t>
  </si>
  <si>
    <t xml:space="preserve"> - Médiával kapcsolatos szerződések, támogatások</t>
  </si>
  <si>
    <t>602000 Televízió-műsor összeállítása, szolgáltatása</t>
  </si>
  <si>
    <t xml:space="preserve"> - Városi TV működési támogatása</t>
  </si>
  <si>
    <t xml:space="preserve"> - Ágazati felad. postai szolg. és utalvány díja, illeték</t>
  </si>
  <si>
    <t>890509 Egyéb m.n.s.közösségi, társadalmi tev.támogatása</t>
  </si>
  <si>
    <t xml:space="preserve"> -  Zalaegerszegi Városi Közbiztonsági  Polgárőr Egyesület támogatása</t>
  </si>
  <si>
    <t xml:space="preserve"> - "Rendért" Zalai Közbiztonsági és Polgárőr Egyesület támogatása</t>
  </si>
  <si>
    <t>493102 Városi és elővárosi közúti személyszállítás</t>
  </si>
  <si>
    <t xml:space="preserve"> - Zalavolán Rt. működési támogatása</t>
  </si>
  <si>
    <t xml:space="preserve"> - Fejlesztési célú hitel igénybevételi díj, törlesztés és   kamatfizetési kötelezettség</t>
  </si>
  <si>
    <t xml:space="preserve"> - Millecentenáriumi Közalapítvány támogatása</t>
  </si>
  <si>
    <t xml:space="preserve"> - Roma Közösségi Ház Alapítvány</t>
  </si>
  <si>
    <t xml:space="preserve"> - Városi Strandfürdő és Fedett uszoda műk.  támogatása</t>
  </si>
  <si>
    <t>Pénzügyi lebonyolítás és kp-i  összesen:</t>
  </si>
  <si>
    <t>Fejlesztési kiadások</t>
  </si>
  <si>
    <t>22.</t>
  </si>
  <si>
    <t xml:space="preserve"> Polgármesteri iroda </t>
  </si>
  <si>
    <t>841126  Önkorm.és társulása által végreh. igazgatási  tev.</t>
  </si>
  <si>
    <t xml:space="preserve"> - Rendezvények, kommunikáció, reprezentáció</t>
  </si>
  <si>
    <t xml:space="preserve"> - Egerszegkártya</t>
  </si>
  <si>
    <t xml:space="preserve"> - Nemzedékek kézfogása</t>
  </si>
  <si>
    <t xml:space="preserve"> - Idegenforgalmi feladatok</t>
  </si>
  <si>
    <t xml:space="preserve"> - VERSO projekt pályázat önrész</t>
  </si>
  <si>
    <t xml:space="preserve"> - képviselők és bizottsági tagok tiszteletdíja</t>
  </si>
  <si>
    <t>841403 Város-, községgazdálkodási m.n.s. szolgáltatások</t>
  </si>
  <si>
    <t>Költségvetési tartalék</t>
  </si>
  <si>
    <t>Vállalk. tartalék</t>
  </si>
  <si>
    <t>Hosszú lejáratú</t>
  </si>
  <si>
    <t>Rövid lejáratú</t>
  </si>
  <si>
    <t>Egyéb passzív pü. elsz.</t>
  </si>
  <si>
    <t xml:space="preserve">  - Idősek Otthona férőhely megváltás visszafizetésre</t>
  </si>
  <si>
    <t>Hangverseny- és Kiállítóterem előtér felújításhoz pe. átadás</t>
  </si>
  <si>
    <t>Kis utcai óvoda kazánház ablakcsere</t>
  </si>
  <si>
    <t>Sportcsarnokban TAO-s pályázaton kívüli felújítások</t>
  </si>
  <si>
    <t>Izsák I. Általános Iskola balesetveszélyes tornatermi mennyezet burkolat felúj.</t>
  </si>
  <si>
    <t>Ady E.Iskola balesetveszélyes beázás felújítása</t>
  </si>
  <si>
    <t>Hegyi u. csapadékvíz elvezetési munkái</t>
  </si>
  <si>
    <t>Csapadékcsatorna hálózat takart aknáinak szintre emelése</t>
  </si>
  <si>
    <t xml:space="preserve"> Lokális csapadékvíz elvezetési munkák</t>
  </si>
  <si>
    <t>4./41</t>
  </si>
  <si>
    <t>4./42</t>
  </si>
  <si>
    <t>4./43</t>
  </si>
  <si>
    <t>4./44</t>
  </si>
  <si>
    <t>Aranyeső u. magánerős felújítása</t>
  </si>
  <si>
    <t>Kaszaházi úti járda felújítása</t>
  </si>
  <si>
    <t>Arany J.u. 69. parkoló felújítás</t>
  </si>
  <si>
    <t>Babits M.u. 5.szám melletti járda felújítása</t>
  </si>
  <si>
    <t>Belvárosi zöldfelület és játszótér felújítások</t>
  </si>
  <si>
    <t xml:space="preserve">Városépítészeti feladatok </t>
  </si>
  <si>
    <t>Csipke Kft-vel kötött szerződés a 178/2008. Kgy.hat.alapján</t>
  </si>
  <si>
    <t>9./1.</t>
  </si>
  <si>
    <t>Aquaparkban felújítási munkák</t>
  </si>
  <si>
    <t>Helyi építészeti értékek védelme</t>
  </si>
  <si>
    <t>Önkormányzat tulajdonában lévő lakóépületek (lakások)  teljes vagy részleges  felújítása, korszerűsítése  (Lakásalap)</t>
  </si>
  <si>
    <t>A lakáscélú állami támogatásokról szóló külön jogszabály szerinti pályázati önrész finanszírozása (egycsatornás gyűjtőkémények felújítása) Lakásalapból</t>
  </si>
  <si>
    <t>Vagyonkezelés összesen:</t>
  </si>
  <si>
    <t>Költségvetési szervek felújítási kerete (Vis maior)</t>
  </si>
  <si>
    <t xml:space="preserve"> -Vis maior támogatás</t>
  </si>
  <si>
    <t xml:space="preserve"> - egyéb bírság</t>
  </si>
  <si>
    <t xml:space="preserve"> - Z.M.Közoktatási Közalapítvány megszűntetése utáni átutalás</t>
  </si>
  <si>
    <t>- oktatási intézmények 2012. évi gazdálkodásával kapcs. elszámolások</t>
  </si>
  <si>
    <t>- községek befizetései közoktatási fa. ellátásához</t>
  </si>
  <si>
    <t xml:space="preserve"> - Aquapark jótékonysági nap bevétele</t>
  </si>
  <si>
    <t>841335  Foglalkoztatást ellősegítő támogatások</t>
  </si>
  <si>
    <t>- Vállalkozás fejlesztés és befektetés támogatói program ingatlan értékesítés ZALACO Zrt.</t>
  </si>
  <si>
    <t xml:space="preserve">              Gyutai Csaba    sk.                             </t>
  </si>
  <si>
    <t xml:space="preserve">  Dr. Kovács Gábor  sk.</t>
  </si>
  <si>
    <t>Szijártóné Gorza Klára sk.</t>
  </si>
  <si>
    <t xml:space="preserve">                                       Gyutai Csaba sk.</t>
  </si>
  <si>
    <t xml:space="preserve">    Dr. Kovács Gábor sk.</t>
  </si>
  <si>
    <t xml:space="preserve">                  Gyutai Csaba   sk.                                             Dr.  Kovács Gábor  sk.</t>
  </si>
  <si>
    <t xml:space="preserve">                     polgármester                                                               jegyző</t>
  </si>
  <si>
    <t xml:space="preserve">                                                                                               Szijártóné Gorza Klára sk.</t>
  </si>
  <si>
    <t xml:space="preserve">                       Gyutai Csaba sk.                                                                   Dr. Kovács Gábor sk.</t>
  </si>
  <si>
    <t xml:space="preserve">                                                                                          Szijártóné Gorza Klára sk.</t>
  </si>
  <si>
    <t>1</t>
  </si>
  <si>
    <t>III. Települési önkormányzatok szociális és gyermekjóléti feladatainak támogatása</t>
  </si>
  <si>
    <t>1. Egyes jövedelempótló támogatások (évközi igénylés alapján)</t>
  </si>
  <si>
    <t xml:space="preserve"> - egyszeri gyermekvédelmi  pénzbeni támogatás Erzsébet utalvány</t>
  </si>
  <si>
    <t>2. Hozzájárulás a pénzbeli szociális ellátásokhoz ( egyösszegű)</t>
  </si>
  <si>
    <t>1000-25000</t>
  </si>
  <si>
    <t xml:space="preserve">Zalaegerszegi Parkinson Egyesület </t>
  </si>
  <si>
    <t>Zalaegerszegi Szimfonikus Zenekar Egyesület</t>
  </si>
  <si>
    <t xml:space="preserve">Zalaegerszegi Szimfonikus Zenekar Egyesület </t>
  </si>
  <si>
    <t>Zalaegerszegi Szív- és Érbeteg Egyesület</t>
  </si>
  <si>
    <t>Zalaegerszegi Tájékozódási Futó Club</t>
  </si>
  <si>
    <t xml:space="preserve">Zalaegerszegi Tájékozódási Futó Club </t>
  </si>
  <si>
    <t>Zalaegerszegi Teke Klub</t>
  </si>
  <si>
    <t xml:space="preserve">Zalaegerszegi Teke Klub </t>
  </si>
  <si>
    <t>Zalaegerszegi Vívó Egylet</t>
  </si>
  <si>
    <t xml:space="preserve">Zalaegerszegi Vívó Egylet </t>
  </si>
  <si>
    <t>Zalaegerszeg-Marosvásárhely Baráti Társaság</t>
  </si>
  <si>
    <t>Zalai Építők Móricz Zs. Műv.Egyesület</t>
  </si>
  <si>
    <t xml:space="preserve">Zalai Építk Móricz Zs. Műv.Egyesület </t>
  </si>
  <si>
    <t xml:space="preserve">Zalai Civil Életért Közhasznú Egyesület </t>
  </si>
  <si>
    <t>Göcsej Környezetvédő Egyesület</t>
  </si>
  <si>
    <t>Zala-Lap Könyv- és Lapkiadó Kft</t>
  </si>
  <si>
    <t xml:space="preserve">Zala-Lap Könyv- és Lapkiadó Kft </t>
  </si>
  <si>
    <t>Maraton Lapcsoport</t>
  </si>
  <si>
    <t>Zalai Magyar Nemzeti Szövetség</t>
  </si>
  <si>
    <t xml:space="preserve">Zalai Magyar Nemzeti Szövetség </t>
  </si>
  <si>
    <t>MTESZ Vas Megyei Szervezete</t>
  </si>
  <si>
    <t>Zalai Mentálhigiénés Egyesület</t>
  </si>
  <si>
    <t>Nemzetközi Szent György Lovagrend</t>
  </si>
  <si>
    <t>Zalai Nyitott Szív Egyesület</t>
  </si>
  <si>
    <t xml:space="preserve">Zalai Nyitott Szív Egyesület  </t>
  </si>
  <si>
    <t>Zalai Polgári Körök Egyesület</t>
  </si>
  <si>
    <t xml:space="preserve">Zalai Polgári Körök Egyesület </t>
  </si>
  <si>
    <t>Zalai Táncegyüttes Egyesület</t>
  </si>
  <si>
    <t>Kertvárosi Művészeti Egyesület</t>
  </si>
  <si>
    <t>KOLLÁZS Kulturális Egyesület</t>
  </si>
  <si>
    <t>Press Dance Táncsport Egyesület</t>
  </si>
  <si>
    <t>Zárda utcai Időskorúak Otthonáért Alapítvány</t>
  </si>
  <si>
    <t>ZAZEE  Egyesület</t>
  </si>
  <si>
    <t>ZEUS SE</t>
  </si>
  <si>
    <t>Z-SM Klub</t>
  </si>
  <si>
    <t>Fogyatékosok Klubja</t>
  </si>
  <si>
    <t>ZTE Baráti Kör</t>
  </si>
  <si>
    <t xml:space="preserve">ZTE Baráti Kör </t>
  </si>
  <si>
    <t>Kalevala Baráti Kör</t>
  </si>
  <si>
    <t>Zalaegerszegi Gasztrokulturális Egyesület</t>
  </si>
  <si>
    <t>Zalaegerszegi Shotokan Karate Egyesület</t>
  </si>
  <si>
    <t>ZTE Sportlövész Klub</t>
  </si>
  <si>
    <t>ZTE Súlyemelő Klub</t>
  </si>
  <si>
    <t xml:space="preserve">ZTE Súlyemelő Klub </t>
  </si>
  <si>
    <t>ZTE Röplabda Klub</t>
  </si>
  <si>
    <t>ZTE Tenisz Klub</t>
  </si>
  <si>
    <t>ZTE FC Utánpótlás Szakág</t>
  </si>
  <si>
    <t>ZTE ZÁÉV Teke Klub</t>
  </si>
  <si>
    <t xml:space="preserve">ZTE ZÁÉV Teke Klub </t>
  </si>
  <si>
    <t>Magyar Bowling és Teke Szövetség</t>
  </si>
  <si>
    <t>Nyugat-Pannon Járműipari és Mechatronikai Központ</t>
  </si>
  <si>
    <t>Civil szervezetek, egyesületek, alapítványok, önkormányzatok és egyéb szervezetek összesen:</t>
  </si>
  <si>
    <t>Gazdasági társaságok:</t>
  </si>
  <si>
    <t>Csipke Ingatlanfejlesztő Passzázs</t>
  </si>
  <si>
    <t>KALOR Zala Energiaszolgáltató Kft.</t>
  </si>
  <si>
    <t>Egerszegi Sport és Turizmus Kftd.</t>
  </si>
  <si>
    <t>Egerszegi Sport és Turizmus Kft..</t>
  </si>
  <si>
    <t>Gastro Zala Kft.</t>
  </si>
  <si>
    <t xml:space="preserve">Kontakt Humán KHT  </t>
  </si>
  <si>
    <t xml:space="preserve">Kvártélyház Kft. </t>
  </si>
  <si>
    <t xml:space="preserve">LÉSZ Kft. </t>
  </si>
  <si>
    <t>Zalaegerszegi Televízió Kft</t>
  </si>
  <si>
    <t xml:space="preserve">Zalaegerszegi Televízió Kft </t>
  </si>
  <si>
    <t xml:space="preserve">Zalavolán Zrt. </t>
  </si>
  <si>
    <t xml:space="preserve">Zalavolán Zrt.  </t>
  </si>
  <si>
    <t>ZTE Football Zrt.</t>
  </si>
  <si>
    <t>ZTE Kosárlabda Klub Rt.</t>
  </si>
  <si>
    <t xml:space="preserve">ZTE Kosárlabda Klub Rt. </t>
  </si>
  <si>
    <t>Gazdasági társaságok összesen:</t>
  </si>
  <si>
    <t xml:space="preserve"> - 15-ből likvid hitelek kiadása</t>
  </si>
  <si>
    <t>Pénzügyi lízing tőketörlesztés miatti kiadások</t>
  </si>
  <si>
    <t>Pénzforgalmi kiadások (13+20)</t>
  </si>
  <si>
    <t>Kiadások összesen (21+22+23)</t>
  </si>
  <si>
    <t>Finanszírozási kiadások összesen: (14+15+17+18+19)</t>
  </si>
  <si>
    <t>Muk.célú támogatásértéku bevételek, egyéb támogatás</t>
  </si>
  <si>
    <t>Költségvetési pénzforgalmi bevételek összesen: (25+…+28+30+31+32+34+35)</t>
  </si>
  <si>
    <t>Bevételek összesen (43+…+45)</t>
  </si>
  <si>
    <r>
      <t xml:space="preserve">Igénybe vett tartalékokkal korrigált költségvetési bevételek és kiadások különbsége (47+44-22) </t>
    </r>
    <r>
      <rPr>
        <b/>
        <sz val="10"/>
        <rFont val="Arial"/>
        <family val="2"/>
      </rPr>
      <t>[</t>
    </r>
    <r>
      <rPr>
        <b/>
        <i/>
        <sz val="10"/>
        <rFont val="Times New Roman"/>
        <family val="1"/>
      </rPr>
      <t>korrigált költségvetési hiány (-),korrigált költségvetési többlet (+)</t>
    </r>
    <r>
      <rPr>
        <b/>
        <sz val="10"/>
        <rFont val="Arial"/>
        <family val="2"/>
      </rPr>
      <t>]</t>
    </r>
  </si>
  <si>
    <t>Finanszírozási műveletek eredménye (42-20)</t>
  </si>
  <si>
    <t>Aktív és passzív pénzügyi műveletek egyenlege (45-23)</t>
  </si>
  <si>
    <t>Radnóti u. óvoda homlokzatfelújítás</t>
  </si>
  <si>
    <t>Petőfi tagiskola tornaterem padlóburkolat és világítás korszerűsítés BM pályázati támogatással</t>
  </si>
  <si>
    <t xml:space="preserve"> Felújítási célú pénzeszköz átadás Sportcsarnok részére szezon előtti felkészítésre</t>
  </si>
  <si>
    <t xml:space="preserve">Mártírok u. csapadékcsatorna Kisfaludy u. - Eötvös u. közötti szakaszának felújítása </t>
  </si>
  <si>
    <t>Mátyás k. u. csapadékcsatorna felújítása</t>
  </si>
  <si>
    <t>Vízelvezetési problémák megoldása Botfán</t>
  </si>
  <si>
    <t>Vízelvezetési problémák megoldása Zalabesenyőben</t>
  </si>
  <si>
    <t>Botfy L. u. Vizslaparki u. - Mártírok u. közötti szakaszon csapadékcsatorna felúj.</t>
  </si>
  <si>
    <t>Virágzómező u. burkolat felújítás III. ütem</t>
  </si>
  <si>
    <t>Takarékköz útfelújítás</t>
  </si>
  <si>
    <t>Alsóerdő  Aranyoslapi u.felújítás</t>
  </si>
  <si>
    <t>Landorhegyi u. 24. parkoló felújítás</t>
  </si>
  <si>
    <t>Platán sor 12. előtt 3 db parkoló felújítás</t>
  </si>
  <si>
    <t>Gasparich M. u. parkoló felújítás</t>
  </si>
  <si>
    <t>Hegybíró u. aszfaltozása</t>
  </si>
  <si>
    <t>Olajmunkás u. felújítása</t>
  </si>
  <si>
    <t>Bozsok Hegy út</t>
  </si>
  <si>
    <t>Gébárti u. járda felújítás</t>
  </si>
  <si>
    <t>Rákóczi u. 3-9. járdaszakasz felújítása</t>
  </si>
  <si>
    <t>Kertész u. járdafelújítás</t>
  </si>
  <si>
    <t>Szilágyi E. u. járdafelújítás</t>
  </si>
  <si>
    <t>Járdafelújítások Zalabesenyőben (Szövetkezet u.)</t>
  </si>
  <si>
    <t>Landorhegyi u. 20. lépcső felújítás</t>
  </si>
  <si>
    <t>Bazita u. járdafelújítás II. ütem</t>
  </si>
  <si>
    <t>Madách I. u. lépcsőfelújítás</t>
  </si>
  <si>
    <t>Erkel F. u. 23/1 szűk átjáró</t>
  </si>
  <si>
    <t>Szőlőskerti u. aszfaltozása II. ütem</t>
  </si>
  <si>
    <t>841154 Önk-i vagyonnal való gazdálkodáshoz kapcs. fa.</t>
  </si>
  <si>
    <t>680002 Nem lakóingatlan bérbeadása, üzem.</t>
  </si>
  <si>
    <t xml:space="preserve"> - ZALAVÍZ Zrt. befizetése</t>
  </si>
  <si>
    <t xml:space="preserve"> - volt laktanyával kapcsolatos bevétel</t>
  </si>
  <si>
    <t>680002 Nem lakóingatlan bérbeadása, üzemeltetése</t>
  </si>
  <si>
    <t>841126  Önkorm.és társulása által végreh. igazgatási  tevékenysége</t>
  </si>
  <si>
    <t xml:space="preserve"> - közbeszerzési tervdokumentáció étékesítés</t>
  </si>
  <si>
    <t>841901 Önkormányzatok és társulások elszámolásai</t>
  </si>
  <si>
    <t xml:space="preserve"> - Hevesi Sándor Színház  és Griff Bábszínház állami támogatása</t>
  </si>
  <si>
    <t>Önkormányzat összesen költségetési szervek nélkül</t>
  </si>
  <si>
    <t>6.1.a/1</t>
  </si>
  <si>
    <t>381103 Települési hulladék vegyes (ömlesztett)begyűjtése, szállítása, átrakása</t>
  </si>
  <si>
    <t>1.a/1.</t>
  </si>
  <si>
    <t>3./3</t>
  </si>
  <si>
    <t>Intézményi fejlesztések előkészítési munkái (tervezési, bonyolítási és műszaki ellenőrzési díjak)</t>
  </si>
  <si>
    <t>76-os út átvételéhez kapcsolódó csapadékcsatorna rekonstrukciók (Rákóczi út)</t>
  </si>
  <si>
    <t>Kaszaházi telekalakítás csapadékvíz befogadó építése</t>
  </si>
  <si>
    <t>Projekt előkészítések, tervezések</t>
  </si>
  <si>
    <t>Gorkij u. - Göcseji u. jobbra kanyarodó sáv kialakítási munkái pályázati önrész</t>
  </si>
  <si>
    <t>Borostyán út rézsű támfal építéstervezés, kivitelezés</t>
  </si>
  <si>
    <t xml:space="preserve">     3.ae) (2) kiegészítő tám. Társult formában történő ellátás esetén gyermekjóléti szolgálat</t>
  </si>
  <si>
    <t xml:space="preserve"> - II. Zalaegerszegi Városi Diáknapok</t>
  </si>
  <si>
    <t xml:space="preserve"> - Zalaegerszegi Főiskolások Egyesülete</t>
  </si>
  <si>
    <t xml:space="preserve"> - XIX. Nemzetközi Építész Diákkonferencia megrendezése</t>
  </si>
  <si>
    <t>Az adókedvezmények és mentességek esetében a 2012. évi adat állt rendelkezésre</t>
  </si>
  <si>
    <t xml:space="preserve">2013. évben nyújtott támogatás, kedvezmény összege             </t>
  </si>
  <si>
    <t>A. BEFEKTETETT ESZKÖZÖK</t>
  </si>
  <si>
    <t>I.    Immateriális javak</t>
  </si>
  <si>
    <t>II.  Tárgyi eszközök</t>
  </si>
  <si>
    <t>III. Befektetett pénzügyi eszközök</t>
  </si>
  <si>
    <t>IV. Üzemeltetésre, kezelésre átadott, koncesszióba, vagyonkezelésbe  adott, illetve vagyonkezelésbe vett  eszközök</t>
  </si>
  <si>
    <t>B. FORGÓESZKÖZÖK</t>
  </si>
  <si>
    <t>I.    Készletek</t>
  </si>
  <si>
    <t>II.   Követelések</t>
  </si>
  <si>
    <t>III.  Értékpapírok</t>
  </si>
  <si>
    <t>IV.  Pénzeszközök</t>
  </si>
  <si>
    <t>V.   Egyéb aktív pénzügyi elszámolások</t>
  </si>
  <si>
    <t>ESZKÖZÖK ÖSSZESEN:</t>
  </si>
  <si>
    <t>……………………………….</t>
  </si>
  <si>
    <t xml:space="preserve">            jegyző</t>
  </si>
  <si>
    <t xml:space="preserve">     könyvvizsgáló</t>
  </si>
  <si>
    <t>D.) SAJÁT TŐKE</t>
  </si>
  <si>
    <t xml:space="preserve">1.Tartós tőke </t>
  </si>
  <si>
    <t>2. Tőkeváltozások</t>
  </si>
  <si>
    <t>3. Értékelési tartalék</t>
  </si>
  <si>
    <t>E.)  TARTALÉKOK</t>
  </si>
  <si>
    <t>I.   Költségvetési tartalékok</t>
  </si>
  <si>
    <t>II. Vállalkozási tartalékok</t>
  </si>
  <si>
    <t>F.)  KÖTELEZETTSÉGEK</t>
  </si>
  <si>
    <t>I.   Hosszú lejáratú kötelezettségek</t>
  </si>
  <si>
    <t>II.  Rövid lejáratú kötelezettségek</t>
  </si>
  <si>
    <t>III. Egyéb passzív pénzügyi elszámolások</t>
  </si>
  <si>
    <t>FORRÁSOK ÖSSZESEN:</t>
  </si>
  <si>
    <t>Sor-                szám</t>
  </si>
  <si>
    <t xml:space="preserve">Eredeti </t>
  </si>
  <si>
    <t xml:space="preserve">Módosított </t>
  </si>
  <si>
    <t>előirányzat</t>
  </si>
  <si>
    <t>A</t>
  </si>
  <si>
    <t>B</t>
  </si>
  <si>
    <t>C</t>
  </si>
  <si>
    <t>D</t>
  </si>
  <si>
    <t>E</t>
  </si>
  <si>
    <t>Munkaadót terhelő járulékok</t>
  </si>
  <si>
    <t>Dologi és egyéb folyó kiadások</t>
  </si>
  <si>
    <t>Működési célú támogatásértékű kiadások,egyéb támogatások</t>
  </si>
  <si>
    <t>Államháztartáson kívülre végleges működési pénzeszközátadások</t>
  </si>
  <si>
    <t>Ellátottak pénzbeli juttatásai</t>
  </si>
  <si>
    <t>Felhalmozási kiadások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</si>
  <si>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</si>
  <si>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</si>
  <si>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</si>
  <si>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Rövid lejáratú kölcsönök nyújtása</t>
  </si>
  <si>
    <t>Költségvetési pénzforgalmi kiadások összesen: (01+…+12)</t>
  </si>
  <si>
    <t>Hosszú lejáratú hitelek</t>
  </si>
  <si>
    <t>Rövid lejáratú hitelek</t>
  </si>
  <si>
    <t>Tartós hitelviszonyt megtestesítő értékpapírok kiadásai</t>
  </si>
  <si>
    <t>Forgatási célú hitelviszonyt megtestesítő értékpapírok kiadásai</t>
  </si>
  <si>
    <t>Pénzforgalom nélküli kiadások</t>
  </si>
  <si>
    <t>Kiegyenlítő, függő, átfutó kiadások</t>
  </si>
  <si>
    <t>24.</t>
  </si>
  <si>
    <t>25.</t>
  </si>
  <si>
    <t>Felhalmozási és tőkejellegű bevételek</t>
  </si>
  <si>
    <t>29.</t>
  </si>
  <si>
    <t>30.</t>
  </si>
  <si>
    <t>Felhalmozási célú támogatásértékű bevételek, egyéb támogatások</t>
  </si>
  <si>
    <t>31.</t>
  </si>
  <si>
    <t>Államháztartáson kívülről végleges  felhalmozási pénzeszközátvételek</t>
  </si>
  <si>
    <t>32.</t>
  </si>
  <si>
    <t>Támogatások, kiegészítések</t>
  </si>
  <si>
    <t>33.</t>
  </si>
  <si>
    <t>32-ből: Önkormányzatok költségvetési támogatása</t>
  </si>
  <si>
    <t>34.</t>
  </si>
  <si>
    <t>Hosszú lejáratú kölcsönök visszatérülése</t>
  </si>
  <si>
    <t>35.</t>
  </si>
  <si>
    <t>Rövid lejáratú kölcsönök visszatérülése</t>
  </si>
  <si>
    <t>36.</t>
  </si>
  <si>
    <t>37.</t>
  </si>
  <si>
    <t>Hosszú lejáratú hitelek felvétele</t>
  </si>
  <si>
    <t>38.</t>
  </si>
  <si>
    <t>Rövid lejáratú hitelek felvétele</t>
  </si>
  <si>
    <t>39.</t>
  </si>
  <si>
    <t>38-ból likvid hitelek bevétele</t>
  </si>
  <si>
    <t>40.</t>
  </si>
  <si>
    <t>Tartós hitelviszonyt megtestesítő értékpapírok bevételei</t>
  </si>
  <si>
    <t>41.</t>
  </si>
  <si>
    <t>Forgatási célú hitelviszonyt megtestesítő értékpapírok bevételei</t>
  </si>
  <si>
    <t>42.</t>
  </si>
  <si>
    <t>Finanszírozási bevételek össesen: (37+38+40+41)</t>
  </si>
  <si>
    <t>43.</t>
  </si>
  <si>
    <t>Pénzforgalmi bevételek (36+42)</t>
  </si>
  <si>
    <t>44.</t>
  </si>
  <si>
    <t>45.</t>
  </si>
  <si>
    <t>46.</t>
  </si>
  <si>
    <t>Kiegyenlítő, függő, átfutó bevételek</t>
  </si>
  <si>
    <t>47.</t>
  </si>
  <si>
    <t>48.</t>
  </si>
  <si>
    <t>49.</t>
  </si>
  <si>
    <t>50.</t>
  </si>
  <si>
    <t xml:space="preserve">                            …………………………………                             ……………………………………..</t>
  </si>
  <si>
    <t xml:space="preserve">                                       polgármester                                               </t>
  </si>
  <si>
    <t xml:space="preserve">              jegyző</t>
  </si>
  <si>
    <t xml:space="preserve">          </t>
  </si>
  <si>
    <r>
      <t xml:space="preserve">Pénzforgalmi költségvetési bevételek és kiadások különbsége                                                        (36-13) </t>
    </r>
    <r>
      <rPr>
        <b/>
        <sz val="10"/>
        <rFont val="Arial"/>
        <family val="2"/>
      </rPr>
      <t>[</t>
    </r>
    <r>
      <rPr>
        <b/>
        <i/>
        <sz val="10"/>
        <rFont val="Times New Roman"/>
        <family val="1"/>
      </rPr>
      <t>költségvetési hiány (-), költségvetési többlet (+)</t>
    </r>
    <r>
      <rPr>
        <b/>
        <sz val="10"/>
        <rFont val="Arial"/>
        <family val="2"/>
      </rPr>
      <t>]</t>
    </r>
  </si>
  <si>
    <t>Sor-  szám</t>
  </si>
  <si>
    <t xml:space="preserve">   Záró pénzkészlet</t>
  </si>
  <si>
    <t xml:space="preserve">  Forgatási célú pénzügyi műveletek egyenlege</t>
  </si>
  <si>
    <t xml:space="preserve">    Előző év(ek)ben képzett tartalékok maradványa (-)</t>
  </si>
  <si>
    <t>……………………………..</t>
  </si>
  <si>
    <t xml:space="preserve"> - önkormányzat kezelésében lévő ingatlanok hasznosításából származó bevétel</t>
  </si>
  <si>
    <t xml:space="preserve"> - VERSO projekt pályázati támogatás</t>
  </si>
  <si>
    <t>6.b/6</t>
  </si>
  <si>
    <t>Rendezési tervek</t>
  </si>
  <si>
    <t>FELHALMOZÁSI CÉLÚ BEVÉTELEK  ÖSSZESEN:</t>
  </si>
  <si>
    <t>FELHALMOZÁSI CÉLÚ KIADÁSOK ÖSSZESEN:</t>
  </si>
  <si>
    <t>Sor- szám</t>
  </si>
  <si>
    <t>I.</t>
  </si>
  <si>
    <t>BEVÉTELEK</t>
  </si>
  <si>
    <t>BEVÉTELEK MINDÖSSZESEN:</t>
  </si>
  <si>
    <t>Intézm. műk.bev.</t>
  </si>
  <si>
    <t>TB. alaptól átvett pe.</t>
  </si>
  <si>
    <t>Működ. célra</t>
  </si>
  <si>
    <t>Felhalm. célra</t>
  </si>
  <si>
    <t>Pénzforg. nélk. bevét.</t>
  </si>
  <si>
    <t>Városüzemelési felad.</t>
  </si>
  <si>
    <t>Vagyonkez. feladatok</t>
  </si>
  <si>
    <t>Jogi és közig. feladatok</t>
  </si>
  <si>
    <t>Ivóvíz beruházások</t>
  </si>
  <si>
    <t>feladat jellege</t>
  </si>
  <si>
    <t xml:space="preserve">Önkormányzat </t>
  </si>
  <si>
    <t>882111 Rendszeres szociális segély</t>
  </si>
  <si>
    <t xml:space="preserve"> - foglalkoztatást helyettesítő támogatás</t>
  </si>
  <si>
    <t>882113 Lakásfenntartási támogatás normatív alapon</t>
  </si>
  <si>
    <t xml:space="preserve"> - adósságkezelés lakásfenntartási támogatás</t>
  </si>
  <si>
    <t>882116 Ápolási díj méltányossági alapon</t>
  </si>
  <si>
    <t>882117 Rendszeres gyermekvédelmi pénzbeli ellátások</t>
  </si>
  <si>
    <t xml:space="preserve"> - rendszeres gyermekvédelmi segély</t>
  </si>
  <si>
    <t>882122 Átmeneti  segély</t>
  </si>
  <si>
    <t xml:space="preserve">882123 Temetési segély </t>
  </si>
  <si>
    <t>882124 Rendkívüli gyermekvédelmi támogatás</t>
  </si>
  <si>
    <t>- oktatási intézmények 2012. évi gazdálkodásával kapcsolatos elszámolások</t>
  </si>
  <si>
    <t>- OrganP integrált rendszer intézményi bevezetése</t>
  </si>
  <si>
    <t xml:space="preserve"> - szakképző int.2012. dec. havi bérek és járulékok</t>
  </si>
  <si>
    <t>-Nyugat-Pannon Járműipari és Mechanikai Kp. Szolg. Kp. műk. Hozzájárulás</t>
  </si>
  <si>
    <t>Kiegészítő állami támogatás 2014. évi önkormányzati feladatokhoz</t>
  </si>
  <si>
    <t>Új számviteli szabályok miatt óvadékok rendezése</t>
  </si>
  <si>
    <t>7.) Kölcsönök visszatérülése</t>
  </si>
  <si>
    <t>Beruházási célú pénzeszk. átadás és egyéb felhalmozási kiadás</t>
  </si>
  <si>
    <t xml:space="preserve"> - köztéri hulladéktárolók pótlása</t>
  </si>
  <si>
    <t xml:space="preserve"> - Gébárti tó szemetesedények telepítése</t>
  </si>
  <si>
    <t>841403 Város-,községgazdálkodási m.n.s. szolgáltatások</t>
  </si>
  <si>
    <t xml:space="preserve"> - egyéb város és községgazd.</t>
  </si>
  <si>
    <t xml:space="preserve">  -  környezetvéd.alap feltöltése</t>
  </si>
  <si>
    <t xml:space="preserve"> - Környezetvédelmi Jeles napok rendezvény lebonyolítása</t>
  </si>
  <si>
    <t xml:space="preserve"> - hibaelhárítás, sürgősségi feladatok</t>
  </si>
  <si>
    <t xml:space="preserve"> - Kontakt Kft. köztéri szobrok tisztítása</t>
  </si>
  <si>
    <t xml:space="preserve"> - Kontakt Kft. rágógumi eltávolítás, speciális szennyeződésmentesítés</t>
  </si>
  <si>
    <t xml:space="preserve"> - köztisztaság  szerződéses munkák</t>
  </si>
  <si>
    <t xml:space="preserve"> - VG Kft. köztisztaság szerződéses munkák</t>
  </si>
  <si>
    <t xml:space="preserve"> - hóeltakarítás, sikosságmentesítés</t>
  </si>
  <si>
    <t xml:space="preserve"> - közfoglalkoztatás anyag- és eszközigény biztosítása</t>
  </si>
  <si>
    <t xml:space="preserve"> - Ökováros  egyéb kiadások</t>
  </si>
  <si>
    <t xml:space="preserve"> - Landorhegyi utcanévtáblák</t>
  </si>
  <si>
    <t xml:space="preserve"> - Bio és megújuló energiafelhasználás startmunka mintaprogram  BM támogatással</t>
  </si>
  <si>
    <t>813000 Zöldterület-kezelés</t>
  </si>
  <si>
    <t xml:space="preserve"> - közterületek, önk-i ingatlanok zöldfelület gazdálkodása</t>
  </si>
  <si>
    <t xml:space="preserve"> - Aquaparkba kisértékű eszközök beszerzése</t>
  </si>
  <si>
    <t>960302 Köztemető-fenntartás és működtetés</t>
  </si>
  <si>
    <t xml:space="preserve"> -köztemető fenntartás és temetői létesítmények  használati díja</t>
  </si>
  <si>
    <t xml:space="preserve"> - védett síremlékek rendbetétele</t>
  </si>
  <si>
    <t>841402 Közvilágítás</t>
  </si>
  <si>
    <t xml:space="preserve"> - villamos energia vásárlás</t>
  </si>
  <si>
    <t xml:space="preserve"> - ünnepi díszkivilágítás szerelés</t>
  </si>
  <si>
    <t xml:space="preserve"> - liberalizált energiapiacra való kilépés műszaki előkész.</t>
  </si>
  <si>
    <t xml:space="preserve"> - közvilágítási hálózat karbantartása</t>
  </si>
  <si>
    <t xml:space="preserve"> - közvilágítási feladatok előkészítő munkái</t>
  </si>
  <si>
    <t>750000 Állat-egészségügyi ellátás</t>
  </si>
  <si>
    <t xml:space="preserve"> - parkolási közszolgáltatási tevékenység ellátásával kapcsolatos költségek</t>
  </si>
  <si>
    <t>370000 Szennyvíz gyűjtése, tisztítása, elhelyezése</t>
  </si>
  <si>
    <t>Költségvetési szervek 2012.XII.31.</t>
  </si>
  <si>
    <t xml:space="preserve">                       2013.XII.31.</t>
  </si>
  <si>
    <t>Önkormányzat  2012.XII.31.</t>
  </si>
  <si>
    <t>Együtt       2012.XII.31.</t>
  </si>
  <si>
    <t xml:space="preserve">                   2013.XII.31.</t>
  </si>
  <si>
    <t>Önkormányzat 2012.XII.31.</t>
  </si>
  <si>
    <t>Belvárosi Általános Iskola, Dózsa György Tagiskola, kert kialakítása</t>
  </si>
  <si>
    <t>Városi Középiskolai Kollégium udvari pihenő kialakítása</t>
  </si>
  <si>
    <t>Zsinagóga fűtési rendszer korszerűsítése</t>
  </si>
  <si>
    <t>Hevesi Sándor Színház tűzjelző rendszer kiépítése II. ütem</t>
  </si>
  <si>
    <t>Ovifoci pályázattal megvalósuló műfüves pályák építése Kis utcai és Űrhajós utcai óvodákban</t>
  </si>
  <si>
    <t>Szivárvány téri műfüves labdarúgó pálya építés pályázati önerő és kiegészítő feladatok</t>
  </si>
  <si>
    <t>Várberki utcában felépülő műfüves labdarúgó pálya építés pályázati önerő</t>
  </si>
  <si>
    <t>Sportcsarnok mögött lévő 2 db műfüves sportpályához vezető szilárd burkolatú járda építése</t>
  </si>
  <si>
    <t>Sportcsarnok mögött lévő 2 db műfüves sportpálya villanybetáplálás kialakítása</t>
  </si>
  <si>
    <t>Hegyi u. aszfaltos focipálya labdafogó háló építése</t>
  </si>
  <si>
    <t>2012. évről áthúzódó feladatok</t>
  </si>
  <si>
    <t xml:space="preserve">Zalaegerszeg, Űrhajós úti tagbölcsőde fejlesztése ( NYDOP-5.1.1/B-2012-0001) </t>
  </si>
  <si>
    <t>1.a/5</t>
  </si>
  <si>
    <t>Páterdombi LSC sportpálya építési program támogatása</t>
  </si>
  <si>
    <t>1.a/6</t>
  </si>
  <si>
    <t>Andráshidai LSC sportfejlesztési feladatok támogatása</t>
  </si>
  <si>
    <t>Humánigazgatási  feladatok összesen:</t>
  </si>
  <si>
    <t>Köztársaság út 92.-102. sz t.ház K.-i oldalán lévő terület vízelvezetése</t>
  </si>
  <si>
    <t>Bartók B. u. 46. környezetében csapadékvíz elvezetése</t>
  </si>
  <si>
    <t>Mindösszesen:</t>
  </si>
  <si>
    <t>Ingatlanok és kapcsolódó vagyoni értékű jogok</t>
  </si>
  <si>
    <t>Gépek, berendezések és felszerelések</t>
  </si>
  <si>
    <t>Tenyész-   állatok</t>
  </si>
  <si>
    <t>Beruházások, felújítások és beruházásra adott előlegek</t>
  </si>
  <si>
    <t>Tárgyi eszközök együtt                                                      ( 3+4+5+6+7 )</t>
  </si>
  <si>
    <t xml:space="preserve"> -"Egymásra hangolva"projekt pályázati támogatás TÁMOP-5.4.9-11/1-2012-0043 </t>
  </si>
  <si>
    <t xml:space="preserve"> - Lakossági befizetés Aranyeső u. útépítéshez</t>
  </si>
  <si>
    <t xml:space="preserve"> - köztemető működtetésével kapcs. bevételek </t>
  </si>
  <si>
    <t>2. Felhalmozási célú pénzeszköz átvétel államháztartáson kívülről</t>
  </si>
  <si>
    <t>1.Működési célú pénzeszköz átvétel államháztartáson kívülről</t>
  </si>
  <si>
    <t>VÉGLEGESEN ÁTVETT PÉNZESZKÖZÖK ÖSSZESEN:</t>
  </si>
  <si>
    <t>Szennyvízberuházások és csapadékcsatornák</t>
  </si>
  <si>
    <t>1./4</t>
  </si>
  <si>
    <t>1./5</t>
  </si>
  <si>
    <t>Int. műk. bev.</t>
  </si>
  <si>
    <t>2./1</t>
  </si>
  <si>
    <t>Városüzemelési feladatok összesen:</t>
  </si>
  <si>
    <t>Előtervezések</t>
  </si>
  <si>
    <t>4.a/1</t>
  </si>
  <si>
    <t>4.a/2</t>
  </si>
  <si>
    <t>4.a/3</t>
  </si>
  <si>
    <t>4.a/4</t>
  </si>
  <si>
    <t>4.a/5</t>
  </si>
  <si>
    <t>4.a/6</t>
  </si>
  <si>
    <t>9.a/1</t>
  </si>
  <si>
    <t>1.a/1</t>
  </si>
  <si>
    <t>1.a/2</t>
  </si>
  <si>
    <t>1.a/3</t>
  </si>
  <si>
    <t>1.a/4</t>
  </si>
  <si>
    <t xml:space="preserve"> Finanszírozási műveletek</t>
  </si>
  <si>
    <t>6./5</t>
  </si>
  <si>
    <t>Vagyonkezelési feladatok összesen:</t>
  </si>
  <si>
    <t xml:space="preserve"> - iparűzési adó</t>
  </si>
  <si>
    <t xml:space="preserve"> - gépjárműadó</t>
  </si>
  <si>
    <t>Befektetett eszközök</t>
  </si>
  <si>
    <t>Forgóeszközök</t>
  </si>
  <si>
    <t>Immat. javak</t>
  </si>
  <si>
    <t>Ingat-                   lanok</t>
  </si>
  <si>
    <t>Gépek, berend felsz.</t>
  </si>
  <si>
    <t>Tenyész
állatok</t>
  </si>
  <si>
    <t>Beruh. adott előeg</t>
  </si>
  <si>
    <t>Tárgyi eszk. össz.</t>
  </si>
  <si>
    <t>Befekt pénzü eszk.</t>
  </si>
  <si>
    <t>Befekt. eszk. össz.</t>
  </si>
  <si>
    <t>Követelések</t>
  </si>
  <si>
    <t>Értékpapírok</t>
  </si>
  <si>
    <t>Forgó eszk.  össz.</t>
  </si>
  <si>
    <t xml:space="preserve"> Eszközök összesen</t>
  </si>
  <si>
    <t>Egyesített Bölcsődék</t>
  </si>
  <si>
    <t>Egészségügyi Alapellátás</t>
  </si>
  <si>
    <t xml:space="preserve"> Zalaegerszegi Belvárosi I. sz.Óvoda</t>
  </si>
  <si>
    <t xml:space="preserve"> Zalaegerszegi Belvárosi  II.sz.Óvoda</t>
  </si>
  <si>
    <t xml:space="preserve"> Zalaegerszegi Landorhegyi Óvoda</t>
  </si>
  <si>
    <t>ZVMKK/Apáczai VMK</t>
  </si>
  <si>
    <t xml:space="preserve"> Tourinform Iroda</t>
  </si>
  <si>
    <t>Költségvetési szervek össz:</t>
  </si>
  <si>
    <t>ZMJV Önkormányzata</t>
  </si>
  <si>
    <t>Önkormányzat össz:</t>
  </si>
  <si>
    <t>Saját tőke</t>
  </si>
  <si>
    <t>Kötelezettségek</t>
  </si>
  <si>
    <t>Tartós tőke</t>
  </si>
  <si>
    <t>Tőkeváltozás</t>
  </si>
  <si>
    <t>összesen</t>
  </si>
  <si>
    <t>Kötelezettségek összesen</t>
  </si>
  <si>
    <t>Források összesen</t>
  </si>
  <si>
    <t>Költségvetési szervek összesen:</t>
  </si>
  <si>
    <t>Vállalkozásfejlesztés és befektetetést támogató program (150/2013.kgy.hat. ZALACO Zrt. Árkedvezmény támogatás</t>
  </si>
  <si>
    <t>2013. évi teljesítés összege</t>
  </si>
  <si>
    <t>2013. évi  módosított előirányzat</t>
  </si>
  <si>
    <t xml:space="preserve">6.) Finanszírozási műveletek </t>
  </si>
  <si>
    <t>2013. évi eredeti előirányzat</t>
  </si>
  <si>
    <t>2013. évi módosított előirányzat</t>
  </si>
  <si>
    <t>2. Közhatalmi bevételek</t>
  </si>
  <si>
    <t xml:space="preserve">   1.4 Egyéb központi támogatás</t>
  </si>
  <si>
    <t>Cím                    szám</t>
  </si>
  <si>
    <t>Alcím                   szám</t>
  </si>
  <si>
    <t>Szociális és igazgatási feladatok</t>
  </si>
  <si>
    <t>Humánigazgatási feladatok</t>
  </si>
  <si>
    <t>Önkormányzat összesen költségvetési szervek nélkül</t>
  </si>
  <si>
    <t>eredeti</t>
  </si>
  <si>
    <t>módosított</t>
  </si>
  <si>
    <t>Hitelek és kölcsönök</t>
  </si>
  <si>
    <t>Közhatalmi és sajátos  bevétel</t>
  </si>
  <si>
    <t>Szociális és igazgatási feladatok összesen:</t>
  </si>
  <si>
    <t>853111 Nappali rendszerű gimnáziumi oktatás</t>
  </si>
  <si>
    <t>Természettudományos oktatás eszközrendszerének és módszertanának fejlesztése a Kölcsey F. Gimnáziumban TÁMOP 3.1.3.-11/2-2012-0023</t>
  </si>
  <si>
    <t>Humánigazgatási feladatok összesen:</t>
  </si>
  <si>
    <t>Csuti SK</t>
  </si>
  <si>
    <t>Részösszesen:</t>
  </si>
  <si>
    <t xml:space="preserve">Daganatos Betegek Egyesülete </t>
  </si>
  <si>
    <t>Díszmadár és Díszállattenyésztők Zala Megyei Egyesülete</t>
  </si>
  <si>
    <t>Ebergényért Polgárőr Egyesület</t>
  </si>
  <si>
    <t>Egerszegi Fúvószene Alapítvány</t>
  </si>
  <si>
    <t xml:space="preserve">Egerszegi Fúvószene Alapítvány </t>
  </si>
  <si>
    <t>Egerszegi Kézilabda Klub</t>
  </si>
  <si>
    <t>Egészség Sportegyesület</t>
  </si>
  <si>
    <t xml:space="preserve">Egészség Sportegyesület </t>
  </si>
  <si>
    <t>Egészséges és Derűs Kisgyermekekért Alapítvány</t>
  </si>
  <si>
    <t xml:space="preserve">Egészséges és Derűs Kisgyermekekért Alapítvány </t>
  </si>
  <si>
    <t>Egészségünkért Alapítvány</t>
  </si>
  <si>
    <t>Hálózat az Integrációért Alapítvány</t>
  </si>
  <si>
    <t>Együtt Zalaegerszegért Egyesület</t>
  </si>
  <si>
    <t xml:space="preserve">Együtt Zalaegerszegért Egyesület </t>
  </si>
  <si>
    <t>Akarattal és Hittel Alapítvány Zala Megyei Kórház</t>
  </si>
  <si>
    <t>Zalai Bűnmegelőzési Kortárssegítő Klub</t>
  </si>
  <si>
    <t>Ganz Ábrahám Diákalapítvány</t>
  </si>
  <si>
    <t>Életminőségért Alapítvány</t>
  </si>
  <si>
    <t xml:space="preserve">Életminőségért Alapítvány </t>
  </si>
  <si>
    <t>Erdei Faluért Kiemelten Közhasznú Alapítvány</t>
  </si>
  <si>
    <t>Énekmondó Alapítvány</t>
  </si>
  <si>
    <t>Evangélikus Egyházközösség</t>
  </si>
  <si>
    <t>Gála Társastáncklub Egyesület</t>
  </si>
  <si>
    <t xml:space="preserve">Gála Társastáncklub Egyesület </t>
  </si>
  <si>
    <t>Göcsej Alkoholmentes Klub</t>
  </si>
  <si>
    <t xml:space="preserve">Göcsej Alkoholmentes Klub </t>
  </si>
  <si>
    <t>Zalaegerszegi Honvéd  Klub</t>
  </si>
  <si>
    <t>Magyar Kézművességért Alapítvány</t>
  </si>
  <si>
    <t>Göcsej Kutyaklub</t>
  </si>
  <si>
    <t>Göcsej SE</t>
  </si>
  <si>
    <t>Kéz a Kézben Gyermekeinkért Alapítvány</t>
  </si>
  <si>
    <t>Gyermekművészetért Alapítvány</t>
  </si>
  <si>
    <t>Tilma a Gyermekművészetért Közhasznú Alapítvány</t>
  </si>
  <si>
    <t>Gyermekeinkért, a Jövőnkért Alapítvány</t>
  </si>
  <si>
    <t>Zala Kultúrájáért Egyesület</t>
  </si>
  <si>
    <t>Gyermekjólét  Zeg. Bölcsődei Alapítvány</t>
  </si>
  <si>
    <t xml:space="preserve">Gyermekjólét  Zeg. Bölcsődei Alapítvány </t>
  </si>
  <si>
    <t>Hadirokkantak, Hadiözvegyek és Hadiárvák Nemzeti Szöv. ZM. Szervezete</t>
  </si>
  <si>
    <t>Kisebbségekért-Pro Minoritate Alapítvány</t>
  </si>
  <si>
    <t>Híd a gyermekekért Alapítvány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</si>
</sst>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0000000\-0\-00"/>
    <numFmt numFmtId="167" formatCode="_-* #,##0\ _F_t_-;\-* #,##0\ _F_t_-;_-* &quot;-&quot;??\ _F_t_-;_-@_-"/>
    <numFmt numFmtId="168" formatCode="#,##0_ ;\-#,##0\ "/>
    <numFmt numFmtId="169" formatCode="#,##0.0_ ;\-#,##0.0\ "/>
    <numFmt numFmtId="170" formatCode="#,##0.0000"/>
    <numFmt numFmtId="171" formatCode="[$-40E]yyyy\.\ mmmm\ d\."/>
    <numFmt numFmtId="172" formatCode="_-* #,##0.0\ _F_t_-;\-* #,##0.0\ _F_t_-;_-* &quot;-&quot;??\ _F_t_-;_-@_-"/>
  </numFmts>
  <fonts count="89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0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0"/>
    </font>
    <font>
      <i/>
      <sz val="9"/>
      <name val="Arial CE"/>
      <family val="2"/>
    </font>
    <font>
      <i/>
      <sz val="10"/>
      <name val="MS Sans Serif"/>
      <family val="0"/>
    </font>
    <font>
      <sz val="8"/>
      <name val="Times New Roman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Arial CE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 CE"/>
      <family val="1"/>
    </font>
    <font>
      <i/>
      <sz val="10"/>
      <name val="Times New Roman"/>
      <family val="1"/>
    </font>
    <font>
      <sz val="10"/>
      <name val="Times"/>
      <family val="1"/>
    </font>
    <font>
      <sz val="10"/>
      <color indexed="10"/>
      <name val="Times New Roman"/>
      <family val="1"/>
    </font>
    <font>
      <b/>
      <i/>
      <sz val="9"/>
      <name val="Times New Roman CE"/>
      <family val="0"/>
    </font>
    <font>
      <i/>
      <sz val="10"/>
      <color indexed="10"/>
      <name val="MS Sans Serif"/>
      <family val="0"/>
    </font>
    <font>
      <sz val="10"/>
      <color indexed="10"/>
      <name val="MS Sans Serif"/>
      <family val="0"/>
    </font>
    <font>
      <sz val="9"/>
      <color indexed="10"/>
      <name val="Arial CE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E"/>
      <family val="2"/>
    </font>
    <font>
      <sz val="12"/>
      <name val="Times New Roman"/>
      <family val="1"/>
    </font>
    <font>
      <sz val="9"/>
      <name val="Arial"/>
      <family val="0"/>
    </font>
    <font>
      <b/>
      <i/>
      <sz val="10"/>
      <name val="Arial"/>
      <family val="2"/>
    </font>
    <font>
      <b/>
      <sz val="10"/>
      <name val="Arial CE"/>
      <family val="0"/>
    </font>
    <font>
      <b/>
      <i/>
      <u val="single"/>
      <sz val="10"/>
      <name val="Times New Roman CE"/>
      <family val="1"/>
    </font>
    <font>
      <b/>
      <i/>
      <sz val="11"/>
      <name val="Times New Roman CE"/>
      <family val="0"/>
    </font>
    <font>
      <sz val="11"/>
      <name val="Times New Roman CE"/>
      <family val="0"/>
    </font>
    <font>
      <b/>
      <i/>
      <sz val="10"/>
      <name val="Arial CE"/>
      <family val="0"/>
    </font>
    <font>
      <b/>
      <i/>
      <sz val="8"/>
      <name val="Times New Roman CE"/>
      <family val="0"/>
    </font>
    <font>
      <sz val="8"/>
      <name val="MS Sans Serif"/>
      <family val="0"/>
    </font>
    <font>
      <i/>
      <sz val="8"/>
      <name val="Times New Roman CE"/>
      <family val="0"/>
    </font>
    <font>
      <b/>
      <sz val="10"/>
      <name val="Arial"/>
      <family val="2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i/>
      <sz val="10"/>
      <name val="Arial"/>
      <family val="0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i/>
      <sz val="7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gray125">
        <fgColor indexed="9"/>
        <bgColor indexed="42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0" fontId="22" fillId="7" borderId="1" applyNumberFormat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48" fillId="7" borderId="1" applyNumberFormat="0" applyAlignment="0" applyProtection="0"/>
    <xf numFmtId="0" fontId="0" fillId="22" borderId="7" applyNumberFormat="0" applyFont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30" fillId="4" borderId="0" applyNumberFormat="0" applyBorder="0" applyAlignment="0" applyProtection="0"/>
    <xf numFmtId="0" fontId="31" fillId="20" borderId="8" applyNumberFormat="0" applyAlignment="0" applyProtection="0"/>
    <xf numFmtId="0" fontId="49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3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22" borderId="7" applyNumberFormat="0" applyFont="0" applyAlignment="0" applyProtection="0"/>
    <xf numFmtId="0" fontId="51" fillId="20" borderId="8" applyNumberFormat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31">
    <xf numFmtId="0" fontId="0" fillId="0" borderId="0" xfId="0" applyAlignment="1">
      <alignment/>
    </xf>
    <xf numFmtId="0" fontId="8" fillId="0" borderId="10" xfId="117" applyFont="1" applyBorder="1" applyAlignment="1">
      <alignment horizontal="center" vertical="center"/>
      <protection/>
    </xf>
    <xf numFmtId="0" fontId="8" fillId="4" borderId="10" xfId="117" applyFont="1" applyFill="1" applyBorder="1" applyAlignment="1">
      <alignment horizontal="center" vertical="center"/>
      <protection/>
    </xf>
    <xf numFmtId="3" fontId="6" fillId="0" borderId="0" xfId="0" applyNumberFormat="1" applyFont="1" applyAlignment="1">
      <alignment vertical="center"/>
    </xf>
    <xf numFmtId="3" fontId="13" fillId="0" borderId="10" xfId="122" applyNumberFormat="1" applyFont="1" applyFill="1" applyBorder="1" applyAlignment="1">
      <alignment horizontal="center" vertical="center" wrapText="1"/>
      <protection/>
    </xf>
    <xf numFmtId="3" fontId="12" fillId="0" borderId="10" xfId="122" applyNumberFormat="1" applyFont="1" applyFill="1" applyBorder="1" applyAlignment="1">
      <alignment horizontal="center" vertical="center" wrapText="1"/>
      <protection/>
    </xf>
    <xf numFmtId="3" fontId="13" fillId="0" borderId="10" xfId="122" applyNumberFormat="1" applyFont="1" applyBorder="1" applyAlignment="1">
      <alignment horizontal="center" vertical="center"/>
      <protection/>
    </xf>
    <xf numFmtId="3" fontId="13" fillId="0" borderId="10" xfId="122" applyNumberFormat="1" applyFont="1" applyBorder="1" applyAlignment="1">
      <alignment horizontal="right" vertical="center"/>
      <protection/>
    </xf>
    <xf numFmtId="3" fontId="13" fillId="0" borderId="10" xfId="122" applyNumberFormat="1" applyFont="1" applyBorder="1" applyAlignment="1">
      <alignment vertical="center"/>
      <protection/>
    </xf>
    <xf numFmtId="3" fontId="13" fillId="0" borderId="10" xfId="122" applyNumberFormat="1" applyFont="1" applyFill="1" applyBorder="1" applyAlignment="1">
      <alignment horizontal="center" vertical="center"/>
      <protection/>
    </xf>
    <xf numFmtId="3" fontId="12" fillId="4" borderId="10" xfId="122" applyNumberFormat="1" applyFont="1" applyFill="1" applyBorder="1" applyAlignment="1">
      <alignment horizontal="right" vertical="center"/>
      <protection/>
    </xf>
    <xf numFmtId="3" fontId="12" fillId="4" borderId="10" xfId="122" applyNumberFormat="1" applyFont="1" applyFill="1" applyBorder="1" applyAlignment="1">
      <alignment vertical="center"/>
      <protection/>
    </xf>
    <xf numFmtId="3" fontId="13" fillId="0" borderId="10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0" fontId="5" fillId="0" borderId="0" xfId="93" applyAlignment="1">
      <alignment vertical="center"/>
      <protection/>
    </xf>
    <xf numFmtId="0" fontId="5" fillId="0" borderId="0" xfId="93" applyAlignment="1">
      <alignment vertical="top"/>
      <protection/>
    </xf>
    <xf numFmtId="0" fontId="16" fillId="0" borderId="0" xfId="93" applyFont="1" applyAlignment="1">
      <alignment vertical="center"/>
      <protection/>
    </xf>
    <xf numFmtId="3" fontId="5" fillId="0" borderId="0" xfId="93" applyNumberFormat="1" applyAlignment="1">
      <alignment vertical="center"/>
      <protection/>
    </xf>
    <xf numFmtId="0" fontId="7" fillId="0" borderId="0" xfId="0" applyFont="1" applyAlignment="1">
      <alignment/>
    </xf>
    <xf numFmtId="3" fontId="17" fillId="0" borderId="0" xfId="122" applyNumberFormat="1" applyFont="1" applyFill="1" applyAlignment="1">
      <alignment vertical="center"/>
      <protection/>
    </xf>
    <xf numFmtId="3" fontId="6" fillId="0" borderId="0" xfId="122" applyNumberFormat="1" applyFont="1" applyAlignment="1">
      <alignment vertical="center"/>
      <protection/>
    </xf>
    <xf numFmtId="3" fontId="6" fillId="0" borderId="0" xfId="122" applyNumberFormat="1" applyFont="1" applyFill="1" applyBorder="1" applyAlignment="1">
      <alignment vertical="center"/>
      <protection/>
    </xf>
    <xf numFmtId="0" fontId="5" fillId="0" borderId="0" xfId="97">
      <alignment/>
      <protection/>
    </xf>
    <xf numFmtId="3" fontId="12" fillId="4" borderId="13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3" fontId="12" fillId="0" borderId="12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 wrapText="1"/>
    </xf>
    <xf numFmtId="3" fontId="12" fillId="4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2" fillId="4" borderId="14" xfId="0" applyNumberFormat="1" applyFont="1" applyFill="1" applyBorder="1" applyAlignment="1">
      <alignment vertical="center"/>
    </xf>
    <xf numFmtId="3" fontId="12" fillId="4" borderId="15" xfId="0" applyNumberFormat="1" applyFont="1" applyFill="1" applyBorder="1" applyAlignment="1">
      <alignment horizontal="left" vertical="center" wrapText="1"/>
    </xf>
    <xf numFmtId="3" fontId="9" fillId="4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9" fillId="4" borderId="10" xfId="0" applyNumberFormat="1" applyFont="1" applyFill="1" applyBorder="1" applyAlignment="1">
      <alignment horizontal="center" vertical="center" wrapText="1"/>
    </xf>
    <xf numFmtId="0" fontId="13" fillId="0" borderId="10" xfId="93" applyFont="1" applyBorder="1" applyAlignment="1">
      <alignment vertical="center"/>
      <protection/>
    </xf>
    <xf numFmtId="0" fontId="13" fillId="0" borderId="10" xfId="93" applyFont="1" applyBorder="1" applyAlignment="1">
      <alignment horizontal="center" vertical="center"/>
      <protection/>
    </xf>
    <xf numFmtId="3" fontId="13" fillId="0" borderId="10" xfId="93" applyNumberFormat="1" applyFont="1" applyBorder="1" applyAlignment="1">
      <alignment vertical="center"/>
      <protection/>
    </xf>
    <xf numFmtId="0" fontId="12" fillId="4" borderId="10" xfId="93" applyFont="1" applyFill="1" applyBorder="1" applyAlignment="1">
      <alignment horizontal="center" vertical="center"/>
      <protection/>
    </xf>
    <xf numFmtId="0" fontId="12" fillId="4" borderId="10" xfId="93" applyFont="1" applyFill="1" applyBorder="1" applyAlignment="1">
      <alignment vertical="center"/>
      <protection/>
    </xf>
    <xf numFmtId="0" fontId="8" fillId="0" borderId="10" xfId="93" applyFont="1" applyBorder="1" applyAlignment="1">
      <alignment horizontal="center" vertical="center"/>
      <protection/>
    </xf>
    <xf numFmtId="3" fontId="12" fillId="0" borderId="10" xfId="93" applyNumberFormat="1" applyFont="1" applyBorder="1" applyAlignment="1">
      <alignment vertical="center"/>
      <protection/>
    </xf>
    <xf numFmtId="3" fontId="13" fillId="0" borderId="10" xfId="122" applyNumberFormat="1" applyFont="1" applyBorder="1" applyAlignment="1">
      <alignment horizontal="left" vertical="center" wrapText="1"/>
      <protection/>
    </xf>
    <xf numFmtId="3" fontId="13" fillId="0" borderId="10" xfId="122" applyNumberFormat="1" applyFont="1" applyBorder="1" applyAlignment="1">
      <alignment horizontal="left" vertical="center"/>
      <protection/>
    </xf>
    <xf numFmtId="3" fontId="13" fillId="4" borderId="10" xfId="122" applyNumberFormat="1" applyFont="1" applyFill="1" applyBorder="1" applyAlignment="1">
      <alignment horizontal="center" vertical="center"/>
      <protection/>
    </xf>
    <xf numFmtId="0" fontId="13" fillId="24" borderId="10" xfId="121" applyFont="1" applyFill="1" applyBorder="1" applyAlignment="1">
      <alignment horizontal="center" vertical="center"/>
      <protection/>
    </xf>
    <xf numFmtId="0" fontId="8" fillId="0" borderId="0" xfId="97" applyFont="1">
      <alignment/>
      <protection/>
    </xf>
    <xf numFmtId="0" fontId="8" fillId="4" borderId="10" xfId="97" applyFont="1" applyFill="1" applyBorder="1">
      <alignment/>
      <protection/>
    </xf>
    <xf numFmtId="0" fontId="9" fillId="4" borderId="10" xfId="97" applyFont="1" applyFill="1" applyBorder="1">
      <alignment/>
      <protection/>
    </xf>
    <xf numFmtId="0" fontId="9" fillId="0" borderId="0" xfId="97" applyFont="1">
      <alignment/>
      <protection/>
    </xf>
    <xf numFmtId="0" fontId="8" fillId="0" borderId="10" xfId="97" applyFont="1" applyBorder="1" applyAlignment="1">
      <alignment horizontal="center" vertical="center"/>
      <protection/>
    </xf>
    <xf numFmtId="0" fontId="8" fillId="24" borderId="10" xfId="97" applyFont="1" applyFill="1" applyBorder="1" applyAlignment="1">
      <alignment horizontal="center" vertical="center"/>
      <protection/>
    </xf>
    <xf numFmtId="0" fontId="8" fillId="0" borderId="10" xfId="97" applyFont="1" applyFill="1" applyBorder="1" applyAlignment="1">
      <alignment horizontal="center" vertical="center"/>
      <protection/>
    </xf>
    <xf numFmtId="0" fontId="9" fillId="24" borderId="10" xfId="97" applyFont="1" applyFill="1" applyBorder="1" applyAlignment="1">
      <alignment horizontal="center" vertical="top" wrapText="1"/>
      <protection/>
    </xf>
    <xf numFmtId="0" fontId="8" fillId="24" borderId="10" xfId="97" applyFont="1" applyFill="1" applyBorder="1" applyAlignment="1">
      <alignment horizontal="center" vertical="top" wrapText="1"/>
      <protection/>
    </xf>
    <xf numFmtId="3" fontId="8" fillId="24" borderId="10" xfId="97" applyNumberFormat="1" applyFont="1" applyFill="1" applyBorder="1" applyAlignment="1">
      <alignment horizontal="right" vertical="center" wrapText="1"/>
      <protection/>
    </xf>
    <xf numFmtId="16" fontId="8" fillId="24" borderId="10" xfId="97" applyNumberFormat="1" applyFont="1" applyFill="1" applyBorder="1" applyAlignment="1">
      <alignment horizontal="center" vertical="top" wrapText="1"/>
      <protection/>
    </xf>
    <xf numFmtId="0" fontId="9" fillId="0" borderId="10" xfId="97" applyFont="1" applyFill="1" applyBorder="1" applyAlignment="1">
      <alignment horizontal="center" vertical="center"/>
      <protection/>
    </xf>
    <xf numFmtId="0" fontId="9" fillId="0" borderId="10" xfId="97" applyFont="1" applyBorder="1" applyAlignment="1">
      <alignment horizontal="center" vertical="center"/>
      <protection/>
    </xf>
    <xf numFmtId="0" fontId="8" fillId="0" borderId="10" xfId="117" applyFont="1" applyFill="1" applyBorder="1" applyAlignment="1">
      <alignment vertical="center"/>
      <protection/>
    </xf>
    <xf numFmtId="0" fontId="9" fillId="0" borderId="11" xfId="97" applyFont="1" applyBorder="1" applyAlignment="1">
      <alignment vertical="center"/>
      <protection/>
    </xf>
    <xf numFmtId="0" fontId="9" fillId="0" borderId="12" xfId="97" applyFont="1" applyBorder="1" applyAlignment="1">
      <alignment vertical="center"/>
      <protection/>
    </xf>
    <xf numFmtId="0" fontId="8" fillId="0" borderId="11" xfId="97" applyFont="1" applyBorder="1" applyAlignment="1">
      <alignment vertical="center"/>
      <protection/>
    </xf>
    <xf numFmtId="0" fontId="9" fillId="0" borderId="11" xfId="97" applyFont="1" applyFill="1" applyBorder="1" applyAlignment="1">
      <alignment horizontal="left" vertical="center"/>
      <protection/>
    </xf>
    <xf numFmtId="0" fontId="8" fillId="0" borderId="11" xfId="97" applyFont="1" applyFill="1" applyBorder="1" applyAlignment="1">
      <alignment vertical="center"/>
      <protection/>
    </xf>
    <xf numFmtId="0" fontId="8" fillId="24" borderId="11" xfId="97" applyFont="1" applyFill="1" applyBorder="1" applyAlignment="1">
      <alignment vertical="top"/>
      <protection/>
    </xf>
    <xf numFmtId="0" fontId="9" fillId="24" borderId="11" xfId="97" applyFont="1" applyFill="1" applyBorder="1" applyAlignment="1">
      <alignment vertical="top"/>
      <protection/>
    </xf>
    <xf numFmtId="0" fontId="8" fillId="0" borderId="11" xfId="97" applyFont="1" applyBorder="1" applyAlignment="1">
      <alignment vertical="center" wrapText="1"/>
      <protection/>
    </xf>
    <xf numFmtId="0" fontId="9" fillId="24" borderId="12" xfId="97" applyFont="1" applyFill="1" applyBorder="1" applyAlignment="1">
      <alignment vertical="center"/>
      <protection/>
    </xf>
    <xf numFmtId="0" fontId="9" fillId="0" borderId="12" xfId="97" applyFont="1" applyFill="1" applyBorder="1" applyAlignment="1">
      <alignment vertical="center"/>
      <protection/>
    </xf>
    <xf numFmtId="0" fontId="9" fillId="0" borderId="12" xfId="97" applyFont="1" applyFill="1" applyBorder="1" applyAlignment="1">
      <alignment horizontal="left" vertical="center"/>
      <protection/>
    </xf>
    <xf numFmtId="0" fontId="8" fillId="0" borderId="12" xfId="97" applyFont="1" applyFill="1" applyBorder="1" applyAlignment="1">
      <alignment vertical="center"/>
      <protection/>
    </xf>
    <xf numFmtId="0" fontId="8" fillId="24" borderId="12" xfId="97" applyFont="1" applyFill="1" applyBorder="1" applyAlignment="1">
      <alignment vertical="center"/>
      <protection/>
    </xf>
    <xf numFmtId="0" fontId="8" fillId="24" borderId="12" xfId="97" applyFont="1" applyFill="1" applyBorder="1" applyAlignment="1">
      <alignment vertical="top"/>
      <protection/>
    </xf>
    <xf numFmtId="0" fontId="9" fillId="24" borderId="12" xfId="97" applyFont="1" applyFill="1" applyBorder="1" applyAlignment="1">
      <alignment vertical="top"/>
      <protection/>
    </xf>
    <xf numFmtId="0" fontId="8" fillId="24" borderId="12" xfId="97" applyFont="1" applyFill="1" applyBorder="1" applyAlignment="1">
      <alignment horizontal="center" vertical="top"/>
      <protection/>
    </xf>
    <xf numFmtId="3" fontId="12" fillId="4" borderId="10" xfId="93" applyNumberFormat="1" applyFont="1" applyFill="1" applyBorder="1" applyAlignment="1">
      <alignment vertical="center"/>
      <protection/>
    </xf>
    <xf numFmtId="0" fontId="13" fillId="0" borderId="14" xfId="93" applyFont="1" applyBorder="1" applyAlignment="1">
      <alignment vertical="center"/>
      <protection/>
    </xf>
    <xf numFmtId="0" fontId="9" fillId="0" borderId="10" xfId="97" applyFont="1" applyFill="1" applyBorder="1">
      <alignment/>
      <protection/>
    </xf>
    <xf numFmtId="0" fontId="8" fillId="24" borderId="11" xfId="97" applyFont="1" applyFill="1" applyBorder="1" applyAlignment="1">
      <alignment vertical="top" wrapText="1"/>
      <protection/>
    </xf>
    <xf numFmtId="0" fontId="8" fillId="0" borderId="11" xfId="97" applyFont="1" applyFill="1" applyBorder="1" applyAlignment="1">
      <alignment vertical="center" wrapText="1"/>
      <protection/>
    </xf>
    <xf numFmtId="3" fontId="12" fillId="0" borderId="10" xfId="0" applyNumberFormat="1" applyFont="1" applyFill="1" applyBorder="1" applyAlignment="1">
      <alignment vertical="center" wrapText="1"/>
    </xf>
    <xf numFmtId="3" fontId="8" fillId="4" borderId="10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vertical="center" wrapText="1"/>
    </xf>
    <xf numFmtId="0" fontId="8" fillId="0" borderId="11" xfId="97" applyFont="1" applyFill="1" applyBorder="1" applyAlignment="1">
      <alignment vertical="top" wrapText="1"/>
      <protection/>
    </xf>
    <xf numFmtId="0" fontId="8" fillId="0" borderId="11" xfId="97" applyFont="1" applyFill="1" applyBorder="1" applyAlignment="1">
      <alignment vertical="top"/>
      <protection/>
    </xf>
    <xf numFmtId="3" fontId="13" fillId="0" borderId="10" xfId="122" applyNumberFormat="1" applyFont="1" applyFill="1" applyBorder="1" applyAlignment="1">
      <alignment horizontal="right" vertical="center"/>
      <protection/>
    </xf>
    <xf numFmtId="3" fontId="12" fillId="0" borderId="10" xfId="122" applyNumberFormat="1" applyFont="1" applyFill="1" applyBorder="1" applyAlignment="1">
      <alignment horizontal="center" vertical="center"/>
      <protection/>
    </xf>
    <xf numFmtId="3" fontId="12" fillId="4" borderId="11" xfId="0" applyNumberFormat="1" applyFont="1" applyFill="1" applyBorder="1" applyAlignment="1">
      <alignment vertical="center"/>
    </xf>
    <xf numFmtId="3" fontId="12" fillId="4" borderId="10" xfId="0" applyNumberFormat="1" applyFont="1" applyFill="1" applyBorder="1" applyAlignment="1">
      <alignment vertical="center"/>
    </xf>
    <xf numFmtId="0" fontId="12" fillId="4" borderId="10" xfId="117" applyFont="1" applyFill="1" applyBorder="1" applyAlignment="1">
      <alignment horizontal="center" vertical="center" wrapText="1"/>
      <protection/>
    </xf>
    <xf numFmtId="0" fontId="5" fillId="0" borderId="0" xfId="96" applyAlignment="1">
      <alignment vertical="center"/>
      <protection/>
    </xf>
    <xf numFmtId="0" fontId="12" fillId="4" borderId="16" xfId="117" applyFont="1" applyFill="1" applyBorder="1" applyAlignment="1">
      <alignment horizontal="center" vertical="center" wrapText="1"/>
      <protection/>
    </xf>
    <xf numFmtId="0" fontId="9" fillId="4" borderId="10" xfId="117" applyFont="1" applyFill="1" applyBorder="1" applyAlignment="1">
      <alignment horizontal="center" vertical="center"/>
      <protection/>
    </xf>
    <xf numFmtId="0" fontId="18" fillId="0" borderId="0" xfId="96" applyFont="1" applyAlignment="1">
      <alignment vertical="center"/>
      <protection/>
    </xf>
    <xf numFmtId="0" fontId="8" fillId="0" borderId="10" xfId="117" applyFont="1" applyFill="1" applyBorder="1" applyAlignment="1">
      <alignment horizontal="center" vertical="center"/>
      <protection/>
    </xf>
    <xf numFmtId="0" fontId="9" fillId="0" borderId="10" xfId="117" applyFont="1" applyFill="1" applyBorder="1" applyAlignment="1">
      <alignment horizontal="center" vertical="center"/>
      <protection/>
    </xf>
    <xf numFmtId="0" fontId="8" fillId="0" borderId="16" xfId="117" applyFont="1" applyBorder="1" applyAlignment="1">
      <alignment horizontal="center" vertical="center"/>
      <protection/>
    </xf>
    <xf numFmtId="0" fontId="8" fillId="0" borderId="14" xfId="117" applyFont="1" applyBorder="1" applyAlignment="1">
      <alignment horizontal="center" vertical="center"/>
      <protection/>
    </xf>
    <xf numFmtId="0" fontId="5" fillId="0" borderId="0" xfId="96">
      <alignment/>
      <protection/>
    </xf>
    <xf numFmtId="0" fontId="8" fillId="0" borderId="0" xfId="96" applyFont="1" applyAlignment="1">
      <alignment vertical="center"/>
      <protection/>
    </xf>
    <xf numFmtId="0" fontId="8" fillId="0" borderId="0" xfId="96" applyFont="1">
      <alignment/>
      <protection/>
    </xf>
    <xf numFmtId="3" fontId="13" fillId="0" borderId="16" xfId="0" applyNumberFormat="1" applyFont="1" applyBorder="1" applyAlignment="1">
      <alignment vertical="center" wrapText="1"/>
    </xf>
    <xf numFmtId="0" fontId="8" fillId="0" borderId="11" xfId="121" applyFont="1" applyFill="1" applyBorder="1" applyAlignment="1">
      <alignment vertical="center"/>
      <protection/>
    </xf>
    <xf numFmtId="3" fontId="12" fillId="4" borderId="17" xfId="0" applyNumberFormat="1" applyFont="1" applyFill="1" applyBorder="1" applyAlignment="1">
      <alignment horizontal="center" vertical="center" wrapText="1"/>
    </xf>
    <xf numFmtId="3" fontId="12" fillId="0" borderId="18" xfId="0" applyNumberFormat="1" applyFont="1" applyBorder="1" applyAlignment="1">
      <alignment vertical="center"/>
    </xf>
    <xf numFmtId="3" fontId="12" fillId="4" borderId="19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3" fontId="13" fillId="0" borderId="14" xfId="122" applyNumberFormat="1" applyFont="1" applyFill="1" applyBorder="1" applyAlignment="1">
      <alignment horizontal="center" vertical="center" wrapText="1"/>
      <protection/>
    </xf>
    <xf numFmtId="0" fontId="13" fillId="4" borderId="20" xfId="97" applyFont="1" applyFill="1" applyBorder="1" applyAlignment="1">
      <alignment horizontal="center"/>
      <protection/>
    </xf>
    <xf numFmtId="0" fontId="13" fillId="4" borderId="21" xfId="97" applyFont="1" applyFill="1" applyBorder="1" applyAlignment="1">
      <alignment horizontal="center"/>
      <protection/>
    </xf>
    <xf numFmtId="0" fontId="13" fillId="4" borderId="22" xfId="97" applyFont="1" applyFill="1" applyBorder="1" applyAlignment="1">
      <alignment horizontal="centerContinuous" vertical="center"/>
      <protection/>
    </xf>
    <xf numFmtId="0" fontId="13" fillId="4" borderId="23" xfId="97" applyFont="1" applyFill="1" applyBorder="1" applyAlignment="1">
      <alignment horizontal="centerContinuous" vertical="center"/>
      <protection/>
    </xf>
    <xf numFmtId="0" fontId="12" fillId="4" borderId="24" xfId="97" applyFont="1" applyFill="1" applyBorder="1" applyAlignment="1">
      <alignment horizontal="center" vertical="top" wrapText="1"/>
      <protection/>
    </xf>
    <xf numFmtId="0" fontId="12" fillId="4" borderId="25" xfId="97" applyFont="1" applyFill="1" applyBorder="1" applyAlignment="1">
      <alignment horizontal="center" vertical="top" wrapText="1"/>
      <protection/>
    </xf>
    <xf numFmtId="0" fontId="12" fillId="4" borderId="26" xfId="97" applyFont="1" applyFill="1" applyBorder="1" applyAlignment="1">
      <alignment horizontal="center" vertical="top" wrapText="1"/>
      <protection/>
    </xf>
    <xf numFmtId="0" fontId="12" fillId="4" borderId="27" xfId="97" applyFont="1" applyFill="1" applyBorder="1" applyAlignment="1">
      <alignment horizontal="center" vertical="top"/>
      <protection/>
    </xf>
    <xf numFmtId="0" fontId="12" fillId="4" borderId="25" xfId="97" applyFont="1" applyFill="1" applyBorder="1" applyAlignment="1">
      <alignment horizontal="center" vertical="center" wrapText="1"/>
      <protection/>
    </xf>
    <xf numFmtId="0" fontId="13" fillId="0" borderId="10" xfId="97" applyFont="1" applyFill="1" applyBorder="1" applyAlignment="1">
      <alignment horizontal="center" vertical="top" wrapText="1"/>
      <protection/>
    </xf>
    <xf numFmtId="0" fontId="13" fillId="0" borderId="10" xfId="97" applyFont="1" applyFill="1" applyBorder="1" applyAlignment="1">
      <alignment vertical="top" wrapText="1"/>
      <protection/>
    </xf>
    <xf numFmtId="0" fontId="12" fillId="0" borderId="11" xfId="97" applyFont="1" applyFill="1" applyBorder="1" applyAlignment="1">
      <alignment horizontal="left" vertical="top"/>
      <protection/>
    </xf>
    <xf numFmtId="0" fontId="12" fillId="0" borderId="12" xfId="97" applyFont="1" applyFill="1" applyBorder="1" applyAlignment="1">
      <alignment horizontal="left" vertical="top"/>
      <protection/>
    </xf>
    <xf numFmtId="0" fontId="13" fillId="0" borderId="10" xfId="97" applyFont="1" applyFill="1" applyBorder="1" applyAlignment="1">
      <alignment horizontal="left" vertical="center" wrapText="1"/>
      <protection/>
    </xf>
    <xf numFmtId="0" fontId="13" fillId="0" borderId="10" xfId="97" applyFont="1" applyBorder="1" applyAlignment="1">
      <alignment horizontal="center"/>
      <protection/>
    </xf>
    <xf numFmtId="0" fontId="12" fillId="0" borderId="12" xfId="97" applyFont="1" applyBorder="1" applyAlignment="1">
      <alignment vertical="center"/>
      <protection/>
    </xf>
    <xf numFmtId="3" fontId="13" fillId="0" borderId="10" xfId="97" applyNumberFormat="1" applyFont="1" applyBorder="1" applyAlignment="1">
      <alignment vertical="center"/>
      <protection/>
    </xf>
    <xf numFmtId="0" fontId="13" fillId="0" borderId="10" xfId="97" applyFont="1" applyBorder="1" applyAlignment="1">
      <alignment/>
      <protection/>
    </xf>
    <xf numFmtId="0" fontId="13" fillId="4" borderId="10" xfId="97" applyFont="1" applyFill="1" applyBorder="1" applyAlignment="1">
      <alignment/>
      <protection/>
    </xf>
    <xf numFmtId="0" fontId="13" fillId="4" borderId="10" xfId="97" applyFont="1" applyFill="1" applyBorder="1" applyAlignment="1">
      <alignment horizontal="center" vertical="center"/>
      <protection/>
    </xf>
    <xf numFmtId="0" fontId="12" fillId="4" borderId="12" xfId="97" applyFont="1" applyFill="1" applyBorder="1" applyAlignment="1">
      <alignment vertical="center"/>
      <protection/>
    </xf>
    <xf numFmtId="0" fontId="13" fillId="0" borderId="10" xfId="97" applyFont="1" applyBorder="1" applyAlignment="1">
      <alignment horizontal="center" vertical="center"/>
      <protection/>
    </xf>
    <xf numFmtId="0" fontId="12" fillId="0" borderId="11" xfId="97" applyFont="1" applyBorder="1" applyAlignment="1">
      <alignment vertical="center"/>
      <protection/>
    </xf>
    <xf numFmtId="0" fontId="8" fillId="0" borderId="12" xfId="97" applyFont="1" applyBorder="1" applyAlignment="1">
      <alignment horizontal="center" vertical="center"/>
      <protection/>
    </xf>
    <xf numFmtId="0" fontId="12" fillId="4" borderId="11" xfId="97" applyFont="1" applyFill="1" applyBorder="1" applyAlignment="1">
      <alignment vertical="center"/>
      <protection/>
    </xf>
    <xf numFmtId="0" fontId="12" fillId="0" borderId="11" xfId="97" applyFont="1" applyFill="1" applyBorder="1" applyAlignment="1">
      <alignment vertical="center"/>
      <protection/>
    </xf>
    <xf numFmtId="0" fontId="12" fillId="0" borderId="12" xfId="97" applyFont="1" applyFill="1" applyBorder="1" applyAlignment="1">
      <alignment vertical="center"/>
      <protection/>
    </xf>
    <xf numFmtId="0" fontId="12" fillId="4" borderId="11" xfId="97" applyFont="1" applyFill="1" applyBorder="1" applyAlignment="1">
      <alignment horizontal="left" vertical="center"/>
      <protection/>
    </xf>
    <xf numFmtId="0" fontId="12" fillId="4" borderId="12" xfId="97" applyFont="1" applyFill="1" applyBorder="1" applyAlignment="1">
      <alignment horizontal="left" vertical="center"/>
      <protection/>
    </xf>
    <xf numFmtId="0" fontId="13" fillId="0" borderId="28" xfId="97" applyFont="1" applyFill="1" applyBorder="1" applyAlignment="1">
      <alignment horizontal="center" vertical="top" wrapText="1"/>
      <protection/>
    </xf>
    <xf numFmtId="0" fontId="13" fillId="0" borderId="14" xfId="97" applyFont="1" applyFill="1" applyBorder="1" applyAlignment="1">
      <alignment horizontal="center" vertical="top" wrapText="1"/>
      <protection/>
    </xf>
    <xf numFmtId="0" fontId="12" fillId="0" borderId="14" xfId="97" applyFont="1" applyFill="1" applyBorder="1" applyAlignment="1">
      <alignment horizontal="center" vertical="top" wrapText="1"/>
      <protection/>
    </xf>
    <xf numFmtId="0" fontId="12" fillId="0" borderId="19" xfId="97" applyFont="1" applyFill="1" applyBorder="1" applyAlignment="1">
      <alignment horizontal="left" vertical="top"/>
      <protection/>
    </xf>
    <xf numFmtId="0" fontId="13" fillId="24" borderId="14" xfId="97" applyFont="1" applyFill="1" applyBorder="1" applyAlignment="1">
      <alignment horizontal="center"/>
      <protection/>
    </xf>
    <xf numFmtId="0" fontId="13" fillId="24" borderId="14" xfId="97" applyFont="1" applyFill="1" applyBorder="1" applyAlignment="1">
      <alignment horizontal="center" vertical="center"/>
      <protection/>
    </xf>
    <xf numFmtId="0" fontId="12" fillId="24" borderId="19" xfId="97" applyFont="1" applyFill="1" applyBorder="1" applyAlignment="1">
      <alignment horizontal="left" vertical="center"/>
      <protection/>
    </xf>
    <xf numFmtId="0" fontId="12" fillId="24" borderId="12" xfId="97" applyFont="1" applyFill="1" applyBorder="1" applyAlignment="1">
      <alignment horizontal="left" vertical="center"/>
      <protection/>
    </xf>
    <xf numFmtId="0" fontId="13" fillId="0" borderId="16" xfId="97" applyFont="1" applyFill="1" applyBorder="1" applyAlignment="1">
      <alignment/>
      <protection/>
    </xf>
    <xf numFmtId="0" fontId="13" fillId="0" borderId="29" xfId="97" applyFont="1" applyFill="1" applyBorder="1" applyAlignment="1">
      <alignment/>
      <protection/>
    </xf>
    <xf numFmtId="0" fontId="13" fillId="0" borderId="10" xfId="97" applyFont="1" applyFill="1" applyBorder="1" applyAlignment="1">
      <alignment horizontal="center"/>
      <protection/>
    </xf>
    <xf numFmtId="0" fontId="13" fillId="0" borderId="10" xfId="97" applyFont="1" applyFill="1" applyBorder="1" applyAlignment="1">
      <alignment/>
      <protection/>
    </xf>
    <xf numFmtId="0" fontId="13" fillId="24" borderId="10" xfId="97" applyFont="1" applyFill="1" applyBorder="1" applyAlignment="1">
      <alignment/>
      <protection/>
    </xf>
    <xf numFmtId="0" fontId="12" fillId="24" borderId="10" xfId="97" applyFont="1" applyFill="1" applyBorder="1" applyAlignment="1">
      <alignment horizontal="center" vertical="top" wrapText="1"/>
      <protection/>
    </xf>
    <xf numFmtId="0" fontId="13" fillId="0" borderId="30" xfId="97" applyFont="1" applyFill="1" applyBorder="1" applyAlignment="1">
      <alignment horizontal="center" vertical="top" wrapText="1"/>
      <protection/>
    </xf>
    <xf numFmtId="0" fontId="12" fillId="0" borderId="15" xfId="97" applyFont="1" applyFill="1" applyBorder="1" applyAlignment="1">
      <alignment horizontal="center" vertical="top" wrapText="1"/>
      <protection/>
    </xf>
    <xf numFmtId="0" fontId="12" fillId="0" borderId="0" xfId="97" applyFont="1" applyFill="1" applyBorder="1" applyAlignment="1">
      <alignment horizontal="left" vertical="top"/>
      <protection/>
    </xf>
    <xf numFmtId="0" fontId="13" fillId="0" borderId="10" xfId="97" applyFont="1" applyFill="1" applyBorder="1" applyAlignment="1">
      <alignment horizontal="center" vertical="center"/>
      <protection/>
    </xf>
    <xf numFmtId="0" fontId="5" fillId="0" borderId="0" xfId="97" applyFill="1">
      <alignment/>
      <protection/>
    </xf>
    <xf numFmtId="0" fontId="13" fillId="4" borderId="10" xfId="97" applyFont="1" applyFill="1" applyBorder="1" applyAlignment="1">
      <alignment horizontal="center"/>
      <protection/>
    </xf>
    <xf numFmtId="0" fontId="12" fillId="4" borderId="11" xfId="97" applyFont="1" applyFill="1" applyBorder="1">
      <alignment/>
      <protection/>
    </xf>
    <xf numFmtId="0" fontId="12" fillId="4" borderId="12" xfId="97" applyFont="1" applyFill="1" applyBorder="1">
      <alignment/>
      <protection/>
    </xf>
    <xf numFmtId="0" fontId="12" fillId="4" borderId="10" xfId="97" applyFont="1" applyFill="1" applyBorder="1" applyAlignment="1">
      <alignment horizontal="center"/>
      <protection/>
    </xf>
    <xf numFmtId="0" fontId="12" fillId="0" borderId="12" xfId="97" applyFont="1" applyFill="1" applyBorder="1">
      <alignment/>
      <protection/>
    </xf>
    <xf numFmtId="0" fontId="13" fillId="0" borderId="0" xfId="97" applyFont="1">
      <alignment/>
      <protection/>
    </xf>
    <xf numFmtId="3" fontId="13" fillId="0" borderId="10" xfId="122" applyNumberFormat="1" applyFont="1" applyBorder="1" applyAlignment="1">
      <alignment horizontal="right" vertical="center" wrapText="1"/>
      <protection/>
    </xf>
    <xf numFmtId="3" fontId="13" fillId="0" borderId="10" xfId="93" applyNumberFormat="1" applyFont="1" applyBorder="1" applyAlignment="1">
      <alignment horizontal="right" vertical="center"/>
      <protection/>
    </xf>
    <xf numFmtId="3" fontId="12" fillId="4" borderId="31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 vertical="center"/>
    </xf>
    <xf numFmtId="0" fontId="8" fillId="0" borderId="10" xfId="117" applyFont="1" applyFill="1" applyBorder="1" applyAlignment="1">
      <alignment vertical="center" wrapText="1"/>
      <protection/>
    </xf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32" xfId="0" applyNumberFormat="1" applyFont="1" applyFill="1" applyBorder="1" applyAlignment="1">
      <alignment horizontal="left" vertical="center" wrapText="1"/>
    </xf>
    <xf numFmtId="0" fontId="8" fillId="0" borderId="11" xfId="121" applyFont="1" applyBorder="1" applyAlignment="1">
      <alignment vertical="center"/>
      <protection/>
    </xf>
    <xf numFmtId="3" fontId="8" fillId="0" borderId="10" xfId="97" applyNumberFormat="1" applyFont="1" applyFill="1" applyBorder="1" applyAlignment="1">
      <alignment horizontal="right" vertical="center" wrapText="1"/>
      <protection/>
    </xf>
    <xf numFmtId="0" fontId="8" fillId="24" borderId="11" xfId="97" applyFont="1" applyFill="1" applyBorder="1" applyAlignment="1">
      <alignment horizontal="left" vertical="top" wrapText="1"/>
      <protection/>
    </xf>
    <xf numFmtId="0" fontId="8" fillId="0" borderId="11" xfId="121" applyFont="1" applyFill="1" applyBorder="1" applyAlignment="1">
      <alignment vertical="center" wrapText="1"/>
      <protection/>
    </xf>
    <xf numFmtId="0" fontId="8" fillId="0" borderId="11" xfId="97" applyFont="1" applyFill="1" applyBorder="1" applyAlignment="1">
      <alignment horizontal="left" vertical="center" wrapText="1"/>
      <protection/>
    </xf>
    <xf numFmtId="3" fontId="12" fillId="4" borderId="33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vertical="center"/>
    </xf>
    <xf numFmtId="3" fontId="9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3" fontId="9" fillId="4" borderId="11" xfId="0" applyNumberFormat="1" applyFont="1" applyFill="1" applyBorder="1" applyAlignment="1">
      <alignment vertical="center" wrapText="1"/>
    </xf>
    <xf numFmtId="0" fontId="8" fillId="0" borderId="10" xfId="117" applyFont="1" applyBorder="1" applyAlignment="1">
      <alignment vertical="center"/>
      <protection/>
    </xf>
    <xf numFmtId="3" fontId="8" fillId="0" borderId="10" xfId="117" applyNumberFormat="1" applyFont="1" applyFill="1" applyBorder="1" applyAlignment="1">
      <alignment vertical="center"/>
      <protection/>
    </xf>
    <xf numFmtId="3" fontId="8" fillId="0" borderId="12" xfId="117" applyNumberFormat="1" applyFont="1" applyFill="1" applyBorder="1" applyAlignment="1">
      <alignment vertical="center"/>
      <protection/>
    </xf>
    <xf numFmtId="0" fontId="12" fillId="4" borderId="10" xfId="93" applyFont="1" applyFill="1" applyBorder="1" applyAlignment="1">
      <alignment vertical="center" wrapText="1"/>
      <protection/>
    </xf>
    <xf numFmtId="3" fontId="8" fillId="0" borderId="0" xfId="96" applyNumberFormat="1" applyFont="1" applyAlignment="1">
      <alignment vertical="center"/>
      <protection/>
    </xf>
    <xf numFmtId="3" fontId="12" fillId="4" borderId="10" xfId="93" applyNumberFormat="1" applyFont="1" applyFill="1" applyBorder="1" applyAlignment="1">
      <alignment vertical="center" wrapText="1"/>
      <protection/>
    </xf>
    <xf numFmtId="0" fontId="13" fillId="0" borderId="10" xfId="97" applyFont="1" applyFill="1" applyBorder="1" applyAlignment="1">
      <alignment horizontal="left" vertical="top" wrapText="1"/>
      <protection/>
    </xf>
    <xf numFmtId="3" fontId="8" fillId="0" borderId="34" xfId="0" applyNumberFormat="1" applyFont="1" applyFill="1" applyBorder="1" applyAlignment="1">
      <alignment horizontal="left" vertical="center" wrapText="1"/>
    </xf>
    <xf numFmtId="0" fontId="8" fillId="0" borderId="11" xfId="106" applyFont="1" applyFill="1" applyBorder="1" applyAlignment="1">
      <alignment vertical="center" wrapText="1"/>
      <protection/>
    </xf>
    <xf numFmtId="0" fontId="8" fillId="0" borderId="32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3" fontId="9" fillId="4" borderId="10" xfId="97" applyNumberFormat="1" applyFont="1" applyFill="1" applyBorder="1" applyAlignment="1">
      <alignment horizontal="right" vertical="center"/>
      <protection/>
    </xf>
    <xf numFmtId="3" fontId="8" fillId="0" borderId="11" xfId="104" applyNumberFormat="1" applyFont="1" applyFill="1" applyBorder="1" applyAlignment="1">
      <alignment vertical="center" wrapText="1"/>
      <protection/>
    </xf>
    <xf numFmtId="0" fontId="8" fillId="0" borderId="11" xfId="106" applyFont="1" applyBorder="1" applyAlignment="1">
      <alignment vertical="center" wrapText="1"/>
      <protection/>
    </xf>
    <xf numFmtId="49" fontId="8" fillId="0" borderId="11" xfId="108" applyNumberFormat="1" applyFont="1" applyBorder="1" applyAlignment="1">
      <alignment horizontal="left" vertical="center" wrapText="1"/>
      <protection/>
    </xf>
    <xf numFmtId="49" fontId="8" fillId="0" borderId="11" xfId="0" applyNumberFormat="1" applyFont="1" applyFill="1" applyBorder="1" applyAlignment="1">
      <alignment horizontal="left" vertical="top" wrapText="1"/>
    </xf>
    <xf numFmtId="3" fontId="8" fillId="0" borderId="10" xfId="97" applyNumberFormat="1" applyFont="1" applyBorder="1" applyAlignment="1">
      <alignment horizontal="right" vertical="center"/>
      <protection/>
    </xf>
    <xf numFmtId="3" fontId="8" fillId="0" borderId="10" xfId="97" applyNumberFormat="1" applyFont="1" applyFill="1" applyBorder="1" applyAlignment="1">
      <alignment horizontal="right" vertical="center"/>
      <protection/>
    </xf>
    <xf numFmtId="3" fontId="8" fillId="25" borderId="11" xfId="0" applyNumberFormat="1" applyFont="1" applyFill="1" applyBorder="1" applyAlignment="1">
      <alignment horizontal="left" vertical="top" wrapText="1"/>
    </xf>
    <xf numFmtId="16" fontId="8" fillId="24" borderId="10" xfId="97" applyNumberFormat="1" applyFont="1" applyFill="1" applyBorder="1" applyAlignment="1">
      <alignment horizontal="center" vertical="center" wrapText="1"/>
      <protection/>
    </xf>
    <xf numFmtId="0" fontId="8" fillId="25" borderId="11" xfId="97" applyFont="1" applyFill="1" applyBorder="1" applyAlignment="1">
      <alignment horizontal="left" vertical="top" wrapText="1"/>
      <protection/>
    </xf>
    <xf numFmtId="3" fontId="8" fillId="0" borderId="11" xfId="0" applyNumberFormat="1" applyFont="1" applyBorder="1" applyAlignment="1">
      <alignment vertical="center"/>
    </xf>
    <xf numFmtId="0" fontId="8" fillId="0" borderId="36" xfId="101" applyFont="1" applyFill="1" applyBorder="1" applyAlignment="1">
      <alignment vertical="center"/>
      <protection/>
    </xf>
    <xf numFmtId="0" fontId="5" fillId="0" borderId="10" xfId="97" applyBorder="1">
      <alignment/>
      <protection/>
    </xf>
    <xf numFmtId="3" fontId="8" fillId="24" borderId="10" xfId="97" applyNumberFormat="1" applyFont="1" applyFill="1" applyBorder="1" applyAlignment="1">
      <alignment horizontal="right" vertical="center"/>
      <protection/>
    </xf>
    <xf numFmtId="3" fontId="8" fillId="0" borderId="10" xfId="97" applyNumberFormat="1" applyFont="1" applyFill="1" applyBorder="1" applyAlignment="1">
      <alignment horizontal="right"/>
      <protection/>
    </xf>
    <xf numFmtId="3" fontId="9" fillId="4" borderId="10" xfId="97" applyNumberFormat="1" applyFont="1" applyFill="1" applyBorder="1" applyAlignment="1">
      <alignment horizontal="right"/>
      <protection/>
    </xf>
    <xf numFmtId="3" fontId="8" fillId="0" borderId="10" xfId="93" applyNumberFormat="1" applyFont="1" applyBorder="1" applyAlignment="1">
      <alignment vertical="center"/>
      <protection/>
    </xf>
    <xf numFmtId="0" fontId="8" fillId="0" borderId="37" xfId="0" applyFont="1" applyFill="1" applyBorder="1" applyAlignment="1">
      <alignment horizontal="left" vertical="center" wrapText="1"/>
    </xf>
    <xf numFmtId="3" fontId="9" fillId="24" borderId="10" xfId="97" applyNumberFormat="1" applyFont="1" applyFill="1" applyBorder="1" applyAlignment="1">
      <alignment horizontal="center" vertical="center" wrapText="1"/>
      <protection/>
    </xf>
    <xf numFmtId="164" fontId="8" fillId="0" borderId="10" xfId="97" applyNumberFormat="1" applyFont="1" applyBorder="1" applyAlignment="1">
      <alignment horizontal="right" vertical="center"/>
      <protection/>
    </xf>
    <xf numFmtId="164" fontId="9" fillId="4" borderId="10" xfId="97" applyNumberFormat="1" applyFont="1" applyFill="1" applyBorder="1" applyAlignment="1">
      <alignment horizontal="right" vertical="center"/>
      <protection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164" fontId="9" fillId="4" borderId="10" xfId="0" applyNumberFormat="1" applyFont="1" applyFill="1" applyBorder="1" applyAlignment="1">
      <alignment vertical="center"/>
    </xf>
    <xf numFmtId="165" fontId="13" fillId="0" borderId="10" xfId="0" applyNumberFormat="1" applyFont="1" applyBorder="1" applyAlignment="1">
      <alignment vertical="center"/>
    </xf>
    <xf numFmtId="165" fontId="12" fillId="4" borderId="10" xfId="0" applyNumberFormat="1" applyFont="1" applyFill="1" applyBorder="1" applyAlignment="1">
      <alignment vertical="center"/>
    </xf>
    <xf numFmtId="0" fontId="12" fillId="4" borderId="15" xfId="93" applyFont="1" applyFill="1" applyBorder="1" applyAlignment="1">
      <alignment horizontal="center" vertical="top" wrapText="1"/>
      <protection/>
    </xf>
    <xf numFmtId="0" fontId="13" fillId="4" borderId="15" xfId="93" applyFont="1" applyFill="1" applyBorder="1" applyAlignment="1">
      <alignment vertical="center"/>
      <protection/>
    </xf>
    <xf numFmtId="164" fontId="13" fillId="0" borderId="10" xfId="93" applyNumberFormat="1" applyFont="1" applyBorder="1" applyAlignment="1">
      <alignment vertical="center"/>
      <protection/>
    </xf>
    <xf numFmtId="164" fontId="12" fillId="4" borderId="10" xfId="93" applyNumberFormat="1" applyFont="1" applyFill="1" applyBorder="1" applyAlignment="1">
      <alignment vertical="center"/>
      <protection/>
    </xf>
    <xf numFmtId="0" fontId="9" fillId="0" borderId="10" xfId="117" applyFont="1" applyBorder="1" applyAlignment="1">
      <alignment vertical="center"/>
      <protection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93" applyFont="1" applyBorder="1" applyAlignment="1">
      <alignment vertical="center"/>
      <protection/>
    </xf>
    <xf numFmtId="3" fontId="9" fillId="0" borderId="12" xfId="0" applyNumberFormat="1" applyFont="1" applyFill="1" applyBorder="1" applyAlignment="1">
      <alignment vertical="center"/>
    </xf>
    <xf numFmtId="0" fontId="8" fillId="0" borderId="10" xfId="121" applyFont="1" applyFill="1" applyBorder="1" applyAlignment="1">
      <alignment vertical="center" wrapText="1"/>
      <protection/>
    </xf>
    <xf numFmtId="3" fontId="9" fillId="4" borderId="10" xfId="0" applyNumberFormat="1" applyFont="1" applyFill="1" applyBorder="1" applyAlignment="1">
      <alignment vertical="center"/>
    </xf>
    <xf numFmtId="3" fontId="9" fillId="4" borderId="10" xfId="117" applyNumberFormat="1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vertical="center"/>
    </xf>
    <xf numFmtId="3" fontId="9" fillId="0" borderId="10" xfId="117" applyNumberFormat="1" applyFont="1" applyFill="1" applyBorder="1" applyAlignment="1">
      <alignment vertical="center"/>
      <protection/>
    </xf>
    <xf numFmtId="0" fontId="8" fillId="0" borderId="10" xfId="117" applyFont="1" applyBorder="1" applyAlignment="1">
      <alignment vertical="center" wrapText="1"/>
      <protection/>
    </xf>
    <xf numFmtId="0" fontId="8" fillId="0" borderId="10" xfId="97" applyFont="1" applyBorder="1" applyAlignment="1">
      <alignment vertical="center" wrapText="1"/>
      <protection/>
    </xf>
    <xf numFmtId="3" fontId="8" fillId="0" borderId="10" xfId="117" applyNumberFormat="1" applyFont="1" applyBorder="1" applyAlignment="1">
      <alignment vertical="center"/>
      <protection/>
    </xf>
    <xf numFmtId="3" fontId="8" fillId="0" borderId="11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0" fontId="8" fillId="0" borderId="11" xfId="117" applyFont="1" applyBorder="1" applyAlignment="1">
      <alignment vertical="center"/>
      <protection/>
    </xf>
    <xf numFmtId="0" fontId="8" fillId="0" borderId="14" xfId="117" applyFont="1" applyBorder="1" applyAlignment="1">
      <alignment vertical="center" wrapText="1"/>
      <protection/>
    </xf>
    <xf numFmtId="0" fontId="8" fillId="0" borderId="11" xfId="117" applyFont="1" applyBorder="1" applyAlignment="1">
      <alignment vertical="center" wrapText="1"/>
      <protection/>
    </xf>
    <xf numFmtId="3" fontId="8" fillId="0" borderId="10" xfId="117" applyNumberFormat="1" applyFont="1" applyBorder="1" applyAlignment="1">
      <alignment vertical="center" wrapText="1"/>
      <protection/>
    </xf>
    <xf numFmtId="3" fontId="8" fillId="0" borderId="10" xfId="117" applyNumberFormat="1" applyFont="1" applyFill="1" applyBorder="1" applyAlignment="1">
      <alignment vertical="center" wrapText="1"/>
      <protection/>
    </xf>
    <xf numFmtId="0" fontId="5" fillId="0" borderId="0" xfId="96" applyFont="1" applyAlignment="1">
      <alignment vertical="center"/>
      <protection/>
    </xf>
    <xf numFmtId="0" fontId="9" fillId="4" borderId="11" xfId="117" applyFont="1" applyFill="1" applyBorder="1" applyAlignment="1">
      <alignment vertical="center"/>
      <protection/>
    </xf>
    <xf numFmtId="0" fontId="8" fillId="0" borderId="11" xfId="117" applyFont="1" applyFill="1" applyBorder="1" applyAlignment="1">
      <alignment vertical="center" wrapText="1"/>
      <protection/>
    </xf>
    <xf numFmtId="3" fontId="8" fillId="0" borderId="11" xfId="0" applyNumberFormat="1" applyFont="1" applyBorder="1" applyAlignment="1">
      <alignment vertical="center" wrapText="1"/>
    </xf>
    <xf numFmtId="3" fontId="8" fillId="0" borderId="11" xfId="122" applyNumberFormat="1" applyFont="1" applyFill="1" applyBorder="1" applyAlignment="1">
      <alignment horizontal="left" vertical="center" wrapText="1"/>
      <protection/>
    </xf>
    <xf numFmtId="0" fontId="9" fillId="4" borderId="10" xfId="117" applyFont="1" applyFill="1" applyBorder="1" applyAlignment="1">
      <alignment vertical="center"/>
      <protection/>
    </xf>
    <xf numFmtId="0" fontId="8" fillId="0" borderId="10" xfId="96" applyFont="1" applyBorder="1" applyAlignment="1">
      <alignment vertical="center"/>
      <protection/>
    </xf>
    <xf numFmtId="3" fontId="8" fillId="0" borderId="16" xfId="117" applyNumberFormat="1" applyFont="1" applyBorder="1" applyAlignment="1">
      <alignment vertical="center"/>
      <protection/>
    </xf>
    <xf numFmtId="3" fontId="8" fillId="0" borderId="14" xfId="117" applyNumberFormat="1" applyFont="1" applyBorder="1" applyAlignment="1">
      <alignment vertical="center"/>
      <protection/>
    </xf>
    <xf numFmtId="3" fontId="8" fillId="0" borderId="12" xfId="117" applyNumberFormat="1" applyFont="1" applyBorder="1" applyAlignment="1">
      <alignment vertical="center"/>
      <protection/>
    </xf>
    <xf numFmtId="0" fontId="8" fillId="0" borderId="12" xfId="0" applyFont="1" applyBorder="1" applyAlignment="1">
      <alignment vertical="center"/>
    </xf>
    <xf numFmtId="0" fontId="8" fillId="24" borderId="38" xfId="97" applyFont="1" applyFill="1" applyBorder="1" applyAlignment="1">
      <alignment vertical="top" wrapText="1"/>
      <protection/>
    </xf>
    <xf numFmtId="0" fontId="8" fillId="0" borderId="16" xfId="96" applyFont="1" applyBorder="1" applyAlignment="1">
      <alignment vertical="center"/>
      <protection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/>
    </xf>
    <xf numFmtId="3" fontId="8" fillId="0" borderId="10" xfId="96" applyNumberFormat="1" applyFont="1" applyBorder="1" applyAlignment="1">
      <alignment vertical="center"/>
      <protection/>
    </xf>
    <xf numFmtId="0" fontId="8" fillId="0" borderId="10" xfId="0" applyFont="1" applyFill="1" applyBorder="1" applyAlignment="1">
      <alignment vertical="center" wrapText="1"/>
    </xf>
    <xf numFmtId="0" fontId="9" fillId="0" borderId="10" xfId="117" applyFont="1" applyFill="1" applyBorder="1" applyAlignment="1">
      <alignment vertical="center"/>
      <protection/>
    </xf>
    <xf numFmtId="3" fontId="9" fillId="0" borderId="12" xfId="0" applyNumberFormat="1" applyFont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left" vertical="center"/>
    </xf>
    <xf numFmtId="0" fontId="9" fillId="4" borderId="10" xfId="93" applyFont="1" applyFill="1" applyBorder="1" applyAlignment="1">
      <alignment vertical="center" wrapText="1"/>
      <protection/>
    </xf>
    <xf numFmtId="0" fontId="8" fillId="0" borderId="12" xfId="93" applyFont="1" applyBorder="1" applyAlignment="1">
      <alignment vertical="center"/>
      <protection/>
    </xf>
    <xf numFmtId="0" fontId="8" fillId="0" borderId="12" xfId="121" applyFont="1" applyFill="1" applyBorder="1" applyAlignment="1">
      <alignment vertical="center" wrapText="1"/>
      <protection/>
    </xf>
    <xf numFmtId="0" fontId="8" fillId="0" borderId="12" xfId="117" applyFont="1" applyBorder="1" applyAlignment="1">
      <alignment vertical="center" wrapText="1"/>
      <protection/>
    </xf>
    <xf numFmtId="3" fontId="9" fillId="4" borderId="12" xfId="0" applyNumberFormat="1" applyFont="1" applyFill="1" applyBorder="1" applyAlignment="1">
      <alignment vertical="center"/>
    </xf>
    <xf numFmtId="3" fontId="8" fillId="0" borderId="12" xfId="0" applyNumberFormat="1" applyFont="1" applyBorder="1" applyAlignment="1">
      <alignment vertical="center" wrapText="1"/>
    </xf>
    <xf numFmtId="3" fontId="8" fillId="0" borderId="12" xfId="117" applyNumberFormat="1" applyFont="1" applyFill="1" applyBorder="1" applyAlignment="1">
      <alignment vertical="center" wrapText="1"/>
      <protection/>
    </xf>
    <xf numFmtId="3" fontId="8" fillId="0" borderId="12" xfId="121" applyNumberFormat="1" applyFont="1" applyFill="1" applyBorder="1" applyAlignment="1">
      <alignment vertical="center" wrapText="1"/>
      <protection/>
    </xf>
    <xf numFmtId="3" fontId="8" fillId="0" borderId="12" xfId="97" applyNumberFormat="1" applyFont="1" applyBorder="1" applyAlignment="1">
      <alignment vertical="center" wrapText="1"/>
      <protection/>
    </xf>
    <xf numFmtId="3" fontId="9" fillId="0" borderId="10" xfId="117" applyNumberFormat="1" applyFont="1" applyBorder="1" applyAlignment="1">
      <alignment vertical="center"/>
      <protection/>
    </xf>
    <xf numFmtId="3" fontId="8" fillId="0" borderId="11" xfId="117" applyNumberFormat="1" applyFont="1" applyBorder="1" applyAlignment="1">
      <alignment vertical="center"/>
      <protection/>
    </xf>
    <xf numFmtId="3" fontId="8" fillId="0" borderId="11" xfId="97" applyNumberFormat="1" applyFont="1" applyBorder="1" applyAlignment="1">
      <alignment vertical="center" wrapText="1"/>
      <protection/>
    </xf>
    <xf numFmtId="3" fontId="8" fillId="0" borderId="14" xfId="117" applyNumberFormat="1" applyFont="1" applyBorder="1" applyAlignment="1">
      <alignment vertical="center" wrapText="1"/>
      <protection/>
    </xf>
    <xf numFmtId="3" fontId="8" fillId="0" borderId="11" xfId="117" applyNumberFormat="1" applyFont="1" applyBorder="1" applyAlignment="1">
      <alignment vertical="center" wrapText="1"/>
      <protection/>
    </xf>
    <xf numFmtId="3" fontId="9" fillId="4" borderId="11" xfId="117" applyNumberFormat="1" applyFont="1" applyFill="1" applyBorder="1" applyAlignment="1">
      <alignment vertical="center"/>
      <protection/>
    </xf>
    <xf numFmtId="3" fontId="8" fillId="0" borderId="11" xfId="117" applyNumberFormat="1" applyFont="1" applyFill="1" applyBorder="1" applyAlignment="1">
      <alignment vertical="center" wrapText="1"/>
      <protection/>
    </xf>
    <xf numFmtId="3" fontId="8" fillId="0" borderId="10" xfId="96" applyNumberFormat="1" applyFont="1" applyBorder="1" applyAlignment="1">
      <alignment vertical="center" wrapText="1"/>
      <protection/>
    </xf>
    <xf numFmtId="3" fontId="8" fillId="0" borderId="12" xfId="117" applyNumberFormat="1" applyFont="1" applyBorder="1" applyAlignment="1">
      <alignment vertical="center" wrapText="1"/>
      <protection/>
    </xf>
    <xf numFmtId="3" fontId="8" fillId="0" borderId="16" xfId="96" applyNumberFormat="1" applyFont="1" applyBorder="1" applyAlignment="1">
      <alignment vertical="center"/>
      <protection/>
    </xf>
    <xf numFmtId="3" fontId="9" fillId="4" borderId="10" xfId="93" applyNumberFormat="1" applyFont="1" applyFill="1" applyBorder="1" applyAlignment="1">
      <alignment vertical="center" wrapText="1"/>
      <protection/>
    </xf>
    <xf numFmtId="3" fontId="8" fillId="0" borderId="12" xfId="0" applyNumberFormat="1" applyFont="1" applyFill="1" applyBorder="1" applyAlignment="1">
      <alignment horizontal="right" vertical="center"/>
    </xf>
    <xf numFmtId="164" fontId="8" fillId="0" borderId="12" xfId="121" applyNumberFormat="1" applyFont="1" applyFill="1" applyBorder="1" applyAlignment="1">
      <alignment vertical="center" wrapText="1"/>
      <protection/>
    </xf>
    <xf numFmtId="3" fontId="8" fillId="0" borderId="11" xfId="0" applyNumberFormat="1" applyFont="1" applyBorder="1" applyAlignment="1">
      <alignment horizontal="left" vertical="center"/>
    </xf>
    <xf numFmtId="3" fontId="12" fillId="4" borderId="26" xfId="122" applyNumberFormat="1" applyFont="1" applyFill="1" applyBorder="1" applyAlignment="1">
      <alignment horizontal="center" vertical="center" wrapText="1"/>
      <protection/>
    </xf>
    <xf numFmtId="3" fontId="13" fillId="0" borderId="18" xfId="122" applyNumberFormat="1" applyFont="1" applyFill="1" applyBorder="1" applyAlignment="1">
      <alignment vertical="center"/>
      <protection/>
    </xf>
    <xf numFmtId="0" fontId="13" fillId="0" borderId="10" xfId="93" applyFont="1" applyFill="1" applyBorder="1" applyAlignment="1">
      <alignment vertical="center"/>
      <protection/>
    </xf>
    <xf numFmtId="3" fontId="13" fillId="0" borderId="10" xfId="122" applyNumberFormat="1" applyFont="1" applyFill="1" applyBorder="1" applyAlignment="1">
      <alignment vertical="center"/>
      <protection/>
    </xf>
    <xf numFmtId="3" fontId="13" fillId="0" borderId="0" xfId="122" applyNumberFormat="1" applyFont="1" applyFill="1" applyBorder="1" applyAlignment="1">
      <alignment vertical="center"/>
      <protection/>
    </xf>
    <xf numFmtId="0" fontId="12" fillId="4" borderId="15" xfId="0" applyFont="1" applyFill="1" applyBorder="1" applyAlignment="1">
      <alignment/>
    </xf>
    <xf numFmtId="3" fontId="12" fillId="4" borderId="10" xfId="93" applyNumberFormat="1" applyFont="1" applyFill="1" applyBorder="1" applyAlignment="1">
      <alignment horizontal="right" vertical="center" wrapText="1"/>
      <protection/>
    </xf>
    <xf numFmtId="3" fontId="13" fillId="0" borderId="10" xfId="93" applyNumberFormat="1" applyFont="1" applyFill="1" applyBorder="1" applyAlignment="1">
      <alignment horizontal="right" vertical="center"/>
      <protection/>
    </xf>
    <xf numFmtId="3" fontId="13" fillId="0" borderId="10" xfId="93" applyNumberFormat="1" applyFont="1" applyFill="1" applyBorder="1" applyAlignment="1">
      <alignment vertical="center"/>
      <protection/>
    </xf>
    <xf numFmtId="3" fontId="15" fillId="4" borderId="20" xfId="0" applyNumberFormat="1" applyFont="1" applyFill="1" applyBorder="1" applyAlignment="1">
      <alignment horizontal="center" vertical="center"/>
    </xf>
    <xf numFmtId="3" fontId="15" fillId="4" borderId="22" xfId="0" applyNumberFormat="1" applyFont="1" applyFill="1" applyBorder="1" applyAlignment="1">
      <alignment horizontal="center" vertical="center"/>
    </xf>
    <xf numFmtId="3" fontId="15" fillId="4" borderId="39" xfId="0" applyNumberFormat="1" applyFont="1" applyFill="1" applyBorder="1" applyAlignment="1">
      <alignment vertical="center"/>
    </xf>
    <xf numFmtId="3" fontId="15" fillId="4" borderId="21" xfId="0" applyNumberFormat="1" applyFont="1" applyFill="1" applyBorder="1" applyAlignment="1">
      <alignment vertical="center"/>
    </xf>
    <xf numFmtId="3" fontId="15" fillId="4" borderId="22" xfId="0" applyNumberFormat="1" applyFont="1" applyFill="1" applyBorder="1" applyAlignment="1">
      <alignment vertical="center"/>
    </xf>
    <xf numFmtId="3" fontId="54" fillId="0" borderId="0" xfId="0" applyNumberFormat="1" applyFont="1" applyAlignment="1">
      <alignment vertical="center"/>
    </xf>
    <xf numFmtId="3" fontId="15" fillId="4" borderId="24" xfId="122" applyNumberFormat="1" applyFont="1" applyFill="1" applyBorder="1" applyAlignment="1">
      <alignment horizontal="center" vertical="top" wrapText="1"/>
      <protection/>
    </xf>
    <xf numFmtId="3" fontId="15" fillId="4" borderId="26" xfId="122" applyNumberFormat="1" applyFont="1" applyFill="1" applyBorder="1" applyAlignment="1">
      <alignment horizontal="center" vertical="top" wrapText="1"/>
      <protection/>
    </xf>
    <xf numFmtId="3" fontId="15" fillId="4" borderId="40" xfId="122" applyNumberFormat="1" applyFont="1" applyFill="1" applyBorder="1" applyAlignment="1">
      <alignment horizontal="centerContinuous" vertical="top"/>
      <protection/>
    </xf>
    <xf numFmtId="3" fontId="15" fillId="4" borderId="25" xfId="122" applyNumberFormat="1" applyFont="1" applyFill="1" applyBorder="1" applyAlignment="1">
      <alignment horizontal="centerContinuous" vertical="top" wrapText="1"/>
      <protection/>
    </xf>
    <xf numFmtId="3" fontId="12" fillId="4" borderId="26" xfId="122" applyNumberFormat="1" applyFont="1" applyFill="1" applyBorder="1" applyAlignment="1">
      <alignment horizontal="center" vertical="top" wrapText="1"/>
      <protection/>
    </xf>
    <xf numFmtId="3" fontId="12" fillId="0" borderId="18" xfId="122" applyNumberFormat="1" applyFont="1" applyFill="1" applyBorder="1" applyAlignment="1">
      <alignment vertical="center"/>
      <protection/>
    </xf>
    <xf numFmtId="3" fontId="13" fillId="0" borderId="41" xfId="0" applyNumberFormat="1" applyFont="1" applyBorder="1" applyAlignment="1">
      <alignment vertical="center"/>
    </xf>
    <xf numFmtId="3" fontId="12" fillId="0" borderId="12" xfId="122" applyNumberFormat="1" applyFont="1" applyFill="1" applyBorder="1" applyAlignment="1">
      <alignment horizontal="left" vertical="center"/>
      <protection/>
    </xf>
    <xf numFmtId="0" fontId="13" fillId="0" borderId="12" xfId="0" applyFont="1" applyBorder="1" applyAlignment="1">
      <alignment horizontal="right" vertical="center"/>
    </xf>
    <xf numFmtId="3" fontId="13" fillId="0" borderId="11" xfId="122" applyNumberFormat="1" applyFont="1" applyFill="1" applyBorder="1" applyAlignment="1">
      <alignment vertical="center"/>
      <protection/>
    </xf>
    <xf numFmtId="0" fontId="13" fillId="0" borderId="12" xfId="0" applyFont="1" applyBorder="1" applyAlignment="1">
      <alignment vertical="center"/>
    </xf>
    <xf numFmtId="3" fontId="13" fillId="0" borderId="11" xfId="0" applyNumberFormat="1" applyFont="1" applyFill="1" applyBorder="1" applyAlignment="1">
      <alignment horizontal="left" vertical="center"/>
    </xf>
    <xf numFmtId="0" fontId="13" fillId="0" borderId="12" xfId="0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3" fontId="12" fillId="4" borderId="10" xfId="0" applyNumberFormat="1" applyFont="1" applyFill="1" applyBorder="1" applyAlignment="1">
      <alignment horizontal="center" vertical="center"/>
    </xf>
    <xf numFmtId="3" fontId="12" fillId="4" borderId="12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0" fontId="55" fillId="0" borderId="11" xfId="93" applyFont="1" applyBorder="1" applyAlignment="1">
      <alignment vertical="center"/>
      <protection/>
    </xf>
    <xf numFmtId="3" fontId="13" fillId="0" borderId="12" xfId="0" applyNumberFormat="1" applyFont="1" applyFill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3" fontId="13" fillId="0" borderId="12" xfId="0" applyNumberFormat="1" applyFont="1" applyFill="1" applyBorder="1" applyAlignment="1">
      <alignment horizontal="right" vertical="center" wrapText="1"/>
    </xf>
    <xf numFmtId="3" fontId="55" fillId="0" borderId="11" xfId="0" applyNumberFormat="1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13" fillId="0" borderId="11" xfId="121" applyFont="1" applyFill="1" applyBorder="1" applyAlignment="1">
      <alignment vertical="center" wrapText="1"/>
      <protection/>
    </xf>
    <xf numFmtId="0" fontId="13" fillId="0" borderId="12" xfId="0" applyFont="1" applyFill="1" applyBorder="1" applyAlignment="1">
      <alignment vertical="center" wrapText="1"/>
    </xf>
    <xf numFmtId="3" fontId="55" fillId="0" borderId="11" xfId="0" applyNumberFormat="1" applyFont="1" applyFill="1" applyBorder="1" applyAlignment="1">
      <alignment vertical="center"/>
    </xf>
    <xf numFmtId="3" fontId="13" fillId="0" borderId="11" xfId="0" applyNumberFormat="1" applyFont="1" applyBorder="1" applyAlignment="1">
      <alignment horizontal="left" vertical="center"/>
    </xf>
    <xf numFmtId="0" fontId="13" fillId="0" borderId="37" xfId="0" applyFont="1" applyBorder="1" applyAlignment="1">
      <alignment wrapText="1"/>
    </xf>
    <xf numFmtId="0" fontId="13" fillId="0" borderId="10" xfId="0" applyFont="1" applyBorder="1" applyAlignment="1">
      <alignment horizontal="right" wrapText="1"/>
    </xf>
    <xf numFmtId="3" fontId="12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49" fontId="57" fillId="0" borderId="11" xfId="0" applyNumberFormat="1" applyFont="1" applyFill="1" applyBorder="1" applyAlignment="1">
      <alignment vertical="center" wrapText="1"/>
    </xf>
    <xf numFmtId="3" fontId="12" fillId="4" borderId="11" xfId="0" applyNumberFormat="1" applyFont="1" applyFill="1" applyBorder="1" applyAlignment="1">
      <alignment horizontal="left" vertical="center"/>
    </xf>
    <xf numFmtId="3" fontId="12" fillId="24" borderId="10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3" fontId="12" fillId="24" borderId="10" xfId="0" applyNumberFormat="1" applyFont="1" applyFill="1" applyBorder="1" applyAlignment="1">
      <alignment vertical="center"/>
    </xf>
    <xf numFmtId="3" fontId="13" fillId="24" borderId="10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3" fontId="13" fillId="24" borderId="11" xfId="0" applyNumberFormat="1" applyFont="1" applyFill="1" applyBorder="1" applyAlignment="1">
      <alignment vertical="center"/>
    </xf>
    <xf numFmtId="3" fontId="12" fillId="24" borderId="12" xfId="0" applyNumberFormat="1" applyFont="1" applyFill="1" applyBorder="1" applyAlignment="1">
      <alignment vertical="center"/>
    </xf>
    <xf numFmtId="3" fontId="13" fillId="24" borderId="10" xfId="0" applyNumberFormat="1" applyFont="1" applyFill="1" applyBorder="1" applyAlignment="1">
      <alignment horizontal="center" vertical="center"/>
    </xf>
    <xf numFmtId="3" fontId="13" fillId="24" borderId="12" xfId="0" applyNumberFormat="1" applyFont="1" applyFill="1" applyBorder="1" applyAlignment="1">
      <alignment vertical="center"/>
    </xf>
    <xf numFmtId="3" fontId="54" fillId="0" borderId="10" xfId="122" applyNumberFormat="1" applyFont="1" applyFill="1" applyBorder="1" applyAlignment="1">
      <alignment horizontal="center" vertical="top" wrapText="1"/>
      <protection/>
    </xf>
    <xf numFmtId="3" fontId="13" fillId="0" borderId="10" xfId="122" applyNumberFormat="1" applyFont="1" applyFill="1" applyBorder="1" applyAlignment="1">
      <alignment horizontal="right" vertical="top" wrapText="1"/>
      <protection/>
    </xf>
    <xf numFmtId="3" fontId="54" fillId="0" borderId="10" xfId="122" applyNumberFormat="1" applyFont="1" applyFill="1" applyBorder="1" applyAlignment="1">
      <alignment horizontal="center" vertical="center" wrapText="1"/>
      <protection/>
    </xf>
    <xf numFmtId="3" fontId="12" fillId="24" borderId="11" xfId="0" applyNumberFormat="1" applyFont="1" applyFill="1" applyBorder="1" applyAlignment="1">
      <alignment vertical="center"/>
    </xf>
    <xf numFmtId="3" fontId="13" fillId="24" borderId="10" xfId="0" applyNumberFormat="1" applyFont="1" applyFill="1" applyBorder="1" applyAlignment="1">
      <alignment horizontal="right" vertical="center"/>
    </xf>
    <xf numFmtId="3" fontId="13" fillId="24" borderId="11" xfId="0" applyNumberFormat="1" applyFont="1" applyFill="1" applyBorder="1" applyAlignment="1">
      <alignment horizontal="left" vertical="center"/>
    </xf>
    <xf numFmtId="3" fontId="13" fillId="24" borderId="12" xfId="0" applyNumberFormat="1" applyFont="1" applyFill="1" applyBorder="1" applyAlignment="1">
      <alignment horizontal="left" vertical="center"/>
    </xf>
    <xf numFmtId="3" fontId="13" fillId="24" borderId="12" xfId="0" applyNumberFormat="1" applyFont="1" applyFill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left" vertical="center"/>
    </xf>
    <xf numFmtId="3" fontId="13" fillId="0" borderId="12" xfId="0" applyNumberFormat="1" applyFont="1" applyFill="1" applyBorder="1" applyAlignment="1">
      <alignment horizontal="right" vertical="center"/>
    </xf>
    <xf numFmtId="3" fontId="12" fillId="24" borderId="10" xfId="0" applyNumberFormat="1" applyFont="1" applyFill="1" applyBorder="1" applyAlignment="1">
      <alignment horizontal="left" vertical="center"/>
    </xf>
    <xf numFmtId="0" fontId="13" fillId="0" borderId="12" xfId="0" applyFont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left" vertical="center"/>
    </xf>
    <xf numFmtId="3" fontId="13" fillId="0" borderId="18" xfId="0" applyNumberFormat="1" applyFont="1" applyFill="1" applyBorder="1" applyAlignment="1">
      <alignment horizontal="left" vertical="center"/>
    </xf>
    <xf numFmtId="3" fontId="12" fillId="4" borderId="12" xfId="0" applyNumberFormat="1" applyFont="1" applyFill="1" applyBorder="1" applyAlignment="1">
      <alignment horizontal="left" vertical="center"/>
    </xf>
    <xf numFmtId="3" fontId="6" fillId="24" borderId="0" xfId="0" applyNumberFormat="1" applyFont="1" applyFill="1" applyAlignment="1">
      <alignment vertical="center"/>
    </xf>
    <xf numFmtId="3" fontId="6" fillId="4" borderId="0" xfId="0" applyNumberFormat="1" applyFont="1" applyFill="1" applyAlignment="1">
      <alignment vertical="center"/>
    </xf>
    <xf numFmtId="3" fontId="15" fillId="24" borderId="10" xfId="122" applyNumberFormat="1" applyFont="1" applyFill="1" applyBorder="1" applyAlignment="1">
      <alignment horizontal="center" vertical="top" wrapText="1"/>
      <protection/>
    </xf>
    <xf numFmtId="3" fontId="13" fillId="24" borderId="10" xfId="122" applyNumberFormat="1" applyFont="1" applyFill="1" applyBorder="1" applyAlignment="1">
      <alignment horizontal="left" vertical="top"/>
      <protection/>
    </xf>
    <xf numFmtId="3" fontId="13" fillId="24" borderId="10" xfId="122" applyNumberFormat="1" applyFont="1" applyFill="1" applyBorder="1" applyAlignment="1">
      <alignment horizontal="left" vertical="top" wrapText="1"/>
      <protection/>
    </xf>
    <xf numFmtId="3" fontId="13" fillId="24" borderId="10" xfId="122" applyNumberFormat="1" applyFont="1" applyFill="1" applyBorder="1" applyAlignment="1">
      <alignment horizontal="right" vertical="top" wrapText="1"/>
      <protection/>
    </xf>
    <xf numFmtId="3" fontId="15" fillId="24" borderId="10" xfId="122" applyNumberFormat="1" applyFont="1" applyFill="1" applyBorder="1" applyAlignment="1">
      <alignment horizontal="center" vertical="center" wrapText="1"/>
      <protection/>
    </xf>
    <xf numFmtId="0" fontId="55" fillId="0" borderId="12" xfId="0" applyFont="1" applyBorder="1" applyAlignment="1">
      <alignment vertical="center" wrapText="1"/>
    </xf>
    <xf numFmtId="3" fontId="8" fillId="0" borderId="10" xfId="113" applyNumberFormat="1" applyFont="1" applyFill="1" applyBorder="1" applyAlignment="1">
      <alignment horizontal="right" vertical="center"/>
      <protection/>
    </xf>
    <xf numFmtId="3" fontId="12" fillId="4" borderId="37" xfId="0" applyNumberFormat="1" applyFont="1" applyFill="1" applyBorder="1" applyAlignment="1">
      <alignment vertical="center"/>
    </xf>
    <xf numFmtId="3" fontId="12" fillId="0" borderId="42" xfId="0" applyNumberFormat="1" applyFont="1" applyFill="1" applyBorder="1" applyAlignment="1">
      <alignment horizontal="center" vertical="center"/>
    </xf>
    <xf numFmtId="3" fontId="12" fillId="0" borderId="42" xfId="0" applyNumberFormat="1" applyFont="1" applyFill="1" applyBorder="1" applyAlignment="1">
      <alignment vertical="center"/>
    </xf>
    <xf numFmtId="3" fontId="12" fillId="24" borderId="42" xfId="0" applyNumberFormat="1" applyFont="1" applyFill="1" applyBorder="1" applyAlignment="1">
      <alignment vertical="center"/>
    </xf>
    <xf numFmtId="0" fontId="12" fillId="4" borderId="20" xfId="121" applyFont="1" applyFill="1" applyBorder="1" applyAlignment="1">
      <alignment horizontal="center" vertical="center"/>
      <protection/>
    </xf>
    <xf numFmtId="0" fontId="12" fillId="4" borderId="22" xfId="121" applyFont="1" applyFill="1" applyBorder="1" applyAlignment="1">
      <alignment horizontal="center" vertical="center"/>
      <protection/>
    </xf>
    <xf numFmtId="0" fontId="12" fillId="4" borderId="39" xfId="121" applyFont="1" applyFill="1" applyBorder="1" applyAlignment="1">
      <alignment horizontal="center" vertical="center"/>
      <protection/>
    </xf>
    <xf numFmtId="0" fontId="12" fillId="4" borderId="29" xfId="121" applyFont="1" applyFill="1" applyBorder="1" applyAlignment="1">
      <alignment horizontal="center" vertical="center"/>
      <protection/>
    </xf>
    <xf numFmtId="0" fontId="7" fillId="0" borderId="0" xfId="121" applyFont="1" applyAlignment="1">
      <alignment vertical="center"/>
      <protection/>
    </xf>
    <xf numFmtId="0" fontId="12" fillId="4" borderId="24" xfId="121" applyFont="1" applyFill="1" applyBorder="1" applyAlignment="1">
      <alignment horizontal="center" vertical="top" wrapText="1"/>
      <protection/>
    </xf>
    <xf numFmtId="0" fontId="12" fillId="4" borderId="26" xfId="121" applyFont="1" applyFill="1" applyBorder="1" applyAlignment="1">
      <alignment horizontal="center" vertical="top" wrapText="1"/>
      <protection/>
    </xf>
    <xf numFmtId="0" fontId="12" fillId="4" borderId="40" xfId="121" applyFont="1" applyFill="1" applyBorder="1" applyAlignment="1">
      <alignment horizontal="center" vertical="top"/>
      <protection/>
    </xf>
    <xf numFmtId="0" fontId="12" fillId="4" borderId="25" xfId="121" applyFont="1" applyFill="1" applyBorder="1" applyAlignment="1">
      <alignment horizontal="center" vertical="top"/>
      <protection/>
    </xf>
    <xf numFmtId="0" fontId="12" fillId="4" borderId="43" xfId="121" applyFont="1" applyFill="1" applyBorder="1" applyAlignment="1">
      <alignment horizontal="center" vertical="center" wrapText="1"/>
      <protection/>
    </xf>
    <xf numFmtId="0" fontId="13" fillId="0" borderId="14" xfId="121" applyFont="1" applyBorder="1" applyAlignment="1">
      <alignment horizontal="center" vertical="center"/>
      <protection/>
    </xf>
    <xf numFmtId="0" fontId="12" fillId="0" borderId="19" xfId="121" applyFont="1" applyBorder="1" applyAlignment="1">
      <alignment vertical="center"/>
      <protection/>
    </xf>
    <xf numFmtId="0" fontId="12" fillId="0" borderId="37" xfId="121" applyFont="1" applyBorder="1" applyAlignment="1">
      <alignment vertical="center"/>
      <protection/>
    </xf>
    <xf numFmtId="0" fontId="13" fillId="0" borderId="14" xfId="121" applyFont="1" applyBorder="1" applyAlignment="1">
      <alignment vertical="center"/>
      <protection/>
    </xf>
    <xf numFmtId="0" fontId="6" fillId="0" borderId="14" xfId="121" applyFont="1" applyBorder="1" applyAlignment="1">
      <alignment vertical="center"/>
      <protection/>
    </xf>
    <xf numFmtId="0" fontId="6" fillId="0" borderId="0" xfId="121" applyFont="1" applyAlignment="1">
      <alignment vertical="center"/>
      <protection/>
    </xf>
    <xf numFmtId="0" fontId="13" fillId="0" borderId="10" xfId="121" applyFont="1" applyFill="1" applyBorder="1" applyAlignment="1">
      <alignment horizontal="center" vertical="center"/>
      <protection/>
    </xf>
    <xf numFmtId="0" fontId="12" fillId="0" borderId="12" xfId="121" applyFont="1" applyFill="1" applyBorder="1" applyAlignment="1">
      <alignment vertical="center"/>
      <protection/>
    </xf>
    <xf numFmtId="3" fontId="12" fillId="0" borderId="10" xfId="121" applyNumberFormat="1" applyFont="1" applyFill="1" applyBorder="1" applyAlignment="1">
      <alignment vertical="center"/>
      <protection/>
    </xf>
    <xf numFmtId="3" fontId="13" fillId="0" borderId="10" xfId="121" applyNumberFormat="1" applyFont="1" applyFill="1" applyBorder="1" applyAlignment="1">
      <alignment vertical="center"/>
      <protection/>
    </xf>
    <xf numFmtId="0" fontId="6" fillId="0" borderId="10" xfId="121" applyFont="1" applyBorder="1" applyAlignment="1">
      <alignment vertical="center"/>
      <protection/>
    </xf>
    <xf numFmtId="3" fontId="6" fillId="0" borderId="10" xfId="121" applyNumberFormat="1" applyFont="1" applyBorder="1" applyAlignment="1">
      <alignment vertical="center"/>
      <protection/>
    </xf>
    <xf numFmtId="164" fontId="13" fillId="0" borderId="10" xfId="121" applyNumberFormat="1" applyFont="1" applyBorder="1" applyAlignment="1">
      <alignment vertical="center"/>
      <protection/>
    </xf>
    <xf numFmtId="0" fontId="13" fillId="4" borderId="10" xfId="121" applyFont="1" applyFill="1" applyBorder="1" applyAlignment="1">
      <alignment horizontal="center" vertical="center"/>
      <protection/>
    </xf>
    <xf numFmtId="0" fontId="12" fillId="4" borderId="11" xfId="121" applyFont="1" applyFill="1" applyBorder="1" applyAlignment="1">
      <alignment vertical="center"/>
      <protection/>
    </xf>
    <xf numFmtId="3" fontId="12" fillId="4" borderId="10" xfId="121" applyNumberFormat="1" applyFont="1" applyFill="1" applyBorder="1" applyAlignment="1">
      <alignment vertical="center"/>
      <protection/>
    </xf>
    <xf numFmtId="164" fontId="12" fillId="4" borderId="10" xfId="121" applyNumberFormat="1" applyFont="1" applyFill="1" applyBorder="1" applyAlignment="1">
      <alignment vertical="center"/>
      <protection/>
    </xf>
    <xf numFmtId="0" fontId="13" fillId="0" borderId="10" xfId="121" applyFont="1" applyBorder="1" applyAlignment="1">
      <alignment horizontal="center" vertical="center"/>
      <protection/>
    </xf>
    <xf numFmtId="0" fontId="12" fillId="0" borderId="11" xfId="121" applyFont="1" applyBorder="1" applyAlignment="1">
      <alignment vertical="center"/>
      <protection/>
    </xf>
    <xf numFmtId="0" fontId="12" fillId="0" borderId="12" xfId="121" applyFont="1" applyBorder="1" applyAlignment="1">
      <alignment vertical="center"/>
      <protection/>
    </xf>
    <xf numFmtId="3" fontId="13" fillId="0" borderId="10" xfId="121" applyNumberFormat="1" applyFont="1" applyBorder="1" applyAlignment="1">
      <alignment vertical="center"/>
      <protection/>
    </xf>
    <xf numFmtId="0" fontId="13" fillId="0" borderId="11" xfId="121" applyFont="1" applyFill="1" applyBorder="1" applyAlignment="1">
      <alignment vertical="center"/>
      <protection/>
    </xf>
    <xf numFmtId="0" fontId="13" fillId="0" borderId="11" xfId="121" applyFont="1" applyFill="1" applyBorder="1" applyAlignment="1">
      <alignment horizontal="left" vertical="center"/>
      <protection/>
    </xf>
    <xf numFmtId="0" fontId="12" fillId="4" borderId="10" xfId="121" applyFont="1" applyFill="1" applyBorder="1" applyAlignment="1">
      <alignment horizontal="center" vertical="center"/>
      <protection/>
    </xf>
    <xf numFmtId="0" fontId="12" fillId="4" borderId="12" xfId="121" applyFont="1" applyFill="1" applyBorder="1" applyAlignment="1">
      <alignment vertical="center" wrapText="1"/>
      <protection/>
    </xf>
    <xf numFmtId="0" fontId="9" fillId="0" borderId="10" xfId="121" applyFont="1" applyFill="1" applyBorder="1" applyAlignment="1">
      <alignment horizontal="center" vertical="center"/>
      <protection/>
    </xf>
    <xf numFmtId="0" fontId="12" fillId="24" borderId="11" xfId="121" applyFont="1" applyFill="1" applyBorder="1" applyAlignment="1">
      <alignment vertical="center"/>
      <protection/>
    </xf>
    <xf numFmtId="0" fontId="9" fillId="0" borderId="12" xfId="121" applyFont="1" applyFill="1" applyBorder="1" applyAlignment="1">
      <alignment vertical="center"/>
      <protection/>
    </xf>
    <xf numFmtId="0" fontId="12" fillId="0" borderId="10" xfId="121" applyFont="1" applyBorder="1" applyAlignment="1">
      <alignment horizontal="center" vertical="center"/>
      <protection/>
    </xf>
    <xf numFmtId="0" fontId="9" fillId="0" borderId="11" xfId="121" applyFont="1" applyBorder="1" applyAlignment="1">
      <alignment vertical="center"/>
      <protection/>
    </xf>
    <xf numFmtId="0" fontId="9" fillId="0" borderId="12" xfId="121" applyFont="1" applyBorder="1" applyAlignment="1">
      <alignment vertical="center"/>
      <protection/>
    </xf>
    <xf numFmtId="16" fontId="13" fillId="0" borderId="10" xfId="121" applyNumberFormat="1" applyFont="1" applyBorder="1" applyAlignment="1">
      <alignment horizontal="center" vertical="center"/>
      <protection/>
    </xf>
    <xf numFmtId="0" fontId="9" fillId="24" borderId="11" xfId="121" applyFont="1" applyFill="1" applyBorder="1" applyAlignment="1">
      <alignment vertical="center"/>
      <protection/>
    </xf>
    <xf numFmtId="0" fontId="9" fillId="24" borderId="12" xfId="121" applyFont="1" applyFill="1" applyBorder="1" applyAlignment="1">
      <alignment vertical="center"/>
      <protection/>
    </xf>
    <xf numFmtId="0" fontId="12" fillId="0" borderId="10" xfId="121" applyFont="1" applyFill="1" applyBorder="1" applyAlignment="1">
      <alignment horizontal="center" vertical="center"/>
      <protection/>
    </xf>
    <xf numFmtId="16" fontId="12" fillId="0" borderId="10" xfId="121" applyNumberFormat="1" applyFont="1" applyBorder="1" applyAlignment="1">
      <alignment horizontal="center" vertical="center"/>
      <protection/>
    </xf>
    <xf numFmtId="0" fontId="9" fillId="4" borderId="10" xfId="121" applyFont="1" applyFill="1" applyBorder="1" applyAlignment="1">
      <alignment horizontal="center" vertical="center"/>
      <protection/>
    </xf>
    <xf numFmtId="0" fontId="9" fillId="4" borderId="11" xfId="121" applyFont="1" applyFill="1" applyBorder="1" applyAlignment="1">
      <alignment vertical="center"/>
      <protection/>
    </xf>
    <xf numFmtId="0" fontId="9" fillId="4" borderId="12" xfId="121" applyFont="1" applyFill="1" applyBorder="1" applyAlignment="1">
      <alignment vertical="center"/>
      <protection/>
    </xf>
    <xf numFmtId="0" fontId="9" fillId="0" borderId="11" xfId="121" applyFont="1" applyFill="1" applyBorder="1" applyAlignment="1">
      <alignment vertical="center"/>
      <protection/>
    </xf>
    <xf numFmtId="0" fontId="8" fillId="24" borderId="10" xfId="121" applyFont="1" applyFill="1" applyBorder="1" applyAlignment="1">
      <alignment horizontal="center" vertical="center"/>
      <protection/>
    </xf>
    <xf numFmtId="3" fontId="12" fillId="24" borderId="10" xfId="121" applyNumberFormat="1" applyFont="1" applyFill="1" applyBorder="1" applyAlignment="1">
      <alignment vertical="center"/>
      <protection/>
    </xf>
    <xf numFmtId="0" fontId="9" fillId="24" borderId="10" xfId="121" applyFont="1" applyFill="1" applyBorder="1" applyAlignment="1">
      <alignment horizontal="center" vertical="center"/>
      <protection/>
    </xf>
    <xf numFmtId="0" fontId="13" fillId="0" borderId="10" xfId="121" applyFont="1" applyFill="1" applyBorder="1" applyAlignment="1">
      <alignment horizontal="center" vertical="center" wrapText="1"/>
      <protection/>
    </xf>
    <xf numFmtId="0" fontId="8" fillId="24" borderId="12" xfId="121" applyFont="1" applyFill="1" applyBorder="1" applyAlignment="1">
      <alignment vertical="center" wrapText="1"/>
      <protection/>
    </xf>
    <xf numFmtId="3" fontId="13" fillId="24" borderId="10" xfId="121" applyNumberFormat="1" applyFont="1" applyFill="1" applyBorder="1" applyAlignment="1">
      <alignment vertical="center"/>
      <protection/>
    </xf>
    <xf numFmtId="0" fontId="12" fillId="0" borderId="10" xfId="121" applyFont="1" applyFill="1" applyBorder="1" applyAlignment="1">
      <alignment horizontal="center" vertical="center" wrapText="1"/>
      <protection/>
    </xf>
    <xf numFmtId="0" fontId="8" fillId="0" borderId="10" xfId="121" applyFont="1" applyFill="1" applyBorder="1" applyAlignment="1">
      <alignment horizontal="center" vertical="center"/>
      <protection/>
    </xf>
    <xf numFmtId="0" fontId="6" fillId="0" borderId="0" xfId="121" applyFont="1" applyFill="1" applyAlignment="1">
      <alignment vertical="center"/>
      <protection/>
    </xf>
    <xf numFmtId="0" fontId="12" fillId="0" borderId="11" xfId="121" applyFont="1" applyFill="1" applyBorder="1" applyAlignment="1">
      <alignment vertical="center" wrapText="1"/>
      <protection/>
    </xf>
    <xf numFmtId="0" fontId="13" fillId="0" borderId="11" xfId="121" applyFont="1" applyBorder="1" applyAlignment="1">
      <alignment vertical="center"/>
      <protection/>
    </xf>
    <xf numFmtId="0" fontId="13" fillId="0" borderId="12" xfId="121" applyFont="1" applyBorder="1" applyAlignment="1">
      <alignment vertical="center"/>
      <protection/>
    </xf>
    <xf numFmtId="0" fontId="8" fillId="4" borderId="10" xfId="121" applyFont="1" applyFill="1" applyBorder="1" applyAlignment="1">
      <alignment horizontal="center" vertical="center"/>
      <protection/>
    </xf>
    <xf numFmtId="166" fontId="8" fillId="24" borderId="10" xfId="121" applyNumberFormat="1" applyFont="1" applyFill="1" applyBorder="1" applyAlignment="1">
      <alignment horizontal="center" vertical="center"/>
      <protection/>
    </xf>
    <xf numFmtId="0" fontId="8" fillId="24" borderId="12" xfId="121" applyFont="1" applyFill="1" applyBorder="1" applyAlignment="1">
      <alignment vertical="center"/>
      <protection/>
    </xf>
    <xf numFmtId="0" fontId="12" fillId="4" borderId="10" xfId="121" applyFont="1" applyFill="1" applyBorder="1" applyAlignment="1">
      <alignment vertical="center"/>
      <protection/>
    </xf>
    <xf numFmtId="0" fontId="7" fillId="24" borderId="0" xfId="121" applyFont="1" applyFill="1" applyBorder="1" applyAlignment="1">
      <alignment vertical="center"/>
      <protection/>
    </xf>
    <xf numFmtId="3" fontId="7" fillId="24" borderId="0" xfId="121" applyNumberFormat="1" applyFont="1" applyFill="1" applyBorder="1" applyAlignment="1">
      <alignment vertical="center"/>
      <protection/>
    </xf>
    <xf numFmtId="3" fontId="6" fillId="24" borderId="0" xfId="121" applyNumberFormat="1" applyFont="1" applyFill="1" applyBorder="1" applyAlignment="1">
      <alignment vertical="center"/>
      <protection/>
    </xf>
    <xf numFmtId="0" fontId="6" fillId="24" borderId="0" xfId="121" applyFont="1" applyFill="1" applyBorder="1" applyAlignment="1">
      <alignment vertical="center"/>
      <protection/>
    </xf>
    <xf numFmtId="0" fontId="6" fillId="0" borderId="0" xfId="121" applyFont="1" applyAlignment="1">
      <alignment horizontal="left" vertical="center"/>
      <protection/>
    </xf>
    <xf numFmtId="0" fontId="6" fillId="0" borderId="0" xfId="121" applyFont="1" applyAlignment="1">
      <alignment horizontal="center" vertical="center"/>
      <protection/>
    </xf>
    <xf numFmtId="3" fontId="15" fillId="4" borderId="10" xfId="122" applyNumberFormat="1" applyFont="1" applyFill="1" applyBorder="1" applyAlignment="1">
      <alignment horizontal="center" vertical="center" wrapText="1"/>
      <protection/>
    </xf>
    <xf numFmtId="3" fontId="15" fillId="4" borderId="30" xfId="122" applyNumberFormat="1" applyFont="1" applyFill="1" applyBorder="1" applyAlignment="1">
      <alignment horizontal="center" vertical="center" wrapText="1"/>
      <protection/>
    </xf>
    <xf numFmtId="3" fontId="13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vertical="center" wrapText="1"/>
    </xf>
    <xf numFmtId="3" fontId="13" fillId="0" borderId="12" xfId="0" applyNumberFormat="1" applyFont="1" applyBorder="1" applyAlignment="1">
      <alignment vertical="center" wrapText="1"/>
    </xf>
    <xf numFmtId="3" fontId="56" fillId="0" borderId="12" xfId="0" applyNumberFormat="1" applyFont="1" applyBorder="1" applyAlignment="1">
      <alignment vertical="center"/>
    </xf>
    <xf numFmtId="3" fontId="13" fillId="0" borderId="12" xfId="0" applyNumberFormat="1" applyFont="1" applyFill="1" applyBorder="1" applyAlignment="1">
      <alignment vertical="center" wrapText="1"/>
    </xf>
    <xf numFmtId="3" fontId="13" fillId="0" borderId="37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horizontal="right" wrapText="1"/>
    </xf>
    <xf numFmtId="3" fontId="13" fillId="0" borderId="12" xfId="0" applyNumberFormat="1" applyFont="1" applyBorder="1" applyAlignment="1">
      <alignment horizontal="right" vertical="center" wrapText="1"/>
    </xf>
    <xf numFmtId="0" fontId="8" fillId="24" borderId="10" xfId="97" applyFont="1" applyFill="1" applyBorder="1" applyAlignment="1">
      <alignment horizontal="center"/>
      <protection/>
    </xf>
    <xf numFmtId="0" fontId="8" fillId="0" borderId="11" xfId="93" applyFont="1" applyBorder="1" applyAlignment="1">
      <alignment vertical="center"/>
      <protection/>
    </xf>
    <xf numFmtId="3" fontId="8" fillId="24" borderId="10" xfId="97" applyNumberFormat="1" applyFont="1" applyFill="1" applyBorder="1" applyAlignment="1">
      <alignment vertical="center"/>
      <protection/>
    </xf>
    <xf numFmtId="0" fontId="8" fillId="24" borderId="16" xfId="97" applyFont="1" applyFill="1" applyBorder="1" applyAlignment="1">
      <alignment horizontal="center"/>
      <protection/>
    </xf>
    <xf numFmtId="0" fontId="8" fillId="24" borderId="29" xfId="97" applyFont="1" applyFill="1" applyBorder="1" applyAlignment="1">
      <alignment horizontal="center"/>
      <protection/>
    </xf>
    <xf numFmtId="49" fontId="0" fillId="0" borderId="11" xfId="107" applyNumberFormat="1" applyFont="1" applyFill="1" applyBorder="1" applyAlignment="1">
      <alignment horizontal="left" vertical="center" wrapText="1"/>
      <protection/>
    </xf>
    <xf numFmtId="49" fontId="8" fillId="0" borderId="11" xfId="107" applyNumberFormat="1" applyFont="1" applyFill="1" applyBorder="1" applyAlignment="1">
      <alignment horizontal="left" vertical="center" wrapText="1"/>
      <protection/>
    </xf>
    <xf numFmtId="3" fontId="8" fillId="0" borderId="10" xfId="121" applyNumberFormat="1" applyFont="1" applyFill="1" applyBorder="1" applyAlignment="1">
      <alignment vertical="center"/>
      <protection/>
    </xf>
    <xf numFmtId="49" fontId="0" fillId="0" borderId="11" xfId="107" applyNumberFormat="1" applyFont="1" applyBorder="1" applyAlignment="1">
      <alignment horizontal="left" vertical="center" wrapText="1"/>
      <protection/>
    </xf>
    <xf numFmtId="49" fontId="8" fillId="0" borderId="11" xfId="109" applyNumberFormat="1" applyFont="1" applyFill="1" applyBorder="1" applyAlignment="1">
      <alignment horizontal="left" vertical="center" wrapText="1"/>
      <protection/>
    </xf>
    <xf numFmtId="3" fontId="8" fillId="0" borderId="10" xfId="97" applyNumberFormat="1" applyFont="1" applyFill="1" applyBorder="1" applyAlignment="1">
      <alignment vertical="center"/>
      <protection/>
    </xf>
    <xf numFmtId="3" fontId="8" fillId="0" borderId="11" xfId="107" applyNumberFormat="1" applyFont="1" applyFill="1" applyBorder="1" applyAlignment="1">
      <alignment vertical="center" wrapText="1"/>
      <protection/>
    </xf>
    <xf numFmtId="3" fontId="9" fillId="0" borderId="10" xfId="97" applyNumberFormat="1" applyFont="1" applyFill="1" applyBorder="1" applyAlignment="1">
      <alignment vertical="center"/>
      <protection/>
    </xf>
    <xf numFmtId="0" fontId="5" fillId="0" borderId="18" xfId="97" applyFont="1" applyBorder="1">
      <alignment/>
      <protection/>
    </xf>
    <xf numFmtId="3" fontId="13" fillId="0" borderId="12" xfId="97" applyNumberFormat="1" applyFont="1" applyBorder="1">
      <alignment/>
      <protection/>
    </xf>
    <xf numFmtId="3" fontId="13" fillId="0" borderId="10" xfId="97" applyNumberFormat="1" applyFont="1" applyBorder="1">
      <alignment/>
      <protection/>
    </xf>
    <xf numFmtId="3" fontId="13" fillId="24" borderId="37" xfId="97" applyNumberFormat="1" applyFont="1" applyFill="1" applyBorder="1" applyAlignment="1">
      <alignment vertical="center"/>
      <protection/>
    </xf>
    <xf numFmtId="3" fontId="13" fillId="24" borderId="14" xfId="97" applyNumberFormat="1" applyFont="1" applyFill="1" applyBorder="1" applyAlignment="1">
      <alignment vertical="center"/>
      <protection/>
    </xf>
    <xf numFmtId="49" fontId="8" fillId="0" borderId="44" xfId="106" applyNumberFormat="1" applyFont="1" applyFill="1" applyBorder="1" applyAlignment="1">
      <alignment horizontal="left" vertical="center" wrapText="1"/>
      <protection/>
    </xf>
    <xf numFmtId="3" fontId="13" fillId="0" borderId="37" xfId="97" applyNumberFormat="1" applyFont="1" applyBorder="1">
      <alignment/>
      <protection/>
    </xf>
    <xf numFmtId="3" fontId="13" fillId="0" borderId="14" xfId="97" applyNumberFormat="1" applyFont="1" applyBorder="1">
      <alignment/>
      <protection/>
    </xf>
    <xf numFmtId="0" fontId="8" fillId="0" borderId="45" xfId="0" applyFont="1" applyFill="1" applyBorder="1" applyAlignment="1">
      <alignment horizontal="left" vertical="center" wrapText="1"/>
    </xf>
    <xf numFmtId="0" fontId="5" fillId="0" borderId="0" xfId="97" applyFont="1" applyBorder="1">
      <alignment/>
      <protection/>
    </xf>
    <xf numFmtId="0" fontId="8" fillId="0" borderId="11" xfId="0" applyFont="1" applyFill="1" applyBorder="1" applyAlignment="1">
      <alignment horizontal="left" vertical="center" wrapText="1"/>
    </xf>
    <xf numFmtId="0" fontId="9" fillId="4" borderId="11" xfId="97" applyFont="1" applyFill="1" applyBorder="1" applyAlignment="1">
      <alignment vertical="center"/>
      <protection/>
    </xf>
    <xf numFmtId="49" fontId="8" fillId="0" borderId="11" xfId="0" applyNumberFormat="1" applyFont="1" applyFill="1" applyBorder="1" applyAlignment="1">
      <alignment horizontal="left" vertical="center" wrapText="1"/>
    </xf>
    <xf numFmtId="0" fontId="8" fillId="0" borderId="11" xfId="100" applyFont="1" applyFill="1" applyBorder="1" applyAlignment="1">
      <alignment vertical="center" wrapText="1"/>
      <protection/>
    </xf>
    <xf numFmtId="49" fontId="0" fillId="0" borderId="11" xfId="0" applyNumberFormat="1" applyFont="1" applyBorder="1" applyAlignment="1">
      <alignment horizontal="left" vertical="center" wrapText="1"/>
    </xf>
    <xf numFmtId="0" fontId="9" fillId="0" borderId="11" xfId="97" applyFont="1" applyFill="1" applyBorder="1" applyAlignment="1">
      <alignment vertical="top"/>
      <protection/>
    </xf>
    <xf numFmtId="3" fontId="9" fillId="0" borderId="10" xfId="97" applyNumberFormat="1" applyFont="1" applyFill="1" applyBorder="1" applyAlignment="1">
      <alignment horizontal="right" vertical="center"/>
      <protection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0" fontId="8" fillId="0" borderId="11" xfId="97" applyFont="1" applyBorder="1">
      <alignment/>
      <protection/>
    </xf>
    <xf numFmtId="0" fontId="8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/>
    </xf>
    <xf numFmtId="3" fontId="8" fillId="0" borderId="11" xfId="107" applyNumberFormat="1" applyFont="1" applyBorder="1" applyAlignment="1">
      <alignment vertical="center" wrapText="1"/>
      <protection/>
    </xf>
    <xf numFmtId="49" fontId="8" fillId="0" borderId="11" xfId="122" applyNumberFormat="1" applyFont="1" applyFill="1" applyBorder="1" applyAlignment="1">
      <alignment horizontal="left" vertical="center"/>
      <protection/>
    </xf>
    <xf numFmtId="49" fontId="8" fillId="0" borderId="11" xfId="107" applyNumberFormat="1" applyFont="1" applyFill="1" applyBorder="1" applyAlignment="1">
      <alignment vertical="center" wrapText="1"/>
      <protection/>
    </xf>
    <xf numFmtId="0" fontId="5" fillId="0" borderId="0" xfId="97" applyFont="1">
      <alignment/>
      <protection/>
    </xf>
    <xf numFmtId="3" fontId="8" fillId="0" borderId="0" xfId="97" applyNumberFormat="1" applyFont="1">
      <alignment/>
      <protection/>
    </xf>
    <xf numFmtId="49" fontId="8" fillId="0" borderId="11" xfId="107" applyNumberFormat="1" applyFont="1" applyBorder="1" applyAlignment="1">
      <alignment horizontal="left" vertical="center" wrapText="1"/>
      <protection/>
    </xf>
    <xf numFmtId="2" fontId="8" fillId="0" borderId="11" xfId="92" applyNumberFormat="1" applyFont="1" applyFill="1" applyBorder="1" applyAlignment="1">
      <alignment vertical="center" wrapText="1"/>
      <protection/>
    </xf>
    <xf numFmtId="3" fontId="8" fillId="25" borderId="11" xfId="0" applyNumberFormat="1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left" vertical="top" wrapText="1"/>
    </xf>
    <xf numFmtId="3" fontId="8" fillId="0" borderId="10" xfId="97" applyNumberFormat="1" applyFont="1" applyBorder="1" applyAlignment="1">
      <alignment vertical="center"/>
      <protection/>
    </xf>
    <xf numFmtId="0" fontId="8" fillId="0" borderId="11" xfId="100" applyFont="1" applyFill="1" applyBorder="1" applyAlignment="1">
      <alignment horizontal="left" vertical="center" wrapText="1"/>
      <protection/>
    </xf>
    <xf numFmtId="0" fontId="8" fillId="25" borderId="11" xfId="100" applyFont="1" applyFill="1" applyBorder="1" applyAlignment="1">
      <alignment vertical="top" wrapText="1"/>
      <protection/>
    </xf>
    <xf numFmtId="0" fontId="9" fillId="0" borderId="12" xfId="97" applyFont="1" applyFill="1" applyBorder="1" applyAlignment="1">
      <alignment vertical="top"/>
      <protection/>
    </xf>
    <xf numFmtId="3" fontId="9" fillId="0" borderId="10" xfId="97" applyNumberFormat="1" applyFont="1" applyFill="1" applyBorder="1" applyAlignment="1">
      <alignment horizontal="center" vertical="center" wrapText="1"/>
      <protection/>
    </xf>
    <xf numFmtId="3" fontId="57" fillId="0" borderId="46" xfId="0" applyNumberFormat="1" applyFont="1" applyFill="1" applyBorder="1" applyAlignment="1">
      <alignment vertical="center"/>
    </xf>
    <xf numFmtId="3" fontId="14" fillId="0" borderId="10" xfId="121" applyNumberFormat="1" applyFont="1" applyFill="1" applyBorder="1" applyAlignment="1">
      <alignment vertical="center"/>
      <protection/>
    </xf>
    <xf numFmtId="0" fontId="8" fillId="0" borderId="11" xfId="100" applyFont="1" applyFill="1" applyBorder="1" applyAlignment="1">
      <alignment vertical="top"/>
      <protection/>
    </xf>
    <xf numFmtId="0" fontId="8" fillId="0" borderId="11" xfId="92" applyFont="1" applyFill="1" applyBorder="1" applyAlignment="1">
      <alignment vertical="center" wrapText="1"/>
      <protection/>
    </xf>
    <xf numFmtId="0" fontId="8" fillId="24" borderId="10" xfId="97" applyFont="1" applyFill="1" applyBorder="1" applyAlignment="1">
      <alignment horizontal="left" vertical="top" wrapText="1"/>
      <protection/>
    </xf>
    <xf numFmtId="0" fontId="8" fillId="25" borderId="11" xfId="97" applyFont="1" applyFill="1" applyBorder="1" applyAlignment="1">
      <alignment vertical="top" wrapText="1"/>
      <protection/>
    </xf>
    <xf numFmtId="49" fontId="8" fillId="0" borderId="11" xfId="0" applyNumberFormat="1" applyFont="1" applyBorder="1" applyAlignment="1">
      <alignment horizontal="left" vertical="center" wrapText="1"/>
    </xf>
    <xf numFmtId="0" fontId="8" fillId="0" borderId="11" xfId="100" applyFont="1" applyFill="1" applyBorder="1" applyAlignment="1">
      <alignment horizontal="left" vertical="top"/>
      <protection/>
    </xf>
    <xf numFmtId="0" fontId="8" fillId="0" borderId="11" xfId="100" applyFont="1" applyFill="1" applyBorder="1" applyAlignment="1">
      <alignment vertical="top" wrapText="1"/>
      <protection/>
    </xf>
    <xf numFmtId="49" fontId="0" fillId="0" borderId="11" xfId="107" applyNumberFormat="1" applyFont="1" applyFill="1" applyBorder="1" applyAlignment="1">
      <alignment horizontal="left" vertical="center"/>
      <protection/>
    </xf>
    <xf numFmtId="0" fontId="8" fillId="25" borderId="11" xfId="97" applyFont="1" applyFill="1" applyBorder="1" applyAlignment="1">
      <alignment vertical="top"/>
      <protection/>
    </xf>
    <xf numFmtId="0" fontId="8" fillId="0" borderId="11" xfId="0" applyFont="1" applyFill="1" applyBorder="1" applyAlignment="1">
      <alignment vertical="center" wrapText="1"/>
    </xf>
    <xf numFmtId="0" fontId="59" fillId="0" borderId="0" xfId="0" applyFont="1" applyAlignment="1">
      <alignment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2" xfId="97" applyFont="1" applyFill="1" applyBorder="1" applyAlignment="1">
      <alignment horizontal="center" vertical="center"/>
      <protection/>
    </xf>
    <xf numFmtId="0" fontId="13" fillId="4" borderId="12" xfId="97" applyFont="1" applyFill="1" applyBorder="1" applyAlignment="1">
      <alignment horizontal="center" vertical="center"/>
      <protection/>
    </xf>
    <xf numFmtId="0" fontId="13" fillId="0" borderId="12" xfId="97" applyFont="1" applyFill="1" applyBorder="1" applyAlignment="1">
      <alignment horizontal="center" vertical="center"/>
      <protection/>
    </xf>
    <xf numFmtId="0" fontId="13" fillId="0" borderId="12" xfId="97" applyFont="1" applyBorder="1" applyAlignment="1">
      <alignment horizontal="center" vertical="center"/>
      <protection/>
    </xf>
    <xf numFmtId="0" fontId="13" fillId="0" borderId="11" xfId="93" applyFont="1" applyBorder="1" applyAlignment="1">
      <alignment vertical="center"/>
      <protection/>
    </xf>
    <xf numFmtId="0" fontId="13" fillId="0" borderId="34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49" fontId="57" fillId="0" borderId="11" xfId="107" applyNumberFormat="1" applyFont="1" applyFill="1" applyBorder="1" applyAlignment="1">
      <alignment horizontal="left" vertical="center" wrapText="1"/>
      <protection/>
    </xf>
    <xf numFmtId="49" fontId="13" fillId="0" borderId="11" xfId="107" applyNumberFormat="1" applyFont="1" applyFill="1" applyBorder="1" applyAlignment="1">
      <alignment horizontal="left" vertical="center" wrapText="1"/>
      <protection/>
    </xf>
    <xf numFmtId="49" fontId="57" fillId="0" borderId="11" xfId="107" applyNumberFormat="1" applyFont="1" applyFill="1" applyBorder="1" applyAlignment="1">
      <alignment horizontal="left" vertical="center"/>
      <protection/>
    </xf>
    <xf numFmtId="0" fontId="13" fillId="0" borderId="35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49" fontId="57" fillId="0" borderId="11" xfId="107" applyNumberFormat="1" applyFont="1" applyFill="1" applyBorder="1" applyAlignment="1">
      <alignment vertical="center" wrapText="1"/>
      <protection/>
    </xf>
    <xf numFmtId="49" fontId="57" fillId="0" borderId="11" xfId="0" applyNumberFormat="1" applyFont="1" applyFill="1" applyBorder="1" applyAlignment="1">
      <alignment horizontal="left" vertical="center" wrapText="1"/>
    </xf>
    <xf numFmtId="49" fontId="57" fillId="0" borderId="47" xfId="107" applyNumberFormat="1" applyFont="1" applyFill="1" applyBorder="1" applyAlignment="1">
      <alignment horizontal="left" vertical="center" wrapText="1"/>
      <protection/>
    </xf>
    <xf numFmtId="49" fontId="57" fillId="0" borderId="0" xfId="107" applyNumberFormat="1" applyFont="1" applyFill="1" applyBorder="1" applyAlignment="1">
      <alignment horizontal="left" vertical="center" wrapText="1"/>
      <protection/>
    </xf>
    <xf numFmtId="0" fontId="13" fillId="0" borderId="30" xfId="0" applyFont="1" applyFill="1" applyBorder="1" applyAlignment="1">
      <alignment horizontal="left" vertical="center" wrapText="1"/>
    </xf>
    <xf numFmtId="0" fontId="13" fillId="0" borderId="38" xfId="121" applyFont="1" applyFill="1" applyBorder="1" applyAlignment="1">
      <alignment vertical="center"/>
      <protection/>
    </xf>
    <xf numFmtId="0" fontId="12" fillId="0" borderId="29" xfId="121" applyFont="1" applyFill="1" applyBorder="1" applyAlignment="1">
      <alignment vertical="center"/>
      <protection/>
    </xf>
    <xf numFmtId="0" fontId="13" fillId="0" borderId="11" xfId="121" applyFont="1" applyFill="1" applyBorder="1" applyAlignment="1">
      <alignment horizontal="left" vertical="center" wrapText="1"/>
      <protection/>
    </xf>
    <xf numFmtId="3" fontId="13" fillId="0" borderId="18" xfId="0" applyNumberFormat="1" applyFont="1" applyFill="1" applyBorder="1" applyAlignment="1">
      <alignment horizontal="left" vertical="center" wrapText="1"/>
    </xf>
    <xf numFmtId="0" fontId="13" fillId="0" borderId="11" xfId="106" applyFont="1" applyFill="1" applyBorder="1" applyAlignment="1">
      <alignment vertical="center" wrapText="1"/>
      <protection/>
    </xf>
    <xf numFmtId="0" fontId="13" fillId="0" borderId="11" xfId="106" applyFont="1" applyFill="1" applyBorder="1" applyAlignment="1">
      <alignment horizontal="left" vertical="center" wrapText="1"/>
      <protection/>
    </xf>
    <xf numFmtId="0" fontId="12" fillId="0" borderId="18" xfId="121" applyFont="1" applyFill="1" applyBorder="1" applyAlignment="1">
      <alignment vertical="center"/>
      <protection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wrapText="1"/>
    </xf>
    <xf numFmtId="49" fontId="13" fillId="0" borderId="11" xfId="0" applyNumberFormat="1" applyFont="1" applyFill="1" applyBorder="1" applyAlignment="1">
      <alignment horizontal="left" vertical="center" wrapText="1"/>
    </xf>
    <xf numFmtId="0" fontId="13" fillId="0" borderId="11" xfId="121" applyFont="1" applyFill="1" applyBorder="1" applyAlignment="1">
      <alignment vertical="center"/>
      <protection/>
    </xf>
    <xf numFmtId="49" fontId="13" fillId="0" borderId="11" xfId="110" applyNumberFormat="1" applyFont="1" applyBorder="1" applyAlignment="1">
      <alignment horizontal="left" vertical="center" wrapText="1"/>
      <protection/>
    </xf>
    <xf numFmtId="0" fontId="13" fillId="0" borderId="12" xfId="121" applyFont="1" applyFill="1" applyBorder="1" applyAlignment="1">
      <alignment vertical="center"/>
      <protection/>
    </xf>
    <xf numFmtId="3" fontId="13" fillId="0" borderId="11" xfId="110" applyNumberFormat="1" applyFont="1" applyFill="1" applyBorder="1" applyAlignment="1">
      <alignment vertical="center" wrapText="1"/>
      <protection/>
    </xf>
    <xf numFmtId="3" fontId="57" fillId="0" borderId="11" xfId="0" applyNumberFormat="1" applyFont="1" applyFill="1" applyBorder="1" applyAlignment="1">
      <alignment vertical="center" wrapText="1"/>
    </xf>
    <xf numFmtId="3" fontId="13" fillId="0" borderId="11" xfId="110" applyNumberFormat="1" applyFont="1" applyFill="1" applyBorder="1" applyAlignment="1">
      <alignment horizontal="left" vertical="center" wrapText="1"/>
      <protection/>
    </xf>
    <xf numFmtId="49" fontId="13" fillId="0" borderId="11" xfId="110" applyNumberFormat="1" applyFont="1" applyFill="1" applyBorder="1" applyAlignment="1">
      <alignment vertical="center" wrapText="1"/>
      <protection/>
    </xf>
    <xf numFmtId="49" fontId="13" fillId="0" borderId="11" xfId="110" applyNumberFormat="1" applyFont="1" applyFill="1" applyBorder="1" applyAlignment="1">
      <alignment horizontal="left" vertical="center" wrapText="1"/>
      <protection/>
    </xf>
    <xf numFmtId="49" fontId="13" fillId="0" borderId="11" xfId="110" applyNumberFormat="1" applyFont="1" applyBorder="1" applyAlignment="1">
      <alignment horizontal="left" vertical="center" wrapText="1"/>
      <protection/>
    </xf>
    <xf numFmtId="0" fontId="13" fillId="0" borderId="11" xfId="97" applyFont="1" applyFill="1" applyBorder="1" applyAlignment="1">
      <alignment horizontal="left" vertical="center"/>
      <protection/>
    </xf>
    <xf numFmtId="0" fontId="13" fillId="0" borderId="11" xfId="0" applyFont="1" applyBorder="1" applyAlignment="1">
      <alignment horizontal="left" wrapText="1"/>
    </xf>
    <xf numFmtId="0" fontId="13" fillId="0" borderId="11" xfId="0" applyFont="1" applyFill="1" applyBorder="1" applyAlignment="1">
      <alignment/>
    </xf>
    <xf numFmtId="0" fontId="12" fillId="24" borderId="12" xfId="121" applyFont="1" applyFill="1" applyBorder="1" applyAlignment="1">
      <alignment vertical="center"/>
      <protection/>
    </xf>
    <xf numFmtId="0" fontId="9" fillId="0" borderId="11" xfId="121" applyFont="1" applyFill="1" applyBorder="1" applyAlignment="1">
      <alignment vertical="center" wrapText="1"/>
      <protection/>
    </xf>
    <xf numFmtId="3" fontId="57" fillId="0" borderId="11" xfId="0" applyNumberFormat="1" applyFont="1" applyFill="1" applyBorder="1" applyAlignment="1">
      <alignment horizontal="left" vertical="center" wrapText="1"/>
    </xf>
    <xf numFmtId="3" fontId="13" fillId="0" borderId="11" xfId="107" applyNumberFormat="1" applyFont="1" applyFill="1" applyBorder="1" applyAlignment="1">
      <alignment vertical="center" wrapText="1"/>
      <protection/>
    </xf>
    <xf numFmtId="0" fontId="8" fillId="0" borderId="12" xfId="121" applyFont="1" applyBorder="1" applyAlignment="1">
      <alignment horizontal="center" vertical="center"/>
      <protection/>
    </xf>
    <xf numFmtId="0" fontId="13" fillId="0" borderId="11" xfId="97" applyFont="1" applyFill="1" applyBorder="1" applyAlignment="1">
      <alignment horizontal="left" vertical="center" wrapText="1"/>
      <protection/>
    </xf>
    <xf numFmtId="3" fontId="57" fillId="0" borderId="46" xfId="0" applyNumberFormat="1" applyFont="1" applyFill="1" applyBorder="1" applyAlignment="1">
      <alignment horizontal="right" vertical="center"/>
    </xf>
    <xf numFmtId="3" fontId="57" fillId="0" borderId="48" xfId="0" applyNumberFormat="1" applyFont="1" applyFill="1" applyBorder="1" applyAlignment="1">
      <alignment vertical="center"/>
    </xf>
    <xf numFmtId="3" fontId="14" fillId="0" borderId="16" xfId="121" applyNumberFormat="1" applyFont="1" applyFill="1" applyBorder="1" applyAlignment="1">
      <alignment vertical="center"/>
      <protection/>
    </xf>
    <xf numFmtId="0" fontId="6" fillId="0" borderId="10" xfId="121" applyFont="1" applyFill="1" applyBorder="1" applyAlignment="1">
      <alignment vertical="center"/>
      <protection/>
    </xf>
    <xf numFmtId="0" fontId="13" fillId="24" borderId="11" xfId="97" applyFont="1" applyFill="1" applyBorder="1" applyAlignment="1">
      <alignment vertical="top" wrapText="1"/>
      <protection/>
    </xf>
    <xf numFmtId="0" fontId="8" fillId="0" borderId="12" xfId="121" applyFont="1" applyFill="1" applyBorder="1" applyAlignment="1">
      <alignment horizontal="center" vertical="center"/>
      <protection/>
    </xf>
    <xf numFmtId="0" fontId="13" fillId="0" borderId="10" xfId="121" applyFont="1" applyFill="1" applyBorder="1" applyAlignment="1">
      <alignment horizontal="center" vertical="center" wrapText="1"/>
      <protection/>
    </xf>
    <xf numFmtId="0" fontId="13" fillId="0" borderId="12" xfId="121" applyFont="1" applyBorder="1" applyAlignment="1">
      <alignment horizontal="center" vertical="center"/>
      <protection/>
    </xf>
    <xf numFmtId="0" fontId="13" fillId="0" borderId="12" xfId="97" applyFont="1" applyFill="1" applyBorder="1" applyAlignment="1">
      <alignment horizontal="center"/>
      <protection/>
    </xf>
    <xf numFmtId="0" fontId="13" fillId="0" borderId="11" xfId="0" applyFont="1" applyFill="1" applyBorder="1" applyAlignment="1">
      <alignment horizontal="left" wrapText="1"/>
    </xf>
    <xf numFmtId="0" fontId="9" fillId="0" borderId="10" xfId="97" applyFont="1" applyFill="1" applyBorder="1" applyAlignment="1">
      <alignment horizontal="center" vertical="top" wrapText="1"/>
      <protection/>
    </xf>
    <xf numFmtId="0" fontId="13" fillId="0" borderId="11" xfId="97" applyFont="1" applyFill="1" applyBorder="1" applyAlignment="1">
      <alignment vertical="top" wrapText="1"/>
      <protection/>
    </xf>
    <xf numFmtId="0" fontId="8" fillId="24" borderId="0" xfId="121" applyFont="1" applyFill="1" applyBorder="1" applyAlignment="1">
      <alignment vertical="center"/>
      <protection/>
    </xf>
    <xf numFmtId="0" fontId="8" fillId="0" borderId="0" xfId="121" applyFont="1" applyAlignment="1">
      <alignment vertical="center"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0" fontId="8" fillId="0" borderId="10" xfId="97" applyFont="1" applyFill="1" applyBorder="1" applyAlignment="1">
      <alignment horizontal="center" vertical="top" wrapText="1"/>
      <protection/>
    </xf>
    <xf numFmtId="49" fontId="8" fillId="0" borderId="41" xfId="0" applyNumberFormat="1" applyFont="1" applyFill="1" applyBorder="1" applyAlignment="1">
      <alignment horizontal="left" vertical="top" wrapText="1"/>
    </xf>
    <xf numFmtId="0" fontId="8" fillId="0" borderId="10" xfId="93" applyFont="1" applyFill="1" applyBorder="1" applyAlignment="1">
      <alignment horizontal="left" vertical="center" wrapText="1"/>
      <protection/>
    </xf>
    <xf numFmtId="0" fontId="13" fillId="0" borderId="10" xfId="93" applyFont="1" applyFill="1" applyBorder="1" applyAlignment="1">
      <alignment horizontal="left" vertical="center" wrapText="1"/>
      <protection/>
    </xf>
    <xf numFmtId="3" fontId="14" fillId="0" borderId="10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3" fontId="8" fillId="0" borderId="10" xfId="97" applyNumberFormat="1" applyFont="1" applyFill="1" applyBorder="1" applyAlignment="1">
      <alignment vertical="center" wrapText="1"/>
      <protection/>
    </xf>
    <xf numFmtId="3" fontId="13" fillId="0" borderId="36" xfId="119" applyNumberFormat="1" applyFont="1" applyBorder="1" applyAlignment="1">
      <alignment vertical="center"/>
      <protection/>
    </xf>
    <xf numFmtId="3" fontId="8" fillId="0" borderId="19" xfId="117" applyNumberFormat="1" applyFont="1" applyBorder="1" applyAlignment="1">
      <alignment vertical="center" wrapText="1"/>
      <protection/>
    </xf>
    <xf numFmtId="164" fontId="8" fillId="0" borderId="10" xfId="121" applyNumberFormat="1" applyFont="1" applyFill="1" applyBorder="1" applyAlignment="1">
      <alignment vertical="center" wrapText="1"/>
      <protection/>
    </xf>
    <xf numFmtId="3" fontId="8" fillId="0" borderId="11" xfId="97" applyNumberFormat="1" applyFont="1" applyFill="1" applyBorder="1" applyAlignment="1">
      <alignment vertical="top" wrapText="1"/>
      <protection/>
    </xf>
    <xf numFmtId="0" fontId="9" fillId="0" borderId="11" xfId="117" applyFont="1" applyBorder="1" applyAlignment="1">
      <alignment vertical="center"/>
      <protection/>
    </xf>
    <xf numFmtId="0" fontId="8" fillId="0" borderId="36" xfId="119" applyFont="1" applyFill="1" applyBorder="1" applyAlignment="1">
      <alignment vertical="center" wrapText="1"/>
      <protection/>
    </xf>
    <xf numFmtId="0" fontId="8" fillId="0" borderId="11" xfId="93" applyFont="1" applyFill="1" applyBorder="1" applyAlignment="1">
      <alignment horizontal="left" vertical="center" wrapText="1"/>
      <protection/>
    </xf>
    <xf numFmtId="3" fontId="8" fillId="0" borderId="10" xfId="0" applyNumberFormat="1" applyFont="1" applyBorder="1" applyAlignment="1">
      <alignment horizontal="left" vertical="center"/>
    </xf>
    <xf numFmtId="3" fontId="8" fillId="0" borderId="10" xfId="122" applyNumberFormat="1" applyFont="1" applyFill="1" applyBorder="1" applyAlignment="1">
      <alignment horizontal="left" vertical="center" wrapText="1"/>
      <protection/>
    </xf>
    <xf numFmtId="3" fontId="8" fillId="24" borderId="10" xfId="97" applyNumberFormat="1" applyFont="1" applyFill="1" applyBorder="1" applyAlignment="1">
      <alignment vertical="top" wrapText="1"/>
      <protection/>
    </xf>
    <xf numFmtId="0" fontId="8" fillId="0" borderId="11" xfId="96" applyFont="1" applyBorder="1" applyAlignment="1">
      <alignment vertical="center"/>
      <protection/>
    </xf>
    <xf numFmtId="0" fontId="8" fillId="0" borderId="38" xfId="117" applyFont="1" applyBorder="1" applyAlignment="1">
      <alignment vertical="center"/>
      <protection/>
    </xf>
    <xf numFmtId="0" fontId="8" fillId="0" borderId="19" xfId="117" applyFont="1" applyBorder="1" applyAlignment="1">
      <alignment vertical="center"/>
      <protection/>
    </xf>
    <xf numFmtId="0" fontId="8" fillId="0" borderId="19" xfId="117" applyFont="1" applyBorder="1" applyAlignment="1">
      <alignment vertical="center" wrapText="1"/>
      <protection/>
    </xf>
    <xf numFmtId="0" fontId="8" fillId="0" borderId="11" xfId="96" applyFont="1" applyBorder="1" applyAlignment="1">
      <alignment vertical="center" wrapText="1"/>
      <protection/>
    </xf>
    <xf numFmtId="0" fontId="8" fillId="0" borderId="38" xfId="96" applyFont="1" applyBorder="1" applyAlignment="1">
      <alignment vertical="center"/>
      <protection/>
    </xf>
    <xf numFmtId="3" fontId="8" fillId="0" borderId="10" xfId="0" applyNumberFormat="1" applyFont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3" fontId="8" fillId="0" borderId="10" xfId="122" applyNumberFormat="1" applyFont="1" applyFill="1" applyBorder="1" applyAlignment="1">
      <alignment horizontal="right" vertical="center" wrapText="1"/>
      <protection/>
    </xf>
    <xf numFmtId="3" fontId="9" fillId="0" borderId="10" xfId="117" applyNumberFormat="1" applyFont="1" applyFill="1" applyBorder="1" applyAlignment="1">
      <alignment horizontal="right" vertical="center"/>
      <protection/>
    </xf>
    <xf numFmtId="3" fontId="8" fillId="0" borderId="10" xfId="117" applyNumberFormat="1" applyFont="1" applyBorder="1" applyAlignment="1">
      <alignment horizontal="right" vertical="center" wrapText="1"/>
      <protection/>
    </xf>
    <xf numFmtId="3" fontId="8" fillId="0" borderId="12" xfId="117" applyNumberFormat="1" applyFont="1" applyFill="1" applyBorder="1" applyAlignment="1">
      <alignment horizontal="right" vertical="center"/>
      <protection/>
    </xf>
    <xf numFmtId="0" fontId="8" fillId="0" borderId="16" xfId="93" applyFont="1" applyBorder="1" applyAlignment="1">
      <alignment vertical="center"/>
      <protection/>
    </xf>
    <xf numFmtId="3" fontId="8" fillId="0" borderId="16" xfId="93" applyNumberFormat="1" applyFont="1" applyBorder="1" applyAlignment="1">
      <alignment vertical="center"/>
      <protection/>
    </xf>
    <xf numFmtId="164" fontId="8" fillId="0" borderId="29" xfId="121" applyNumberFormat="1" applyFont="1" applyFill="1" applyBorder="1" applyAlignment="1">
      <alignment vertical="center" wrapText="1"/>
      <protection/>
    </xf>
    <xf numFmtId="3" fontId="8" fillId="24" borderId="16" xfId="117" applyNumberFormat="1" applyFont="1" applyFill="1" applyBorder="1" applyAlignment="1">
      <alignment vertical="center"/>
      <protection/>
    </xf>
    <xf numFmtId="0" fontId="9" fillId="4" borderId="49" xfId="117" applyFont="1" applyFill="1" applyBorder="1" applyAlignment="1">
      <alignment horizontal="center" vertical="center"/>
      <protection/>
    </xf>
    <xf numFmtId="0" fontId="9" fillId="4" borderId="49" xfId="117" applyFont="1" applyFill="1" applyBorder="1" applyAlignment="1">
      <alignment vertical="center"/>
      <protection/>
    </xf>
    <xf numFmtId="3" fontId="9" fillId="4" borderId="49" xfId="117" applyNumberFormat="1" applyFont="1" applyFill="1" applyBorder="1" applyAlignment="1">
      <alignment vertical="center"/>
      <protection/>
    </xf>
    <xf numFmtId="0" fontId="0" fillId="4" borderId="10" xfId="0" applyFill="1" applyBorder="1" applyAlignment="1">
      <alignment horizontal="center" vertical="center" wrapText="1"/>
    </xf>
    <xf numFmtId="3" fontId="12" fillId="4" borderId="12" xfId="0" applyNumberFormat="1" applyFont="1" applyFill="1" applyBorder="1" applyAlignment="1">
      <alignment horizontal="right" vertical="center"/>
    </xf>
    <xf numFmtId="3" fontId="13" fillId="0" borderId="36" xfId="105" applyNumberFormat="1" applyFont="1" applyFill="1" applyBorder="1" applyAlignment="1">
      <alignment vertical="center"/>
      <protection/>
    </xf>
    <xf numFmtId="3" fontId="13" fillId="24" borderId="41" xfId="0" applyNumberFormat="1" applyFont="1" applyFill="1" applyBorder="1" applyAlignment="1">
      <alignment horizontal="left" vertical="center"/>
    </xf>
    <xf numFmtId="3" fontId="14" fillId="0" borderId="11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" fontId="13" fillId="0" borderId="11" xfId="122" applyNumberFormat="1" applyFont="1" applyFill="1" applyBorder="1" applyAlignment="1">
      <alignment horizontal="left" vertical="center"/>
      <protection/>
    </xf>
    <xf numFmtId="0" fontId="13" fillId="0" borderId="12" xfId="0" applyFont="1" applyBorder="1" applyAlignment="1">
      <alignment horizontal="left" wrapText="1"/>
    </xf>
    <xf numFmtId="3" fontId="13" fillId="0" borderId="12" xfId="0" applyNumberFormat="1" applyFont="1" applyBorder="1" applyAlignment="1">
      <alignment horizontal="right" wrapText="1"/>
    </xf>
    <xf numFmtId="0" fontId="13" fillId="0" borderId="11" xfId="0" applyFont="1" applyBorder="1" applyAlignment="1">
      <alignment horizontal="left"/>
    </xf>
    <xf numFmtId="3" fontId="13" fillId="4" borderId="10" xfId="0" applyNumberFormat="1" applyFont="1" applyFill="1" applyBorder="1" applyAlignment="1">
      <alignment horizontal="center" vertical="center"/>
    </xf>
    <xf numFmtId="3" fontId="13" fillId="4" borderId="12" xfId="0" applyNumberFormat="1" applyFont="1" applyFill="1" applyBorder="1" applyAlignment="1">
      <alignment vertical="center"/>
    </xf>
    <xf numFmtId="3" fontId="12" fillId="0" borderId="41" xfId="0" applyNumberFormat="1" applyFont="1" applyFill="1" applyBorder="1" applyAlignment="1">
      <alignment vertical="center"/>
    </xf>
    <xf numFmtId="3" fontId="12" fillId="24" borderId="12" xfId="0" applyNumberFormat="1" applyFont="1" applyFill="1" applyBorder="1" applyAlignment="1">
      <alignment horizontal="left" vertical="center"/>
    </xf>
    <xf numFmtId="3" fontId="55" fillId="0" borderId="12" xfId="0" applyNumberFormat="1" applyFont="1" applyBorder="1" applyAlignment="1">
      <alignment vertical="center" wrapText="1"/>
    </xf>
    <xf numFmtId="3" fontId="61" fillId="4" borderId="29" xfId="0" applyNumberFormat="1" applyFont="1" applyFill="1" applyBorder="1" applyAlignment="1">
      <alignment vertical="center"/>
    </xf>
    <xf numFmtId="3" fontId="13" fillId="0" borderId="19" xfId="105" applyNumberFormat="1" applyFont="1" applyFill="1" applyBorder="1" applyAlignment="1">
      <alignment vertical="center" wrapText="1"/>
      <protection/>
    </xf>
    <xf numFmtId="164" fontId="13" fillId="0" borderId="12" xfId="0" applyNumberFormat="1" applyFont="1" applyBorder="1" applyAlignment="1">
      <alignment horizontal="right" vertical="center"/>
    </xf>
    <xf numFmtId="164" fontId="12" fillId="4" borderId="12" xfId="0" applyNumberFormat="1" applyFont="1" applyFill="1" applyBorder="1" applyAlignment="1">
      <alignment horizontal="right" vertical="center"/>
    </xf>
    <xf numFmtId="3" fontId="8" fillId="0" borderId="19" xfId="117" applyNumberFormat="1" applyFont="1" applyBorder="1" applyAlignment="1">
      <alignment vertical="center"/>
      <protection/>
    </xf>
    <xf numFmtId="3" fontId="13" fillId="0" borderId="10" xfId="0" applyNumberFormat="1" applyFont="1" applyBorder="1" applyAlignment="1">
      <alignment horizontal="left" vertical="center"/>
    </xf>
    <xf numFmtId="164" fontId="9" fillId="4" borderId="10" xfId="121" applyNumberFormat="1" applyFont="1" applyFill="1" applyBorder="1" applyAlignment="1">
      <alignment vertical="center" wrapText="1"/>
      <protection/>
    </xf>
    <xf numFmtId="164" fontId="9" fillId="4" borderId="12" xfId="121" applyNumberFormat="1" applyFont="1" applyFill="1" applyBorder="1" applyAlignment="1">
      <alignment vertical="center" wrapText="1"/>
      <protection/>
    </xf>
    <xf numFmtId="164" fontId="9" fillId="4" borderId="50" xfId="121" applyNumberFormat="1" applyFont="1" applyFill="1" applyBorder="1" applyAlignment="1">
      <alignment vertical="center" wrapText="1"/>
      <protection/>
    </xf>
    <xf numFmtId="0" fontId="1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right" vertical="center" wrapText="1"/>
    </xf>
    <xf numFmtId="0" fontId="8" fillId="24" borderId="10" xfId="97" applyFont="1" applyFill="1" applyBorder="1" applyAlignment="1">
      <alignment horizontal="center" vertical="center" wrapText="1"/>
      <protection/>
    </xf>
    <xf numFmtId="0" fontId="8" fillId="0" borderId="10" xfId="97" applyFont="1" applyFill="1" applyBorder="1" applyAlignment="1">
      <alignment horizontal="center" vertical="center" wrapText="1"/>
      <protection/>
    </xf>
    <xf numFmtId="3" fontId="8" fillId="24" borderId="10" xfId="97" applyNumberFormat="1" applyFont="1" applyFill="1" applyBorder="1" applyAlignment="1">
      <alignment vertical="center" wrapText="1"/>
      <protection/>
    </xf>
    <xf numFmtId="0" fontId="12" fillId="4" borderId="30" xfId="97" applyFont="1" applyFill="1" applyBorder="1" applyAlignment="1">
      <alignment horizontal="center" vertical="center" wrapText="1"/>
      <protection/>
    </xf>
    <xf numFmtId="0" fontId="62" fillId="0" borderId="0" xfId="96" applyFont="1" applyAlignment="1">
      <alignment vertical="center"/>
      <protection/>
    </xf>
    <xf numFmtId="0" fontId="63" fillId="0" borderId="0" xfId="96" applyFont="1" applyAlignment="1">
      <alignment vertical="center"/>
      <protection/>
    </xf>
    <xf numFmtId="0" fontId="8" fillId="0" borderId="11" xfId="118" applyFont="1" applyFill="1" applyBorder="1" applyAlignment="1">
      <alignment vertical="center" wrapText="1"/>
      <protection/>
    </xf>
    <xf numFmtId="3" fontId="13" fillId="0" borderId="51" xfId="105" applyNumberFormat="1" applyFont="1" applyBorder="1" applyAlignment="1">
      <alignment vertical="center"/>
      <protection/>
    </xf>
    <xf numFmtId="0" fontId="8" fillId="0" borderId="10" xfId="98" applyFont="1" applyFill="1" applyBorder="1" applyAlignment="1">
      <alignment vertical="top" wrapText="1"/>
      <protection/>
    </xf>
    <xf numFmtId="0" fontId="8" fillId="0" borderId="10" xfId="99" applyFont="1" applyFill="1" applyBorder="1" applyAlignment="1">
      <alignment vertical="top" wrapText="1"/>
      <protection/>
    </xf>
    <xf numFmtId="49" fontId="8" fillId="0" borderId="11" xfId="0" applyNumberFormat="1" applyFont="1" applyBorder="1" applyAlignment="1">
      <alignment vertical="center" wrapText="1"/>
    </xf>
    <xf numFmtId="49" fontId="8" fillId="0" borderId="10" xfId="117" applyNumberFormat="1" applyFont="1" applyBorder="1" applyAlignment="1">
      <alignment vertical="center" wrapText="1"/>
      <protection/>
    </xf>
    <xf numFmtId="3" fontId="13" fillId="0" borderId="10" xfId="119" applyNumberFormat="1" applyFont="1" applyFill="1" applyBorder="1" applyAlignment="1">
      <alignment vertical="center" wrapText="1"/>
      <protection/>
    </xf>
    <xf numFmtId="3" fontId="13" fillId="0" borderId="36" xfId="105" applyNumberFormat="1" applyFont="1" applyFill="1" applyBorder="1" applyAlignment="1">
      <alignment horizontal="left" vertical="center"/>
      <protection/>
    </xf>
    <xf numFmtId="3" fontId="64" fillId="0" borderId="0" xfId="0" applyNumberFormat="1" applyFont="1" applyAlignment="1">
      <alignment vertical="center"/>
    </xf>
    <xf numFmtId="164" fontId="13" fillId="0" borderId="12" xfId="0" applyNumberFormat="1" applyFont="1" applyFill="1" applyBorder="1" applyAlignment="1">
      <alignment horizontal="right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vertical="center"/>
    </xf>
    <xf numFmtId="168" fontId="13" fillId="0" borderId="12" xfId="68" applyNumberFormat="1" applyFont="1" applyBorder="1" applyAlignment="1">
      <alignment horizontal="right"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5" fillId="0" borderId="0" xfId="93" applyFont="1" applyAlignment="1">
      <alignment vertical="center"/>
      <protection/>
    </xf>
    <xf numFmtId="3" fontId="17" fillId="0" borderId="0" xfId="122" applyNumberFormat="1" applyFont="1" applyAlignment="1">
      <alignment vertical="center"/>
      <protection/>
    </xf>
    <xf numFmtId="3" fontId="7" fillId="0" borderId="10" xfId="122" applyNumberFormat="1" applyFont="1" applyFill="1" applyBorder="1" applyAlignment="1">
      <alignment horizontal="center" vertical="center" wrapText="1"/>
      <protection/>
    </xf>
    <xf numFmtId="3" fontId="9" fillId="0" borderId="10" xfId="122" applyNumberFormat="1" applyFont="1" applyFill="1" applyBorder="1" applyAlignment="1">
      <alignment horizontal="center" vertical="center" wrapText="1"/>
      <protection/>
    </xf>
    <xf numFmtId="3" fontId="9" fillId="0" borderId="10" xfId="122" applyNumberFormat="1" applyFont="1" applyFill="1" applyBorder="1" applyAlignment="1">
      <alignment horizontal="left" vertical="center" wrapText="1"/>
      <protection/>
    </xf>
    <xf numFmtId="3" fontId="9" fillId="0" borderId="10" xfId="122" applyNumberFormat="1" applyFont="1" applyFill="1" applyBorder="1" applyAlignment="1">
      <alignment vertical="center" wrapText="1"/>
      <protection/>
    </xf>
    <xf numFmtId="3" fontId="6" fillId="0" borderId="10" xfId="122" applyNumberFormat="1" applyFont="1" applyFill="1" applyBorder="1" applyAlignment="1">
      <alignment horizontal="center" vertical="center" wrapText="1"/>
      <protection/>
    </xf>
    <xf numFmtId="3" fontId="8" fillId="0" borderId="10" xfId="122" applyNumberFormat="1" applyFont="1" applyFill="1" applyBorder="1" applyAlignment="1">
      <alignment horizontal="center" vertical="center" wrapText="1"/>
      <protection/>
    </xf>
    <xf numFmtId="3" fontId="8" fillId="0" borderId="10" xfId="122" applyNumberFormat="1" applyFont="1" applyFill="1" applyBorder="1" applyAlignment="1">
      <alignment vertical="center" wrapText="1"/>
      <protection/>
    </xf>
    <xf numFmtId="165" fontId="8" fillId="0" borderId="10" xfId="122" applyNumberFormat="1" applyFont="1" applyFill="1" applyBorder="1" applyAlignment="1">
      <alignment horizontal="right" vertical="center" wrapText="1"/>
      <protection/>
    </xf>
    <xf numFmtId="3" fontId="6" fillId="0" borderId="0" xfId="122" applyNumberFormat="1" applyFont="1" applyFill="1" applyAlignment="1">
      <alignment vertical="center"/>
      <protection/>
    </xf>
    <xf numFmtId="3" fontId="6" fillId="0" borderId="10" xfId="122" applyNumberFormat="1" applyFont="1" applyBorder="1" applyAlignment="1">
      <alignment horizontal="center" vertical="center"/>
      <protection/>
    </xf>
    <xf numFmtId="3" fontId="8" fillId="0" borderId="10" xfId="122" applyNumberFormat="1" applyFont="1" applyBorder="1" applyAlignment="1">
      <alignment horizontal="center" vertical="center"/>
      <protection/>
    </xf>
    <xf numFmtId="3" fontId="8" fillId="0" borderId="10" xfId="122" applyNumberFormat="1" applyFont="1" applyBorder="1" applyAlignment="1">
      <alignment horizontal="left" vertical="center" wrapText="1"/>
      <protection/>
    </xf>
    <xf numFmtId="3" fontId="8" fillId="0" borderId="10" xfId="122" applyNumberFormat="1" applyFont="1" applyBorder="1" applyAlignment="1">
      <alignment vertical="center"/>
      <protection/>
    </xf>
    <xf numFmtId="3" fontId="8" fillId="0" borderId="10" xfId="122" applyNumberFormat="1" applyFont="1" applyBorder="1" applyAlignment="1">
      <alignment horizontal="right" vertical="center" wrapText="1"/>
      <protection/>
    </xf>
    <xf numFmtId="3" fontId="8" fillId="0" borderId="10" xfId="122" applyNumberFormat="1" applyFont="1" applyBorder="1" applyAlignment="1">
      <alignment horizontal="left" vertical="center"/>
      <protection/>
    </xf>
    <xf numFmtId="3" fontId="8" fillId="0" borderId="10" xfId="122" applyNumberFormat="1" applyFont="1" applyBorder="1" applyAlignment="1">
      <alignment horizontal="right" vertical="center"/>
      <protection/>
    </xf>
    <xf numFmtId="3" fontId="8" fillId="0" borderId="10" xfId="122" applyNumberFormat="1" applyFont="1" applyFill="1" applyBorder="1" applyAlignment="1">
      <alignment vertical="center"/>
      <protection/>
    </xf>
    <xf numFmtId="3" fontId="9" fillId="0" borderId="10" xfId="122" applyNumberFormat="1" applyFont="1" applyBorder="1" applyAlignment="1">
      <alignment horizontal="left" vertical="center"/>
      <protection/>
    </xf>
    <xf numFmtId="3" fontId="9" fillId="0" borderId="10" xfId="122" applyNumberFormat="1" applyFont="1" applyBorder="1" applyAlignment="1">
      <alignment vertical="center"/>
      <protection/>
    </xf>
    <xf numFmtId="3" fontId="9" fillId="0" borderId="10" xfId="122" applyNumberFormat="1" applyFont="1" applyBorder="1" applyAlignment="1">
      <alignment horizontal="right" vertical="center"/>
      <protection/>
    </xf>
    <xf numFmtId="165" fontId="9" fillId="0" borderId="10" xfId="122" applyNumberFormat="1" applyFont="1" applyFill="1" applyBorder="1" applyAlignment="1">
      <alignment horizontal="right" vertical="center" wrapText="1"/>
      <protection/>
    </xf>
    <xf numFmtId="3" fontId="9" fillId="0" borderId="10" xfId="122" applyNumberFormat="1" applyFont="1" applyBorder="1" applyAlignment="1">
      <alignment horizontal="center" vertical="center"/>
      <protection/>
    </xf>
    <xf numFmtId="3" fontId="9" fillId="0" borderId="10" xfId="122" applyNumberFormat="1" applyFont="1" applyBorder="1" applyAlignment="1">
      <alignment horizontal="left" vertical="center" wrapText="1"/>
      <protection/>
    </xf>
    <xf numFmtId="3" fontId="9" fillId="0" borderId="10" xfId="122" applyNumberFormat="1" applyFont="1" applyBorder="1" applyAlignment="1">
      <alignment horizontal="right" vertical="center" wrapText="1"/>
      <protection/>
    </xf>
    <xf numFmtId="3" fontId="6" fillId="4" borderId="10" xfId="122" applyNumberFormat="1" applyFont="1" applyFill="1" applyBorder="1" applyAlignment="1">
      <alignment horizontal="center" vertical="center"/>
      <protection/>
    </xf>
    <xf numFmtId="3" fontId="8" fillId="4" borderId="10" xfId="122" applyNumberFormat="1" applyFont="1" applyFill="1" applyBorder="1" applyAlignment="1">
      <alignment horizontal="center" vertical="center"/>
      <protection/>
    </xf>
    <xf numFmtId="3" fontId="9" fillId="4" borderId="10" xfId="122" applyNumberFormat="1" applyFont="1" applyFill="1" applyBorder="1" applyAlignment="1">
      <alignment horizontal="left" vertical="center" wrapText="1"/>
      <protection/>
    </xf>
    <xf numFmtId="3" fontId="9" fillId="4" borderId="10" xfId="122" applyNumberFormat="1" applyFont="1" applyFill="1" applyBorder="1" applyAlignment="1">
      <alignment vertical="center"/>
      <protection/>
    </xf>
    <xf numFmtId="165" fontId="9" fillId="4" borderId="10" xfId="122" applyNumberFormat="1" applyFont="1" applyFill="1" applyBorder="1" applyAlignment="1">
      <alignment horizontal="right" vertical="center" wrapText="1"/>
      <protection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3" fillId="4" borderId="10" xfId="0" applyNumberFormat="1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12" fillId="4" borderId="13" xfId="117" applyFont="1" applyFill="1" applyBorder="1" applyAlignment="1">
      <alignment horizontal="center" vertical="center" wrapText="1"/>
      <protection/>
    </xf>
    <xf numFmtId="0" fontId="12" fillId="4" borderId="52" xfId="117" applyFont="1" applyFill="1" applyBorder="1" applyAlignment="1">
      <alignment horizontal="center" vertical="center" wrapText="1"/>
      <protection/>
    </xf>
    <xf numFmtId="3" fontId="12" fillId="4" borderId="52" xfId="117" applyNumberFormat="1" applyFont="1" applyFill="1" applyBorder="1" applyAlignment="1">
      <alignment horizontal="center" vertical="center" wrapText="1"/>
      <protection/>
    </xf>
    <xf numFmtId="0" fontId="37" fillId="0" borderId="0" xfId="111">
      <alignment/>
      <protection/>
    </xf>
    <xf numFmtId="0" fontId="13" fillId="0" borderId="10" xfId="117" applyFont="1" applyFill="1" applyBorder="1" applyAlignment="1">
      <alignment horizontal="center" vertical="center" wrapText="1"/>
      <protection/>
    </xf>
    <xf numFmtId="0" fontId="13" fillId="0" borderId="10" xfId="117" applyFont="1" applyFill="1" applyBorder="1" applyAlignment="1">
      <alignment horizontal="left" vertical="center" wrapText="1"/>
      <protection/>
    </xf>
    <xf numFmtId="165" fontId="13" fillId="0" borderId="10" xfId="117" applyNumberFormat="1" applyFont="1" applyFill="1" applyBorder="1" applyAlignment="1">
      <alignment horizontal="right" vertical="center" wrapText="1"/>
      <protection/>
    </xf>
    <xf numFmtId="0" fontId="13" fillId="0" borderId="10" xfId="117" applyFont="1" applyBorder="1" applyAlignment="1">
      <alignment horizontal="center" vertical="center"/>
      <protection/>
    </xf>
    <xf numFmtId="0" fontId="13" fillId="0" borderId="10" xfId="117" applyFont="1" applyBorder="1" applyAlignment="1">
      <alignment vertical="center" wrapText="1"/>
      <protection/>
    </xf>
    <xf numFmtId="165" fontId="13" fillId="0" borderId="10" xfId="117" applyNumberFormat="1" applyFont="1" applyBorder="1" applyAlignment="1">
      <alignment vertical="center"/>
      <protection/>
    </xf>
    <xf numFmtId="0" fontId="13" fillId="0" borderId="10" xfId="117" applyFont="1" applyBorder="1" applyAlignment="1">
      <alignment vertical="center"/>
      <protection/>
    </xf>
    <xf numFmtId="164" fontId="13" fillId="0" borderId="10" xfId="68" applyNumberFormat="1" applyFont="1" applyBorder="1" applyAlignment="1">
      <alignment horizontal="right" vertical="center"/>
    </xf>
    <xf numFmtId="169" fontId="13" fillId="0" borderId="10" xfId="68" applyNumberFormat="1" applyFont="1" applyBorder="1" applyAlignment="1">
      <alignment horizontal="right" vertical="center"/>
    </xf>
    <xf numFmtId="0" fontId="13" fillId="4" borderId="10" xfId="117" applyFont="1" applyFill="1" applyBorder="1" applyAlignment="1">
      <alignment horizontal="center" vertical="center"/>
      <protection/>
    </xf>
    <xf numFmtId="0" fontId="13" fillId="0" borderId="10" xfId="117" applyFont="1" applyFill="1" applyBorder="1" applyAlignment="1">
      <alignment horizontal="center" vertical="center"/>
      <protection/>
    </xf>
    <xf numFmtId="0" fontId="13" fillId="0" borderId="10" xfId="117" applyFont="1" applyFill="1" applyBorder="1" applyAlignment="1">
      <alignment vertical="center"/>
      <protection/>
    </xf>
    <xf numFmtId="165" fontId="13" fillId="0" borderId="10" xfId="117" applyNumberFormat="1" applyFont="1" applyFill="1" applyBorder="1" applyAlignment="1">
      <alignment vertical="center"/>
      <protection/>
    </xf>
    <xf numFmtId="0" fontId="13" fillId="0" borderId="10" xfId="117" applyFont="1" applyFill="1" applyBorder="1" applyAlignment="1">
      <alignment vertical="center" wrapText="1"/>
      <protection/>
    </xf>
    <xf numFmtId="0" fontId="13" fillId="24" borderId="10" xfId="117" applyFont="1" applyFill="1" applyBorder="1" applyAlignment="1">
      <alignment horizontal="center" vertical="center"/>
      <protection/>
    </xf>
    <xf numFmtId="0" fontId="13" fillId="4" borderId="10" xfId="117" applyFont="1" applyFill="1" applyBorder="1" applyAlignment="1">
      <alignment vertical="center"/>
      <protection/>
    </xf>
    <xf numFmtId="0" fontId="12" fillId="4" borderId="10" xfId="117" applyFont="1" applyFill="1" applyBorder="1" applyAlignment="1">
      <alignment vertical="center"/>
      <protection/>
    </xf>
    <xf numFmtId="165" fontId="12" fillId="4" borderId="10" xfId="117" applyNumberFormat="1" applyFont="1" applyFill="1" applyBorder="1" applyAlignment="1">
      <alignment vertical="center"/>
      <protection/>
    </xf>
    <xf numFmtId="0" fontId="5" fillId="0" borderId="0" xfId="117" applyAlignment="1">
      <alignment vertical="center"/>
      <protection/>
    </xf>
    <xf numFmtId="3" fontId="5" fillId="0" borderId="0" xfId="117" applyNumberFormat="1" applyAlignment="1">
      <alignment vertical="center"/>
      <protection/>
    </xf>
    <xf numFmtId="0" fontId="0" fillId="0" borderId="0" xfId="116">
      <alignment/>
      <protection/>
    </xf>
    <xf numFmtId="3" fontId="5" fillId="0" borderId="0" xfId="117" applyNumberFormat="1">
      <alignment/>
      <protection/>
    </xf>
    <xf numFmtId="3" fontId="6" fillId="0" borderId="0" xfId="102" applyNumberFormat="1" applyFont="1" applyAlignment="1">
      <alignment vertical="center"/>
      <protection/>
    </xf>
    <xf numFmtId="0" fontId="6" fillId="0" borderId="0" xfId="102" applyFont="1" applyAlignment="1">
      <alignment vertical="center"/>
      <protection/>
    </xf>
    <xf numFmtId="3" fontId="6" fillId="0" borderId="0" xfId="102" applyNumberFormat="1" applyFont="1" applyBorder="1" applyAlignment="1">
      <alignment vertical="center"/>
      <protection/>
    </xf>
    <xf numFmtId="0" fontId="6" fillId="0" borderId="0" xfId="102" applyFont="1" applyBorder="1" applyAlignment="1">
      <alignment vertical="center"/>
      <protection/>
    </xf>
    <xf numFmtId="0" fontId="67" fillId="0" borderId="46" xfId="102" applyFont="1" applyBorder="1" applyAlignment="1">
      <alignment vertical="center"/>
      <protection/>
    </xf>
    <xf numFmtId="3" fontId="65" fillId="0" borderId="46" xfId="102" applyNumberFormat="1" applyFont="1" applyFill="1" applyBorder="1" applyAlignment="1">
      <alignment vertical="center"/>
      <protection/>
    </xf>
    <xf numFmtId="3" fontId="65" fillId="0" borderId="36" xfId="102" applyNumberFormat="1" applyFont="1" applyFill="1" applyBorder="1" applyAlignment="1">
      <alignment vertical="center"/>
      <protection/>
    </xf>
    <xf numFmtId="0" fontId="65" fillId="0" borderId="46" xfId="102" applyFont="1" applyBorder="1" applyAlignment="1">
      <alignment vertical="center"/>
      <protection/>
    </xf>
    <xf numFmtId="4" fontId="65" fillId="0" borderId="46" xfId="102" applyNumberFormat="1" applyFont="1" applyFill="1" applyBorder="1" applyAlignment="1">
      <alignment vertical="center"/>
      <protection/>
    </xf>
    <xf numFmtId="0" fontId="65" fillId="0" borderId="46" xfId="102" applyFont="1" applyBorder="1" applyAlignment="1">
      <alignment vertical="center" wrapText="1"/>
      <protection/>
    </xf>
    <xf numFmtId="0" fontId="65" fillId="0" borderId="53" xfId="102" applyFont="1" applyBorder="1" applyAlignment="1">
      <alignment vertical="center"/>
      <protection/>
    </xf>
    <xf numFmtId="170" fontId="65" fillId="0" borderId="46" xfId="102" applyNumberFormat="1" applyFont="1" applyFill="1" applyBorder="1" applyAlignment="1">
      <alignment vertical="center"/>
      <protection/>
    </xf>
    <xf numFmtId="3" fontId="65" fillId="0" borderId="46" xfId="102" applyNumberFormat="1" applyFont="1" applyBorder="1" applyAlignment="1">
      <alignment vertical="center"/>
      <protection/>
    </xf>
    <xf numFmtId="3" fontId="65" fillId="0" borderId="46" xfId="102" applyNumberFormat="1" applyFont="1" applyBorder="1" applyAlignment="1">
      <alignment horizontal="right" vertical="center"/>
      <protection/>
    </xf>
    <xf numFmtId="0" fontId="68" fillId="0" borderId="46" xfId="102" applyFont="1" applyBorder="1" applyAlignment="1">
      <alignment vertical="center"/>
      <protection/>
    </xf>
    <xf numFmtId="0" fontId="68" fillId="0" borderId="46" xfId="102" applyFont="1" applyFill="1" applyBorder="1" applyAlignment="1">
      <alignment vertical="center"/>
      <protection/>
    </xf>
    <xf numFmtId="165" fontId="65" fillId="0" borderId="46" xfId="102" applyNumberFormat="1" applyFont="1" applyBorder="1" applyAlignment="1">
      <alignment vertical="center"/>
      <protection/>
    </xf>
    <xf numFmtId="3" fontId="6" fillId="0" borderId="0" xfId="102" applyNumberFormat="1" applyFont="1" applyFill="1" applyAlignment="1">
      <alignment vertical="center"/>
      <protection/>
    </xf>
    <xf numFmtId="0" fontId="67" fillId="0" borderId="46" xfId="102" applyFont="1" applyBorder="1" applyAlignment="1">
      <alignment vertical="center" wrapText="1"/>
      <protection/>
    </xf>
    <xf numFmtId="3" fontId="65" fillId="0" borderId="46" xfId="102" applyNumberFormat="1" applyFont="1" applyFill="1" applyBorder="1" applyAlignment="1">
      <alignment horizontal="right" vertical="center"/>
      <protection/>
    </xf>
    <xf numFmtId="0" fontId="65" fillId="0" borderId="46" xfId="102" applyFont="1" applyFill="1" applyBorder="1" applyAlignment="1">
      <alignment vertical="center"/>
      <protection/>
    </xf>
    <xf numFmtId="0" fontId="67" fillId="0" borderId="46" xfId="102" applyFont="1" applyFill="1" applyBorder="1" applyAlignment="1">
      <alignment vertical="center"/>
      <protection/>
    </xf>
    <xf numFmtId="3" fontId="66" fillId="0" borderId="46" xfId="102" applyNumberFormat="1" applyFont="1" applyBorder="1" applyAlignment="1">
      <alignment vertical="center"/>
      <protection/>
    </xf>
    <xf numFmtId="3" fontId="66" fillId="0" borderId="46" xfId="102" applyNumberFormat="1" applyFont="1" applyFill="1" applyBorder="1" applyAlignment="1">
      <alignment vertical="center"/>
      <protection/>
    </xf>
    <xf numFmtId="3" fontId="66" fillId="0" borderId="36" xfId="102" applyNumberFormat="1" applyFont="1" applyFill="1" applyBorder="1" applyAlignment="1">
      <alignment vertical="center"/>
      <protection/>
    </xf>
    <xf numFmtId="3" fontId="7" fillId="0" borderId="0" xfId="102" applyNumberFormat="1" applyFont="1" applyAlignment="1">
      <alignment vertical="center"/>
      <protection/>
    </xf>
    <xf numFmtId="0" fontId="7" fillId="0" borderId="0" xfId="102" applyFont="1" applyAlignment="1">
      <alignment vertical="center"/>
      <protection/>
    </xf>
    <xf numFmtId="165" fontId="65" fillId="0" borderId="46" xfId="102" applyNumberFormat="1" applyFont="1" applyFill="1" applyBorder="1" applyAlignment="1">
      <alignment vertical="center"/>
      <protection/>
    </xf>
    <xf numFmtId="0" fontId="65" fillId="0" borderId="46" xfId="102" applyFont="1" applyFill="1" applyBorder="1" applyAlignment="1">
      <alignment vertical="center" wrapText="1"/>
      <protection/>
    </xf>
    <xf numFmtId="0" fontId="67" fillId="0" borderId="0" xfId="102" applyFont="1" applyBorder="1" applyAlignment="1">
      <alignment vertical="center" wrapText="1"/>
      <protection/>
    </xf>
    <xf numFmtId="0" fontId="65" fillId="0" borderId="0" xfId="102" applyFont="1" applyBorder="1" applyAlignment="1">
      <alignment vertical="center" wrapText="1"/>
      <protection/>
    </xf>
    <xf numFmtId="0" fontId="66" fillId="26" borderId="46" xfId="102" applyFont="1" applyFill="1" applyBorder="1" applyAlignment="1">
      <alignment vertical="center"/>
      <protection/>
    </xf>
    <xf numFmtId="3" fontId="66" fillId="26" borderId="46" xfId="102" applyNumberFormat="1" applyFont="1" applyFill="1" applyBorder="1" applyAlignment="1">
      <alignment vertical="center"/>
      <protection/>
    </xf>
    <xf numFmtId="3" fontId="66" fillId="26" borderId="36" xfId="102" applyNumberFormat="1" applyFont="1" applyFill="1" applyBorder="1" applyAlignment="1">
      <alignment vertical="center"/>
      <protection/>
    </xf>
    <xf numFmtId="0" fontId="12" fillId="0" borderId="0" xfId="102" applyFont="1" applyFill="1" applyBorder="1" applyAlignment="1">
      <alignment vertical="center"/>
      <protection/>
    </xf>
    <xf numFmtId="3" fontId="12" fillId="0" borderId="0" xfId="102" applyNumberFormat="1" applyFont="1" applyFill="1" applyBorder="1" applyAlignment="1">
      <alignment vertical="center"/>
      <protection/>
    </xf>
    <xf numFmtId="0" fontId="6" fillId="0" borderId="0" xfId="102" applyFont="1" applyFill="1" applyBorder="1" applyAlignment="1">
      <alignment vertical="center" wrapText="1"/>
      <protection/>
    </xf>
    <xf numFmtId="0" fontId="6" fillId="0" borderId="0" xfId="102" applyFont="1" applyBorder="1" applyAlignment="1">
      <alignment vertical="center" wrapText="1"/>
      <protection/>
    </xf>
    <xf numFmtId="3" fontId="6" fillId="0" borderId="0" xfId="102" applyNumberFormat="1" applyFont="1" applyBorder="1" applyAlignment="1">
      <alignment vertical="center" wrapText="1"/>
      <protection/>
    </xf>
    <xf numFmtId="3" fontId="65" fillId="0" borderId="10" xfId="102" applyNumberFormat="1" applyFont="1" applyFill="1" applyBorder="1" applyAlignment="1">
      <alignment vertical="center"/>
      <protection/>
    </xf>
    <xf numFmtId="3" fontId="66" fillId="0" borderId="10" xfId="102" applyNumberFormat="1" applyFont="1" applyFill="1" applyBorder="1" applyAlignment="1">
      <alignment vertical="center"/>
      <protection/>
    </xf>
    <xf numFmtId="3" fontId="66" fillId="26" borderId="10" xfId="102" applyNumberFormat="1" applyFont="1" applyFill="1" applyBorder="1" applyAlignment="1">
      <alignment vertical="center"/>
      <protection/>
    </xf>
    <xf numFmtId="0" fontId="8" fillId="0" borderId="10" xfId="97" applyFont="1" applyFill="1" applyBorder="1" applyAlignment="1">
      <alignment vertical="top" wrapText="1"/>
      <protection/>
    </xf>
    <xf numFmtId="0" fontId="8" fillId="0" borderId="14" xfId="97" applyFont="1" applyFill="1" applyBorder="1" applyAlignment="1">
      <alignment vertical="top" wrapText="1"/>
      <protection/>
    </xf>
    <xf numFmtId="0" fontId="8" fillId="0" borderId="14" xfId="97" applyFont="1" applyFill="1" applyBorder="1" applyAlignment="1">
      <alignment horizontal="center" vertical="top" wrapText="1"/>
      <protection/>
    </xf>
    <xf numFmtId="0" fontId="8" fillId="0" borderId="11" xfId="0" applyFont="1" applyFill="1" applyBorder="1" applyAlignment="1">
      <alignment wrapText="1"/>
    </xf>
    <xf numFmtId="0" fontId="8" fillId="4" borderId="10" xfId="97" applyFont="1" applyFill="1" applyBorder="1" applyAlignment="1">
      <alignment vertical="top" wrapText="1"/>
      <protection/>
    </xf>
    <xf numFmtId="0" fontId="8" fillId="4" borderId="14" xfId="97" applyFont="1" applyFill="1" applyBorder="1" applyAlignment="1">
      <alignment vertical="top" wrapText="1"/>
      <protection/>
    </xf>
    <xf numFmtId="0" fontId="13" fillId="4" borderId="11" xfId="93" applyFont="1" applyFill="1" applyBorder="1" applyAlignment="1">
      <alignment vertical="center"/>
      <protection/>
    </xf>
    <xf numFmtId="0" fontId="12" fillId="4" borderId="12" xfId="97" applyFont="1" applyFill="1" applyBorder="1" applyAlignment="1">
      <alignment horizontal="left" vertical="top"/>
      <protection/>
    </xf>
    <xf numFmtId="0" fontId="13" fillId="4" borderId="10" xfId="97" applyFont="1" applyFill="1" applyBorder="1" applyAlignment="1">
      <alignment horizontal="left" vertical="center" wrapText="1"/>
      <protection/>
    </xf>
    <xf numFmtId="0" fontId="13" fillId="0" borderId="10" xfId="97" applyFont="1" applyFill="1" applyBorder="1" applyAlignment="1">
      <alignment horizontal="right" vertical="center" wrapText="1"/>
      <protection/>
    </xf>
    <xf numFmtId="0" fontId="8" fillId="0" borderId="11" xfId="101" applyFont="1" applyFill="1" applyBorder="1" applyAlignment="1">
      <alignment vertical="center" wrapText="1"/>
      <protection/>
    </xf>
    <xf numFmtId="49" fontId="0" fillId="0" borderId="38" xfId="107" applyNumberFormat="1" applyFont="1" applyFill="1" applyBorder="1" applyAlignment="1">
      <alignment horizontal="left" vertical="center" wrapText="1"/>
      <protection/>
    </xf>
    <xf numFmtId="0" fontId="8" fillId="0" borderId="11" xfId="101" applyFont="1" applyFill="1" applyBorder="1" applyAlignment="1">
      <alignment vertical="top"/>
      <protection/>
    </xf>
    <xf numFmtId="14" fontId="8" fillId="0" borderId="10" xfId="101" applyNumberFormat="1" applyFont="1" applyFill="1" applyBorder="1" applyAlignment="1">
      <alignment horizontal="center" vertical="top" wrapText="1"/>
      <protection/>
    </xf>
    <xf numFmtId="0" fontId="8" fillId="0" borderId="11" xfId="101" applyFont="1" applyFill="1" applyBorder="1" applyAlignment="1">
      <alignment vertical="top" wrapText="1"/>
      <protection/>
    </xf>
    <xf numFmtId="0" fontId="8" fillId="0" borderId="10" xfId="95" applyFont="1" applyFill="1" applyBorder="1" applyAlignment="1">
      <alignment horizontal="left" vertical="center" wrapText="1"/>
      <protection/>
    </xf>
    <xf numFmtId="0" fontId="8" fillId="0" borderId="10" xfId="101" applyFont="1" applyFill="1" applyBorder="1" applyAlignment="1">
      <alignment horizontal="center" vertical="top" wrapText="1"/>
      <protection/>
    </xf>
    <xf numFmtId="0" fontId="8" fillId="0" borderId="10" xfId="101" applyFont="1" applyFill="1" applyBorder="1" applyAlignment="1">
      <alignment vertical="top" wrapText="1"/>
      <protection/>
    </xf>
    <xf numFmtId="0" fontId="8" fillId="0" borderId="11" xfId="95" applyFont="1" applyFill="1" applyBorder="1" applyAlignment="1">
      <alignment horizontal="left" vertical="center" wrapText="1"/>
      <protection/>
    </xf>
    <xf numFmtId="0" fontId="59" fillId="0" borderId="11" xfId="0" applyFont="1" applyFill="1" applyBorder="1" applyAlignment="1">
      <alignment wrapText="1"/>
    </xf>
    <xf numFmtId="0" fontId="8" fillId="0" borderId="10" xfId="97" applyFont="1" applyFill="1" applyBorder="1" applyAlignment="1">
      <alignment horizontal="left" vertical="center"/>
      <protection/>
    </xf>
    <xf numFmtId="0" fontId="8" fillId="0" borderId="11" xfId="97" applyFont="1" applyFill="1" applyBorder="1" applyAlignment="1">
      <alignment horizontal="left" vertical="center"/>
      <protection/>
    </xf>
    <xf numFmtId="0" fontId="8" fillId="27" borderId="10" xfId="93" applyFont="1" applyFill="1" applyBorder="1" applyAlignment="1">
      <alignment horizontal="left" vertical="center" wrapText="1"/>
      <protection/>
    </xf>
    <xf numFmtId="0" fontId="8" fillId="27" borderId="11" xfId="93" applyFont="1" applyFill="1" applyBorder="1" applyAlignment="1">
      <alignment horizontal="left" vertical="center" wrapText="1"/>
      <protection/>
    </xf>
    <xf numFmtId="0" fontId="8" fillId="0" borderId="10" xfId="97" applyFont="1" applyFill="1" applyBorder="1" applyAlignment="1">
      <alignment horizontal="left" vertical="center" wrapText="1"/>
      <protection/>
    </xf>
    <xf numFmtId="164" fontId="8" fillId="0" borderId="10" xfId="97" applyNumberFormat="1" applyFont="1" applyFill="1" applyBorder="1" applyAlignment="1">
      <alignment horizontal="right" vertical="center"/>
      <protection/>
    </xf>
    <xf numFmtId="49" fontId="57" fillId="0" borderId="38" xfId="107" applyNumberFormat="1" applyFont="1" applyFill="1" applyBorder="1" applyAlignment="1">
      <alignment horizontal="left" vertical="center" wrapText="1"/>
      <protection/>
    </xf>
    <xf numFmtId="0" fontId="8" fillId="0" borderId="11" xfId="97" applyFont="1" applyFill="1" applyBorder="1" applyAlignment="1">
      <alignment horizontal="left" vertical="top" wrapText="1"/>
      <protection/>
    </xf>
    <xf numFmtId="0" fontId="13" fillId="0" borderId="0" xfId="121" applyFont="1" applyAlignment="1">
      <alignment vertical="center"/>
      <protection/>
    </xf>
    <xf numFmtId="3" fontId="13" fillId="0" borderId="36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left" vertical="center"/>
    </xf>
    <xf numFmtId="3" fontId="9" fillId="28" borderId="22" xfId="122" applyNumberFormat="1" applyFont="1" applyFill="1" applyBorder="1" applyAlignment="1">
      <alignment horizontal="center" vertical="center" wrapText="1"/>
      <protection/>
    </xf>
    <xf numFmtId="3" fontId="9" fillId="0" borderId="10" xfId="122" applyNumberFormat="1" applyFont="1" applyFill="1" applyBorder="1" applyAlignment="1">
      <alignment horizontal="right" vertical="center" wrapText="1"/>
      <protection/>
    </xf>
    <xf numFmtId="3" fontId="9" fillId="4" borderId="10" xfId="122" applyNumberFormat="1" applyFont="1" applyFill="1" applyBorder="1" applyAlignment="1">
      <alignment horizontal="left" vertical="center"/>
      <protection/>
    </xf>
    <xf numFmtId="3" fontId="9" fillId="4" borderId="10" xfId="122" applyNumberFormat="1" applyFont="1" applyFill="1" applyBorder="1" applyAlignment="1">
      <alignment horizontal="right" vertical="center"/>
      <protection/>
    </xf>
    <xf numFmtId="3" fontId="9" fillId="4" borderId="10" xfId="122" applyNumberFormat="1" applyFont="1" applyFill="1" applyBorder="1" applyAlignment="1">
      <alignment horizontal="right" vertical="center" wrapText="1"/>
      <protection/>
    </xf>
    <xf numFmtId="3" fontId="9" fillId="0" borderId="0" xfId="122" applyNumberFormat="1" applyFont="1" applyFill="1" applyBorder="1" applyAlignment="1">
      <alignment horizontal="left" vertical="center"/>
      <protection/>
    </xf>
    <xf numFmtId="3" fontId="9" fillId="0" borderId="0" xfId="122" applyNumberFormat="1" applyFont="1" applyFill="1" applyBorder="1" applyAlignment="1">
      <alignment horizontal="right" vertical="center"/>
      <protection/>
    </xf>
    <xf numFmtId="3" fontId="9" fillId="0" borderId="10" xfId="122" applyNumberFormat="1" applyFont="1" applyFill="1" applyBorder="1" applyAlignment="1">
      <alignment horizontal="right" vertical="center"/>
      <protection/>
    </xf>
    <xf numFmtId="3" fontId="9" fillId="0" borderId="10" xfId="122" applyNumberFormat="1" applyFont="1" applyFill="1" applyBorder="1" applyAlignment="1">
      <alignment horizontal="left" vertical="center"/>
      <protection/>
    </xf>
    <xf numFmtId="3" fontId="17" fillId="4" borderId="10" xfId="122" applyNumberFormat="1" applyFont="1" applyFill="1" applyBorder="1" applyAlignment="1">
      <alignment vertical="center"/>
      <protection/>
    </xf>
    <xf numFmtId="3" fontId="6" fillId="0" borderId="10" xfId="122" applyNumberFormat="1" applyFont="1" applyBorder="1" applyAlignment="1">
      <alignment horizontal="center" vertical="center"/>
      <protection/>
    </xf>
    <xf numFmtId="0" fontId="8" fillId="0" borderId="10" xfId="103" applyFont="1" applyBorder="1">
      <alignment/>
      <protection/>
    </xf>
    <xf numFmtId="0" fontId="8" fillId="0" borderId="10" xfId="103" applyFont="1" applyBorder="1" applyAlignment="1">
      <alignment wrapText="1"/>
      <protection/>
    </xf>
    <xf numFmtId="0" fontId="13" fillId="0" borderId="10" xfId="103" applyFont="1" applyBorder="1">
      <alignment/>
      <protection/>
    </xf>
    <xf numFmtId="0" fontId="8" fillId="0" borderId="10" xfId="103" applyFont="1" applyBorder="1">
      <alignment/>
      <protection/>
    </xf>
    <xf numFmtId="0" fontId="9" fillId="0" borderId="10" xfId="103" applyFont="1" applyBorder="1">
      <alignment/>
      <protection/>
    </xf>
    <xf numFmtId="0" fontId="37" fillId="0" borderId="0" xfId="124">
      <alignment/>
      <protection/>
    </xf>
    <xf numFmtId="0" fontId="71" fillId="0" borderId="0" xfId="124" applyFont="1">
      <alignment/>
      <protection/>
    </xf>
    <xf numFmtId="1" fontId="71" fillId="0" borderId="11" xfId="124" applyNumberFormat="1" applyFont="1" applyBorder="1" applyAlignment="1">
      <alignment horizontal="left"/>
      <protection/>
    </xf>
    <xf numFmtId="1" fontId="71" fillId="0" borderId="12" xfId="124" applyNumberFormat="1" applyFont="1" applyBorder="1" applyAlignment="1">
      <alignment horizontal="left"/>
      <protection/>
    </xf>
    <xf numFmtId="3" fontId="71" fillId="0" borderId="10" xfId="124" applyNumberFormat="1" applyFont="1" applyBorder="1" applyAlignment="1">
      <alignment horizontal="right"/>
      <protection/>
    </xf>
    <xf numFmtId="3" fontId="37" fillId="0" borderId="10" xfId="124" applyNumberFormat="1" applyBorder="1" applyAlignment="1">
      <alignment horizontal="right"/>
      <protection/>
    </xf>
    <xf numFmtId="1" fontId="37" fillId="0" borderId="11" xfId="124" applyNumberFormat="1" applyFont="1" applyBorder="1" applyAlignment="1">
      <alignment horizontal="left"/>
      <protection/>
    </xf>
    <xf numFmtId="1" fontId="37" fillId="0" borderId="12" xfId="124" applyNumberFormat="1" applyBorder="1" applyAlignment="1">
      <alignment horizontal="left"/>
      <protection/>
    </xf>
    <xf numFmtId="1" fontId="37" fillId="0" borderId="11" xfId="124" applyNumberFormat="1" applyBorder="1" applyAlignment="1">
      <alignment horizontal="left"/>
      <protection/>
    </xf>
    <xf numFmtId="1" fontId="37" fillId="0" borderId="11" xfId="124" applyNumberFormat="1" applyFont="1" applyBorder="1" applyAlignment="1">
      <alignment horizontal="left" wrapText="1"/>
      <protection/>
    </xf>
    <xf numFmtId="3" fontId="37" fillId="0" borderId="10" xfId="124" applyNumberFormat="1" applyFont="1" applyBorder="1" applyAlignment="1">
      <alignment horizontal="right"/>
      <protection/>
    </xf>
    <xf numFmtId="1" fontId="37" fillId="0" borderId="11" xfId="124" applyNumberFormat="1" applyFont="1" applyBorder="1" applyAlignment="1">
      <alignment horizontal="left" wrapText="1"/>
      <protection/>
    </xf>
    <xf numFmtId="0" fontId="37" fillId="0" borderId="11" xfId="124" applyFont="1" applyBorder="1">
      <alignment/>
      <protection/>
    </xf>
    <xf numFmtId="0" fontId="37" fillId="0" borderId="12" xfId="124" applyBorder="1">
      <alignment/>
      <protection/>
    </xf>
    <xf numFmtId="0" fontId="37" fillId="0" borderId="10" xfId="124" applyBorder="1">
      <alignment/>
      <protection/>
    </xf>
    <xf numFmtId="3" fontId="37" fillId="0" borderId="10" xfId="124" applyNumberFormat="1" applyBorder="1">
      <alignment/>
      <protection/>
    </xf>
    <xf numFmtId="0" fontId="71" fillId="0" borderId="11" xfId="124" applyFont="1" applyBorder="1">
      <alignment/>
      <protection/>
    </xf>
    <xf numFmtId="0" fontId="71" fillId="0" borderId="12" xfId="124" applyFont="1" applyBorder="1">
      <alignment/>
      <protection/>
    </xf>
    <xf numFmtId="3" fontId="71" fillId="0" borderId="10" xfId="124" applyNumberFormat="1" applyFont="1" applyBorder="1">
      <alignment/>
      <protection/>
    </xf>
    <xf numFmtId="38" fontId="4" fillId="0" borderId="0" xfId="129" applyNumberFormat="1" applyAlignment="1">
      <alignment horizontal="center" vertical="center"/>
      <protection/>
    </xf>
    <xf numFmtId="38" fontId="4" fillId="0" borderId="0" xfId="129" applyNumberFormat="1" applyAlignment="1">
      <alignment vertical="center"/>
      <protection/>
    </xf>
    <xf numFmtId="38" fontId="56" fillId="24" borderId="0" xfId="129" applyNumberFormat="1" applyFont="1" applyFill="1" applyBorder="1" applyAlignment="1">
      <alignment horizontal="center" vertical="center" wrapText="1"/>
      <protection/>
    </xf>
    <xf numFmtId="38" fontId="4" fillId="0" borderId="0" xfId="129" applyNumberFormat="1" applyFont="1" applyAlignment="1">
      <alignment vertical="center"/>
      <protection/>
    </xf>
    <xf numFmtId="38" fontId="72" fillId="0" borderId="0" xfId="129" applyNumberFormat="1" applyFont="1" applyAlignment="1">
      <alignment vertical="center"/>
      <protection/>
    </xf>
    <xf numFmtId="38" fontId="56" fillId="4" borderId="54" xfId="129" applyNumberFormat="1" applyFont="1" applyFill="1" applyBorder="1" applyAlignment="1">
      <alignment horizontal="center" vertical="center" wrapText="1"/>
      <protection/>
    </xf>
    <xf numFmtId="38" fontId="56" fillId="4" borderId="55" xfId="129" applyNumberFormat="1" applyFont="1" applyFill="1" applyBorder="1" applyAlignment="1">
      <alignment horizontal="center" vertical="center" wrapText="1"/>
      <protection/>
    </xf>
    <xf numFmtId="38" fontId="4" fillId="0" borderId="0" xfId="129" applyNumberFormat="1" applyAlignment="1">
      <alignment horizontal="center" vertical="center" wrapText="1"/>
      <protection/>
    </xf>
    <xf numFmtId="38" fontId="56" fillId="4" borderId="25" xfId="129" applyNumberFormat="1" applyFont="1" applyFill="1" applyBorder="1" applyAlignment="1">
      <alignment horizontal="center" vertical="center" wrapText="1"/>
      <protection/>
    </xf>
    <xf numFmtId="38" fontId="56" fillId="4" borderId="26" xfId="129" applyNumberFormat="1" applyFont="1" applyFill="1" applyBorder="1" applyAlignment="1">
      <alignment horizontal="center" vertical="center" wrapText="1"/>
      <protection/>
    </xf>
    <xf numFmtId="38" fontId="8" fillId="22" borderId="56" xfId="129" applyNumberFormat="1" applyFont="1" applyFill="1" applyBorder="1" applyAlignment="1">
      <alignment vertical="center"/>
      <protection/>
    </xf>
    <xf numFmtId="3" fontId="8" fillId="4" borderId="37" xfId="129" applyNumberFormat="1" applyFont="1" applyFill="1" applyBorder="1" applyAlignment="1">
      <alignment horizontal="right" vertical="center"/>
      <protection/>
    </xf>
    <xf numFmtId="3" fontId="8" fillId="4" borderId="14" xfId="129" applyNumberFormat="1" applyFont="1" applyFill="1" applyBorder="1" applyAlignment="1">
      <alignment horizontal="right" vertical="center"/>
      <protection/>
    </xf>
    <xf numFmtId="3" fontId="8" fillId="4" borderId="10" xfId="129" applyNumberFormat="1" applyFont="1" applyFill="1" applyBorder="1" applyAlignment="1">
      <alignment horizontal="right" vertical="center"/>
      <protection/>
    </xf>
    <xf numFmtId="3" fontId="56" fillId="4" borderId="14" xfId="129" applyNumberFormat="1" applyFont="1" applyFill="1" applyBorder="1" applyAlignment="1">
      <alignment horizontal="right" vertical="center"/>
      <protection/>
    </xf>
    <xf numFmtId="38" fontId="8" fillId="22" borderId="57" xfId="129" applyNumberFormat="1" applyFont="1" applyFill="1" applyBorder="1" applyAlignment="1">
      <alignment vertical="center"/>
      <protection/>
    </xf>
    <xf numFmtId="38" fontId="8" fillId="22" borderId="58" xfId="129" applyNumberFormat="1" applyFont="1" applyFill="1" applyBorder="1" applyAlignment="1">
      <alignment vertical="center"/>
      <protection/>
    </xf>
    <xf numFmtId="3" fontId="8" fillId="0" borderId="12" xfId="129" applyNumberFormat="1" applyFont="1" applyBorder="1" applyAlignment="1">
      <alignment horizontal="right" vertical="center"/>
      <protection/>
    </xf>
    <xf numFmtId="3" fontId="56" fillId="0" borderId="10" xfId="129" applyNumberFormat="1" applyFont="1" applyBorder="1" applyAlignment="1">
      <alignment horizontal="right" vertical="center"/>
      <protection/>
    </xf>
    <xf numFmtId="3" fontId="8" fillId="4" borderId="12" xfId="129" applyNumberFormat="1" applyFont="1" applyFill="1" applyBorder="1" applyAlignment="1">
      <alignment horizontal="right" vertical="center"/>
      <protection/>
    </xf>
    <xf numFmtId="38" fontId="8" fillId="22" borderId="59" xfId="129" applyNumberFormat="1" applyFont="1" applyFill="1" applyBorder="1" applyAlignment="1">
      <alignment horizontal="center" vertical="center"/>
      <protection/>
    </xf>
    <xf numFmtId="38" fontId="8" fillId="22" borderId="60" xfId="129" applyNumberFormat="1" applyFont="1" applyFill="1" applyBorder="1" applyAlignment="1">
      <alignment vertical="center" wrapText="1"/>
      <protection/>
    </xf>
    <xf numFmtId="38" fontId="8" fillId="22" borderId="61" xfId="129" applyNumberFormat="1" applyFont="1" applyFill="1" applyBorder="1" applyAlignment="1">
      <alignment horizontal="center" vertical="center"/>
      <protection/>
    </xf>
    <xf numFmtId="38" fontId="8" fillId="22" borderId="62" xfId="129" applyNumberFormat="1" applyFont="1" applyFill="1" applyBorder="1" applyAlignment="1">
      <alignment vertical="center" wrapText="1"/>
      <protection/>
    </xf>
    <xf numFmtId="38" fontId="8" fillId="22" borderId="63" xfId="129" applyNumberFormat="1" applyFont="1" applyFill="1" applyBorder="1" applyAlignment="1">
      <alignment horizontal="center" vertical="center"/>
      <protection/>
    </xf>
    <xf numFmtId="38" fontId="8" fillId="22" borderId="64" xfId="129" applyNumberFormat="1" applyFont="1" applyFill="1" applyBorder="1" applyAlignment="1">
      <alignment vertical="center" wrapText="1"/>
      <protection/>
    </xf>
    <xf numFmtId="3" fontId="8" fillId="0" borderId="29" xfId="129" applyNumberFormat="1" applyFont="1" applyBorder="1" applyAlignment="1">
      <alignment horizontal="right" vertical="center"/>
      <protection/>
    </xf>
    <xf numFmtId="3" fontId="56" fillId="0" borderId="16" xfId="129" applyNumberFormat="1" applyFont="1" applyBorder="1" applyAlignment="1">
      <alignment horizontal="right" vertical="center"/>
      <protection/>
    </xf>
    <xf numFmtId="3" fontId="8" fillId="0" borderId="13" xfId="129" applyNumberFormat="1" applyFont="1" applyBorder="1" applyAlignment="1">
      <alignment horizontal="right" vertical="center"/>
      <protection/>
    </xf>
    <xf numFmtId="3" fontId="8" fillId="0" borderId="52" xfId="129" applyNumberFormat="1" applyFont="1" applyBorder="1" applyAlignment="1">
      <alignment horizontal="right" vertical="center"/>
      <protection/>
    </xf>
    <xf numFmtId="3" fontId="56" fillId="0" borderId="52" xfId="129" applyNumberFormat="1" applyFont="1" applyBorder="1" applyAlignment="1">
      <alignment horizontal="right" vertical="center"/>
      <protection/>
    </xf>
    <xf numFmtId="0" fontId="0" fillId="0" borderId="10" xfId="0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3" fontId="3" fillId="0" borderId="0" xfId="123" applyNumberFormat="1" applyFont="1" applyAlignment="1">
      <alignment horizontal="center" vertical="center" wrapText="1"/>
      <protection/>
    </xf>
    <xf numFmtId="3" fontId="3" fillId="0" borderId="0" xfId="123" applyNumberFormat="1" applyFont="1" applyAlignment="1">
      <alignment horizontal="left" vertical="center" wrapText="1"/>
      <protection/>
    </xf>
    <xf numFmtId="3" fontId="3" fillId="0" borderId="0" xfId="123" applyNumberFormat="1" applyFont="1" applyBorder="1" applyAlignment="1">
      <alignment horizontal="center" vertical="center" wrapText="1"/>
      <protection/>
    </xf>
    <xf numFmtId="3" fontId="3" fillId="0" borderId="65" xfId="123" applyNumberFormat="1" applyFont="1" applyBorder="1" applyAlignment="1">
      <alignment horizontal="center" vertical="center" wrapText="1"/>
      <protection/>
    </xf>
    <xf numFmtId="3" fontId="73" fillId="0" borderId="10" xfId="123" applyNumberFormat="1" applyFont="1" applyBorder="1" applyAlignment="1">
      <alignment horizontal="left" vertical="center" wrapText="1"/>
      <protection/>
    </xf>
    <xf numFmtId="0" fontId="0" fillId="0" borderId="10" xfId="123" applyBorder="1" applyAlignment="1">
      <alignment horizontal="left" vertical="center" wrapText="1"/>
      <protection/>
    </xf>
    <xf numFmtId="0" fontId="0" fillId="0" borderId="10" xfId="123" applyBorder="1" applyAlignment="1">
      <alignment vertical="center" wrapText="1"/>
      <protection/>
    </xf>
    <xf numFmtId="0" fontId="0" fillId="0" borderId="0" xfId="123" applyBorder="1" applyAlignment="1">
      <alignment vertical="center" wrapText="1"/>
      <protection/>
    </xf>
    <xf numFmtId="3" fontId="0" fillId="0" borderId="0" xfId="123" applyNumberFormat="1" applyFont="1" applyAlignment="1">
      <alignment horizontal="center" vertical="center" wrapText="1"/>
      <protection/>
    </xf>
    <xf numFmtId="3" fontId="0" fillId="0" borderId="0" xfId="123" applyNumberFormat="1" applyFont="1" applyAlignment="1">
      <alignment horizontal="left" vertical="center" wrapText="1"/>
      <protection/>
    </xf>
    <xf numFmtId="3" fontId="0" fillId="0" borderId="10" xfId="123" applyNumberFormat="1" applyFont="1" applyBorder="1" applyAlignment="1">
      <alignment horizontal="left" vertical="center" wrapText="1"/>
      <protection/>
    </xf>
    <xf numFmtId="10" fontId="0" fillId="0" borderId="10" xfId="123" applyNumberFormat="1" applyFont="1" applyFill="1" applyBorder="1" applyAlignment="1">
      <alignment horizontal="center" vertical="center" wrapText="1"/>
      <protection/>
    </xf>
    <xf numFmtId="3" fontId="0" fillId="0" borderId="10" xfId="123" applyNumberFormat="1" applyBorder="1" applyAlignment="1">
      <alignment vertical="center" wrapText="1"/>
      <protection/>
    </xf>
    <xf numFmtId="3" fontId="0" fillId="0" borderId="65" xfId="123" applyNumberFormat="1" applyFont="1" applyFill="1" applyBorder="1" applyAlignment="1">
      <alignment horizontal="center" vertical="center" wrapText="1"/>
      <protection/>
    </xf>
    <xf numFmtId="3" fontId="0" fillId="0" borderId="10" xfId="123" applyNumberFormat="1" applyFont="1" applyFill="1" applyBorder="1" applyAlignment="1">
      <alignment horizontal="left" vertical="center" wrapText="1"/>
      <protection/>
    </xf>
    <xf numFmtId="3" fontId="0" fillId="0" borderId="10" xfId="123" applyNumberFormat="1" applyFont="1" applyFill="1" applyBorder="1" applyAlignment="1">
      <alignment horizontal="right" vertical="center" wrapText="1"/>
      <protection/>
    </xf>
    <xf numFmtId="3" fontId="0" fillId="0" borderId="10" xfId="123" applyNumberFormat="1" applyFont="1" applyFill="1" applyBorder="1" applyAlignment="1">
      <alignment vertical="center" wrapText="1"/>
      <protection/>
    </xf>
    <xf numFmtId="3" fontId="0" fillId="0" borderId="10" xfId="123" applyNumberFormat="1" applyFont="1" applyBorder="1" applyAlignment="1">
      <alignment horizontal="center" vertical="center" wrapText="1"/>
      <protection/>
    </xf>
    <xf numFmtId="3" fontId="0" fillId="0" borderId="10" xfId="123" applyNumberFormat="1" applyFont="1" applyBorder="1" applyAlignment="1">
      <alignment vertical="center" wrapText="1"/>
      <protection/>
    </xf>
    <xf numFmtId="3" fontId="3" fillId="0" borderId="65" xfId="123" applyNumberFormat="1" applyFont="1" applyFill="1" applyBorder="1" applyAlignment="1">
      <alignment horizontal="center" vertical="center" wrapText="1"/>
      <protection/>
    </xf>
    <xf numFmtId="3" fontId="0" fillId="0" borderId="16" xfId="123" applyNumberFormat="1" applyFont="1" applyFill="1" applyBorder="1" applyAlignment="1">
      <alignment horizontal="right" vertical="center" wrapText="1"/>
      <protection/>
    </xf>
    <xf numFmtId="3" fontId="3" fillId="0" borderId="65" xfId="123" applyNumberFormat="1" applyFont="1" applyFill="1" applyBorder="1" applyAlignment="1">
      <alignment horizontal="center" vertical="center" wrapText="1"/>
      <protection/>
    </xf>
    <xf numFmtId="3" fontId="73" fillId="0" borderId="10" xfId="123" applyNumberFormat="1" applyFont="1" applyFill="1" applyBorder="1" applyAlignment="1">
      <alignment horizontal="left" vertical="center" wrapText="1"/>
      <protection/>
    </xf>
    <xf numFmtId="3" fontId="2" fillId="0" borderId="66" xfId="123" applyNumberFormat="1" applyFont="1" applyFill="1" applyBorder="1" applyAlignment="1">
      <alignment horizontal="center" vertical="center" wrapText="1"/>
      <protection/>
    </xf>
    <xf numFmtId="3" fontId="0" fillId="0" borderId="16" xfId="123" applyNumberFormat="1" applyFont="1" applyFill="1" applyBorder="1" applyAlignment="1">
      <alignment horizontal="left" vertical="center" wrapText="1"/>
      <protection/>
    </xf>
    <xf numFmtId="3" fontId="3" fillId="29" borderId="67" xfId="123" applyNumberFormat="1" applyFont="1" applyFill="1" applyBorder="1" applyAlignment="1">
      <alignment horizontal="center" vertical="center" wrapText="1"/>
      <protection/>
    </xf>
    <xf numFmtId="3" fontId="3" fillId="29" borderId="43" xfId="123" applyNumberFormat="1" applyFont="1" applyFill="1" applyBorder="1" applyAlignment="1">
      <alignment horizontal="right" vertical="center" wrapText="1"/>
      <protection/>
    </xf>
    <xf numFmtId="3" fontId="3" fillId="0" borderId="0" xfId="123" applyNumberFormat="1" applyFont="1" applyFill="1" applyBorder="1" applyAlignment="1">
      <alignment horizontal="center" vertical="center" wrapText="1"/>
      <protection/>
    </xf>
    <xf numFmtId="3" fontId="3" fillId="0" borderId="0" xfId="123" applyNumberFormat="1" applyFont="1" applyFill="1" applyBorder="1" applyAlignment="1">
      <alignment horizontal="left" vertical="center" wrapText="1"/>
      <protection/>
    </xf>
    <xf numFmtId="0" fontId="0" fillId="0" borderId="0" xfId="123" applyFill="1" applyBorder="1" applyAlignment="1">
      <alignment vertical="center" wrapText="1"/>
      <protection/>
    </xf>
    <xf numFmtId="3" fontId="3" fillId="0" borderId="0" xfId="123" applyNumberFormat="1" applyFont="1" applyFill="1" applyBorder="1" applyAlignment="1">
      <alignment horizontal="right" vertical="center" wrapText="1"/>
      <protection/>
    </xf>
    <xf numFmtId="3" fontId="0" fillId="0" borderId="0" xfId="123" applyNumberFormat="1" applyFont="1" applyAlignment="1">
      <alignment horizontal="right" vertical="center" wrapText="1"/>
      <protection/>
    </xf>
    <xf numFmtId="3" fontId="0" fillId="0" borderId="0" xfId="123" applyNumberFormat="1" applyFont="1" applyAlignment="1">
      <alignment vertical="center" wrapText="1"/>
      <protection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3" fontId="0" fillId="0" borderId="68" xfId="0" applyNumberFormat="1" applyBorder="1" applyAlignment="1">
      <alignment/>
    </xf>
    <xf numFmtId="0" fontId="0" fillId="0" borderId="10" xfId="0" applyBorder="1" applyAlignment="1">
      <alignment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8" fillId="4" borderId="69" xfId="0" applyFont="1" applyFill="1" applyBorder="1" applyAlignment="1">
      <alignment/>
    </xf>
    <xf numFmtId="0" fontId="9" fillId="4" borderId="69" xfId="0" applyFont="1" applyFill="1" applyBorder="1" applyAlignment="1">
      <alignment horizontal="center" vertical="center" wrapText="1"/>
    </xf>
    <xf numFmtId="0" fontId="9" fillId="4" borderId="7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9" fillId="4" borderId="12" xfId="0" applyFont="1" applyFill="1" applyBorder="1" applyAlignment="1">
      <alignment horizontal="center"/>
    </xf>
    <xf numFmtId="0" fontId="9" fillId="4" borderId="10" xfId="0" applyNumberFormat="1" applyFont="1" applyFill="1" applyBorder="1" applyAlignment="1">
      <alignment horizontal="center"/>
    </xf>
    <xf numFmtId="3" fontId="9" fillId="4" borderId="10" xfId="0" applyNumberFormat="1" applyFont="1" applyFill="1" applyBorder="1" applyAlignment="1">
      <alignment horizontal="right"/>
    </xf>
    <xf numFmtId="3" fontId="9" fillId="4" borderId="10" xfId="0" applyNumberFormat="1" applyFont="1" applyFill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0" fontId="9" fillId="4" borderId="12" xfId="0" applyFont="1" applyFill="1" applyBorder="1" applyAlignment="1">
      <alignment/>
    </xf>
    <xf numFmtId="0" fontId="9" fillId="4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3" fontId="74" fillId="0" borderId="0" xfId="0" applyNumberFormat="1" applyFont="1" applyAlignment="1">
      <alignment/>
    </xf>
    <xf numFmtId="3" fontId="75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3" fontId="13" fillId="0" borderId="0" xfId="115" applyNumberFormat="1" applyFont="1" applyBorder="1" applyAlignment="1">
      <alignment vertical="center" wrapText="1"/>
      <protection/>
    </xf>
    <xf numFmtId="0" fontId="13" fillId="0" borderId="16" xfId="0" applyFont="1" applyBorder="1" applyAlignment="1">
      <alignment horizontal="center" vertical="center" wrapText="1"/>
    </xf>
    <xf numFmtId="3" fontId="13" fillId="0" borderId="38" xfId="0" applyNumberFormat="1" applyFont="1" applyBorder="1" applyAlignment="1">
      <alignment vertical="center"/>
    </xf>
    <xf numFmtId="3" fontId="12" fillId="4" borderId="43" xfId="115" applyNumberFormat="1" applyFont="1" applyFill="1" applyBorder="1" applyAlignment="1">
      <alignment vertical="center" wrapText="1"/>
      <protection/>
    </xf>
    <xf numFmtId="165" fontId="13" fillId="0" borderId="10" xfId="117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8" fillId="0" borderId="10" xfId="0" applyNumberFormat="1" applyFont="1" applyFill="1" applyBorder="1" applyAlignment="1">
      <alignment horizontal="right" vertical="center"/>
    </xf>
    <xf numFmtId="3" fontId="60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13" fillId="0" borderId="68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2" fillId="0" borderId="0" xfId="115" applyNumberFormat="1" applyFont="1" applyFill="1" applyBorder="1" applyAlignment="1">
      <alignment vertical="center" wrapText="1"/>
      <protection/>
    </xf>
    <xf numFmtId="3" fontId="12" fillId="0" borderId="0" xfId="115" applyNumberFormat="1" applyFont="1" applyFill="1" applyBorder="1" applyAlignment="1">
      <alignment horizontal="right" vertical="center" wrapText="1"/>
      <protection/>
    </xf>
    <xf numFmtId="0" fontId="8" fillId="0" borderId="18" xfId="121" applyFont="1" applyFill="1" applyBorder="1" applyAlignment="1">
      <alignment vertical="center" wrapText="1"/>
      <protection/>
    </xf>
    <xf numFmtId="49" fontId="8" fillId="0" borderId="10" xfId="97" applyNumberFormat="1" applyFont="1" applyFill="1" applyBorder="1" applyAlignment="1">
      <alignment vertical="center" wrapText="1"/>
      <protection/>
    </xf>
    <xf numFmtId="0" fontId="13" fillId="0" borderId="10" xfId="97" applyFont="1" applyFill="1" applyBorder="1" applyAlignment="1">
      <alignment horizontal="right" vertical="top" wrapText="1"/>
      <protection/>
    </xf>
    <xf numFmtId="49" fontId="13" fillId="0" borderId="11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49" fontId="8" fillId="0" borderId="11" xfId="117" applyNumberFormat="1" applyFont="1" applyBorder="1" applyAlignment="1">
      <alignment vertical="center" wrapText="1"/>
      <protection/>
    </xf>
    <xf numFmtId="49" fontId="8" fillId="0" borderId="11" xfId="118" applyNumberFormat="1" applyFont="1" applyFill="1" applyBorder="1" applyAlignment="1">
      <alignment vertical="center" wrapText="1"/>
      <protection/>
    </xf>
    <xf numFmtId="49" fontId="8" fillId="0" borderId="0" xfId="117" applyNumberFormat="1" applyFont="1" applyFill="1" applyBorder="1" applyAlignment="1">
      <alignment vertical="center" wrapText="1"/>
      <protection/>
    </xf>
    <xf numFmtId="49" fontId="8" fillId="0" borderId="10" xfId="117" applyNumberFormat="1" applyFont="1" applyFill="1" applyBorder="1" applyAlignment="1">
      <alignment vertical="center" wrapText="1"/>
      <protection/>
    </xf>
    <xf numFmtId="49" fontId="8" fillId="0" borderId="10" xfId="98" applyNumberFormat="1" applyFont="1" applyFill="1" applyBorder="1" applyAlignment="1">
      <alignment vertical="top" wrapText="1"/>
      <protection/>
    </xf>
    <xf numFmtId="49" fontId="8" fillId="0" borderId="0" xfId="99" applyNumberFormat="1" applyFont="1" applyFill="1" applyBorder="1" applyAlignment="1">
      <alignment vertical="top" wrapText="1"/>
      <protection/>
    </xf>
    <xf numFmtId="3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 wrapText="1"/>
    </xf>
    <xf numFmtId="3" fontId="13" fillId="0" borderId="12" xfId="68" applyNumberFormat="1" applyFont="1" applyBorder="1" applyAlignment="1">
      <alignment horizontal="right" vertical="center"/>
    </xf>
    <xf numFmtId="0" fontId="0" fillId="4" borderId="29" xfId="0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horizontal="left" vertical="center" wrapText="1"/>
    </xf>
    <xf numFmtId="3" fontId="13" fillId="0" borderId="51" xfId="105" applyNumberFormat="1" applyFont="1" applyFill="1" applyBorder="1" applyAlignment="1">
      <alignment vertical="center" wrapText="1"/>
      <protection/>
    </xf>
    <xf numFmtId="3" fontId="13" fillId="0" borderId="10" xfId="0" applyNumberFormat="1" applyFont="1" applyFill="1" applyBorder="1" applyAlignment="1">
      <alignment horizontal="left" vertical="center"/>
    </xf>
    <xf numFmtId="3" fontId="8" fillId="0" borderId="10" xfId="121" applyNumberFormat="1" applyFont="1" applyFill="1" applyBorder="1" applyAlignment="1">
      <alignment vertical="center" wrapText="1"/>
      <protection/>
    </xf>
    <xf numFmtId="0" fontId="3" fillId="4" borderId="10" xfId="0" applyFont="1" applyFill="1" applyBorder="1" applyAlignment="1">
      <alignment wrapText="1"/>
    </xf>
    <xf numFmtId="0" fontId="3" fillId="4" borderId="69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3" fillId="4" borderId="10" xfId="0" applyFont="1" applyFill="1" applyBorder="1" applyAlignment="1">
      <alignment/>
    </xf>
    <xf numFmtId="3" fontId="3" fillId="4" borderId="10" xfId="0" applyNumberFormat="1" applyFont="1" applyFill="1" applyBorder="1" applyAlignment="1">
      <alignment/>
    </xf>
    <xf numFmtId="165" fontId="3" fillId="4" borderId="10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165" fontId="0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165" fontId="0" fillId="4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165" fontId="3" fillId="4" borderId="10" xfId="0" applyNumberFormat="1" applyFont="1" applyFill="1" applyBorder="1" applyAlignment="1">
      <alignment/>
    </xf>
    <xf numFmtId="49" fontId="0" fillId="4" borderId="10" xfId="0" applyNumberFormat="1" applyFill="1" applyBorder="1" applyAlignment="1">
      <alignment horizontal="right"/>
    </xf>
    <xf numFmtId="49" fontId="0" fillId="4" borderId="10" xfId="0" applyNumberFormat="1" applyFill="1" applyBorder="1" applyAlignment="1">
      <alignment/>
    </xf>
    <xf numFmtId="0" fontId="4" fillId="0" borderId="0" xfId="113">
      <alignment/>
      <protection/>
    </xf>
    <xf numFmtId="0" fontId="8" fillId="4" borderId="70" xfId="113" applyFont="1" applyFill="1" applyBorder="1">
      <alignment/>
      <protection/>
    </xf>
    <xf numFmtId="0" fontId="4" fillId="0" borderId="0" xfId="113" applyAlignment="1">
      <alignment horizontal="center" vertical="center" wrapText="1"/>
      <protection/>
    </xf>
    <xf numFmtId="0" fontId="9" fillId="4" borderId="64" xfId="113" applyFont="1" applyFill="1" applyBorder="1" applyAlignment="1">
      <alignment horizontal="center" vertical="center" wrapText="1"/>
      <protection/>
    </xf>
    <xf numFmtId="0" fontId="9" fillId="4" borderId="69" xfId="11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164" fontId="0" fillId="0" borderId="10" xfId="0" applyNumberFormat="1" applyFill="1" applyBorder="1" applyAlignment="1">
      <alignment horizontal="right" vertical="center" wrapText="1"/>
    </xf>
    <xf numFmtId="3" fontId="8" fillId="0" borderId="10" xfId="113" applyNumberFormat="1" applyFont="1" applyFill="1" applyBorder="1" applyAlignment="1">
      <alignment horizontal="right" vertical="center" wrapText="1"/>
      <protection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14" xfId="0" applyFill="1" applyBorder="1" applyAlignment="1">
      <alignment horizontal="center" vertical="center" wrapText="1"/>
    </xf>
    <xf numFmtId="3" fontId="8" fillId="0" borderId="10" xfId="113" applyNumberFormat="1" applyFont="1" applyBorder="1" applyAlignment="1">
      <alignment horizontal="right" vertical="center"/>
      <protection/>
    </xf>
    <xf numFmtId="0" fontId="4" fillId="0" borderId="0" xfId="113" applyAlignment="1">
      <alignment vertical="center"/>
      <protection/>
    </xf>
    <xf numFmtId="164" fontId="2" fillId="0" borderId="10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8" fillId="0" borderId="10" xfId="113" applyFont="1" applyFill="1" applyBorder="1" applyAlignment="1">
      <alignment vertical="center"/>
      <protection/>
    </xf>
    <xf numFmtId="3" fontId="58" fillId="0" borderId="10" xfId="113" applyNumberFormat="1" applyFont="1" applyFill="1" applyBorder="1" applyAlignment="1">
      <alignment horizontal="right" vertical="center"/>
      <protection/>
    </xf>
    <xf numFmtId="3" fontId="2" fillId="0" borderId="10" xfId="0" applyNumberFormat="1" applyFont="1" applyFill="1" applyBorder="1" applyAlignment="1">
      <alignment horizontal="right" vertical="center" wrapText="1"/>
    </xf>
    <xf numFmtId="3" fontId="58" fillId="0" borderId="10" xfId="113" applyNumberFormat="1" applyFont="1" applyBorder="1" applyAlignment="1">
      <alignment horizontal="right" vertical="center"/>
      <protection/>
    </xf>
    <xf numFmtId="0" fontId="58" fillId="0" borderId="10" xfId="113" applyFont="1" applyFill="1" applyBorder="1" applyAlignment="1">
      <alignment vertical="center" wrapText="1"/>
      <protection/>
    </xf>
    <xf numFmtId="0" fontId="8" fillId="0" borderId="10" xfId="113" applyFont="1" applyFill="1" applyBorder="1" applyAlignment="1">
      <alignment vertical="center"/>
      <protection/>
    </xf>
    <xf numFmtId="0" fontId="0" fillId="0" borderId="14" xfId="0" applyFont="1" applyFill="1" applyBorder="1" applyAlignment="1">
      <alignment horizontal="center" vertical="center" wrapText="1"/>
    </xf>
    <xf numFmtId="0" fontId="8" fillId="0" borderId="10" xfId="113" applyFont="1" applyFill="1" applyBorder="1" applyAlignment="1">
      <alignment vertical="center" wrapText="1"/>
      <protection/>
    </xf>
    <xf numFmtId="0" fontId="13" fillId="0" borderId="10" xfId="113" applyFont="1" applyFill="1" applyBorder="1" applyAlignment="1">
      <alignment horizontal="center" vertical="center"/>
      <protection/>
    </xf>
    <xf numFmtId="3" fontId="8" fillId="0" borderId="10" xfId="117" applyNumberFormat="1" applyFont="1" applyFill="1" applyBorder="1" applyAlignment="1">
      <alignment horizontal="right" vertical="center"/>
      <protection/>
    </xf>
    <xf numFmtId="0" fontId="14" fillId="0" borderId="10" xfId="113" applyFont="1" applyFill="1" applyBorder="1" applyAlignment="1">
      <alignment horizontal="center" vertical="center"/>
      <protection/>
    </xf>
    <xf numFmtId="0" fontId="8" fillId="0" borderId="10" xfId="113" applyFont="1" applyBorder="1" applyAlignment="1">
      <alignment vertical="center"/>
      <protection/>
    </xf>
    <xf numFmtId="0" fontId="8" fillId="4" borderId="10" xfId="113" applyFont="1" applyFill="1" applyBorder="1" applyAlignment="1">
      <alignment horizontal="center" vertical="center"/>
      <protection/>
    </xf>
    <xf numFmtId="0" fontId="9" fillId="4" borderId="10" xfId="113" applyFont="1" applyFill="1" applyBorder="1" applyAlignment="1">
      <alignment vertical="center"/>
      <protection/>
    </xf>
    <xf numFmtId="3" fontId="9" fillId="4" borderId="10" xfId="113" applyNumberFormat="1" applyFont="1" applyFill="1" applyBorder="1" applyAlignment="1">
      <alignment vertical="center"/>
      <protection/>
    </xf>
    <xf numFmtId="164" fontId="3" fillId="4" borderId="10" xfId="0" applyNumberFormat="1" applyFont="1" applyFill="1" applyBorder="1" applyAlignment="1">
      <alignment horizontal="right" vertical="center" wrapText="1"/>
    </xf>
    <xf numFmtId="0" fontId="4" fillId="0" borderId="0" xfId="113" applyAlignment="1">
      <alignment horizontal="center" vertical="center"/>
      <protection/>
    </xf>
    <xf numFmtId="0" fontId="4" fillId="0" borderId="0" xfId="113" applyFont="1" applyAlignment="1">
      <alignment vertical="center"/>
      <protection/>
    </xf>
    <xf numFmtId="0" fontId="4" fillId="0" borderId="0" xfId="113" applyAlignment="1">
      <alignment horizontal="center"/>
      <protection/>
    </xf>
    <xf numFmtId="0" fontId="9" fillId="4" borderId="71" xfId="113" applyFont="1" applyFill="1" applyBorder="1" applyAlignment="1">
      <alignment horizontal="center" vertical="center" wrapText="1"/>
      <protection/>
    </xf>
    <xf numFmtId="3" fontId="15" fillId="4" borderId="71" xfId="0" applyNumberFormat="1" applyFont="1" applyFill="1" applyBorder="1" applyAlignment="1">
      <alignment horizontal="center" vertical="center" wrapText="1"/>
    </xf>
    <xf numFmtId="0" fontId="77" fillId="4" borderId="71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58" fillId="0" borderId="10" xfId="0" applyNumberFormat="1" applyFont="1" applyFill="1" applyBorder="1" applyAlignment="1">
      <alignment horizontal="right" vertical="center" wrapText="1"/>
    </xf>
    <xf numFmtId="3" fontId="8" fillId="0" borderId="16" xfId="113" applyNumberFormat="1" applyFont="1" applyBorder="1" applyAlignment="1">
      <alignment horizontal="right" vertical="center"/>
      <protection/>
    </xf>
    <xf numFmtId="0" fontId="8" fillId="0" borderId="0" xfId="113" applyFont="1" applyAlignment="1">
      <alignment horizontal="center" vertical="center"/>
      <protection/>
    </xf>
    <xf numFmtId="0" fontId="8" fillId="0" borderId="0" xfId="113" applyFont="1" applyBorder="1" applyAlignment="1">
      <alignment vertical="center"/>
      <protection/>
    </xf>
    <xf numFmtId="0" fontId="8" fillId="0" borderId="0" xfId="113" applyFont="1" applyAlignment="1">
      <alignment vertical="center"/>
      <protection/>
    </xf>
    <xf numFmtId="0" fontId="8" fillId="0" borderId="0" xfId="131">
      <alignment/>
      <protection/>
    </xf>
    <xf numFmtId="0" fontId="15" fillId="4" borderId="43" xfId="117" applyFont="1" applyFill="1" applyBorder="1" applyAlignment="1">
      <alignment horizontal="center" vertical="center" wrapText="1"/>
      <protection/>
    </xf>
    <xf numFmtId="0" fontId="12" fillId="4" borderId="43" xfId="117" applyFont="1" applyFill="1" applyBorder="1" applyAlignment="1">
      <alignment horizontal="center" vertical="center" wrapText="1"/>
      <protection/>
    </xf>
    <xf numFmtId="0" fontId="15" fillId="4" borderId="26" xfId="117" applyFont="1" applyFill="1" applyBorder="1" applyAlignment="1">
      <alignment horizontal="center" vertical="center"/>
      <protection/>
    </xf>
    <xf numFmtId="3" fontId="13" fillId="0" borderId="10" xfId="117" applyNumberFormat="1" applyFont="1" applyFill="1" applyBorder="1" applyAlignment="1">
      <alignment horizontal="right"/>
      <protection/>
    </xf>
    <xf numFmtId="3" fontId="13" fillId="0" borderId="10" xfId="117" applyNumberFormat="1" applyFont="1" applyBorder="1" applyAlignment="1">
      <alignment horizontal="right"/>
      <protection/>
    </xf>
    <xf numFmtId="3" fontId="13" fillId="0" borderId="10" xfId="131" applyNumberFormat="1" applyFont="1" applyBorder="1" applyAlignment="1">
      <alignment horizontal="right"/>
      <protection/>
    </xf>
    <xf numFmtId="0" fontId="8" fillId="0" borderId="10" xfId="113" applyFont="1" applyBorder="1" applyAlignment="1">
      <alignment vertical="center" wrapText="1"/>
      <protection/>
    </xf>
    <xf numFmtId="0" fontId="12" fillId="4" borderId="10" xfId="117" applyFont="1" applyFill="1" applyBorder="1" applyAlignment="1">
      <alignment vertical="center" wrapText="1"/>
      <protection/>
    </xf>
    <xf numFmtId="3" fontId="12" fillId="4" borderId="10" xfId="117" applyNumberFormat="1" applyFont="1" applyFill="1" applyBorder="1" applyAlignment="1">
      <alignment horizontal="right"/>
      <protection/>
    </xf>
    <xf numFmtId="0" fontId="13" fillId="0" borderId="10" xfId="117" applyFont="1" applyFill="1" applyBorder="1" applyAlignment="1">
      <alignment/>
      <protection/>
    </xf>
    <xf numFmtId="3" fontId="13" fillId="0" borderId="11" xfId="117" applyNumberFormat="1" applyFont="1" applyFill="1" applyBorder="1" applyAlignment="1">
      <alignment horizontal="right"/>
      <protection/>
    </xf>
    <xf numFmtId="3" fontId="13" fillId="0" borderId="16" xfId="117" applyNumberFormat="1" applyFont="1" applyFill="1" applyBorder="1" applyAlignment="1">
      <alignment horizontal="right"/>
      <protection/>
    </xf>
    <xf numFmtId="3" fontId="13" fillId="0" borderId="12" xfId="117" applyNumberFormat="1" applyFont="1" applyFill="1" applyBorder="1" applyAlignment="1">
      <alignment horizontal="right"/>
      <protection/>
    </xf>
    <xf numFmtId="3" fontId="13" fillId="0" borderId="10" xfId="131" applyNumberFormat="1" applyFont="1" applyFill="1" applyBorder="1" applyAlignment="1">
      <alignment horizontal="right"/>
      <protection/>
    </xf>
    <xf numFmtId="0" fontId="12" fillId="4" borderId="13" xfId="117" applyFont="1" applyFill="1" applyBorder="1" applyAlignment="1">
      <alignment vertical="center"/>
      <protection/>
    </xf>
    <xf numFmtId="3" fontId="12" fillId="4" borderId="52" xfId="117" applyNumberFormat="1" applyFont="1" applyFill="1" applyBorder="1" applyAlignment="1">
      <alignment horizontal="right"/>
      <protection/>
    </xf>
    <xf numFmtId="0" fontId="78" fillId="0" borderId="0" xfId="117" applyFont="1" applyAlignment="1">
      <alignment vertical="center"/>
      <protection/>
    </xf>
    <xf numFmtId="0" fontId="12" fillId="4" borderId="26" xfId="131" applyFont="1" applyFill="1" applyBorder="1" applyAlignment="1">
      <alignment horizontal="center" vertical="center" wrapText="1"/>
      <protection/>
    </xf>
    <xf numFmtId="0" fontId="13" fillId="0" borderId="30" xfId="131" applyFont="1" applyFill="1" applyBorder="1" applyAlignment="1">
      <alignment horizontal="left" vertical="center"/>
      <protection/>
    </xf>
    <xf numFmtId="3" fontId="13" fillId="0" borderId="15" xfId="131" applyNumberFormat="1" applyFont="1" applyFill="1" applyBorder="1" applyAlignment="1">
      <alignment horizontal="right" wrapText="1"/>
      <protection/>
    </xf>
    <xf numFmtId="0" fontId="13" fillId="0" borderId="10" xfId="131" applyFont="1" applyBorder="1" applyAlignment="1">
      <alignment vertical="center"/>
      <protection/>
    </xf>
    <xf numFmtId="3" fontId="13" fillId="0" borderId="10" xfId="130" applyNumberFormat="1" applyFont="1" applyBorder="1">
      <alignment/>
      <protection/>
    </xf>
    <xf numFmtId="0" fontId="13" fillId="0" borderId="10" xfId="131" applyFont="1" applyFill="1" applyBorder="1" applyAlignment="1">
      <alignment vertical="center" wrapText="1"/>
      <protection/>
    </xf>
    <xf numFmtId="3" fontId="13" fillId="0" borderId="0" xfId="131" applyNumberFormat="1" applyFont="1" applyAlignment="1">
      <alignment horizontal="right"/>
      <protection/>
    </xf>
    <xf numFmtId="0" fontId="13" fillId="24" borderId="10" xfId="117" applyFont="1" applyFill="1" applyBorder="1" applyAlignment="1">
      <alignment horizontal="left" vertical="top" wrapText="1"/>
      <protection/>
    </xf>
    <xf numFmtId="0" fontId="12" fillId="4" borderId="10" xfId="131" applyFont="1" applyFill="1" applyBorder="1" applyAlignment="1">
      <alignment vertical="center"/>
      <protection/>
    </xf>
    <xf numFmtId="3" fontId="12" fillId="4" borderId="10" xfId="131" applyNumberFormat="1" applyFont="1" applyFill="1" applyBorder="1" applyAlignment="1">
      <alignment horizontal="right"/>
      <protection/>
    </xf>
    <xf numFmtId="0" fontId="13" fillId="0" borderId="16" xfId="131" applyFont="1" applyFill="1" applyBorder="1" applyAlignment="1">
      <alignment vertical="center"/>
      <protection/>
    </xf>
    <xf numFmtId="3" fontId="13" fillId="0" borderId="16" xfId="131" applyNumberFormat="1" applyFont="1" applyFill="1" applyBorder="1" applyAlignment="1">
      <alignment horizontal="right"/>
      <protection/>
    </xf>
    <xf numFmtId="3" fontId="13" fillId="0" borderId="16" xfId="131" applyNumberFormat="1" applyFont="1" applyBorder="1" applyAlignment="1">
      <alignment horizontal="right"/>
      <protection/>
    </xf>
    <xf numFmtId="0" fontId="12" fillId="4" borderId="13" xfId="131" applyFont="1" applyFill="1" applyBorder="1" applyAlignment="1">
      <alignment vertical="center"/>
      <protection/>
    </xf>
    <xf numFmtId="3" fontId="12" fillId="4" borderId="52" xfId="131" applyNumberFormat="1" applyFont="1" applyFill="1" applyBorder="1" applyAlignment="1">
      <alignment horizontal="right"/>
      <protection/>
    </xf>
    <xf numFmtId="0" fontId="6" fillId="0" borderId="0" xfId="131" applyFont="1" applyAlignment="1">
      <alignment vertical="center"/>
      <protection/>
    </xf>
    <xf numFmtId="0" fontId="6" fillId="0" borderId="0" xfId="131" applyFont="1">
      <alignment/>
      <protection/>
    </xf>
    <xf numFmtId="165" fontId="9" fillId="4" borderId="10" xfId="97" applyNumberFormat="1" applyFont="1" applyFill="1" applyBorder="1" applyAlignment="1">
      <alignment horizontal="right" vertical="center"/>
      <protection/>
    </xf>
    <xf numFmtId="0" fontId="12" fillId="4" borderId="10" xfId="97" applyFont="1" applyFill="1" applyBorder="1" applyAlignment="1">
      <alignment horizontal="right" vertical="center" wrapText="1"/>
      <protection/>
    </xf>
    <xf numFmtId="3" fontId="13" fillId="0" borderId="37" xfId="97" applyNumberFormat="1" applyFont="1" applyBorder="1" applyAlignment="1">
      <alignment vertical="center"/>
      <protection/>
    </xf>
    <xf numFmtId="3" fontId="13" fillId="0" borderId="14" xfId="97" applyNumberFormat="1" applyFont="1" applyBorder="1" applyAlignment="1">
      <alignment vertical="center"/>
      <protection/>
    </xf>
    <xf numFmtId="3" fontId="13" fillId="0" borderId="10" xfId="97" applyNumberFormat="1" applyFont="1" applyFill="1" applyBorder="1" applyAlignment="1">
      <alignment horizontal="right" vertical="center" wrapText="1"/>
      <protection/>
    </xf>
    <xf numFmtId="3" fontId="13" fillId="0" borderId="10" xfId="97" applyNumberFormat="1" applyFont="1" applyFill="1" applyBorder="1" applyAlignment="1">
      <alignment horizontal="right" vertical="top" wrapText="1"/>
      <protection/>
    </xf>
    <xf numFmtId="0" fontId="13" fillId="4" borderId="10" xfId="97" applyFont="1" applyFill="1" applyBorder="1" applyAlignment="1">
      <alignment horizontal="center" vertical="top" wrapText="1"/>
      <protection/>
    </xf>
    <xf numFmtId="165" fontId="13" fillId="0" borderId="10" xfId="68" applyNumberFormat="1" applyFont="1" applyBorder="1" applyAlignment="1">
      <alignment vertical="center"/>
    </xf>
    <xf numFmtId="165" fontId="12" fillId="4" borderId="10" xfId="117" applyNumberFormat="1" applyFont="1" applyFill="1" applyBorder="1" applyAlignment="1">
      <alignment horizontal="right" vertical="center" wrapText="1"/>
      <protection/>
    </xf>
    <xf numFmtId="0" fontId="2" fillId="4" borderId="72" xfId="0" applyFont="1" applyFill="1" applyBorder="1" applyAlignment="1">
      <alignment horizontal="center" vertical="center" wrapText="1"/>
    </xf>
    <xf numFmtId="3" fontId="61" fillId="29" borderId="73" xfId="131" applyNumberFormat="1" applyFont="1" applyFill="1" applyBorder="1" applyAlignment="1">
      <alignment horizontal="center" vertical="center" wrapText="1"/>
      <protection/>
    </xf>
    <xf numFmtId="0" fontId="2" fillId="4" borderId="74" xfId="0" applyFont="1" applyFill="1" applyBorder="1" applyAlignment="1">
      <alignment horizontal="center" vertical="center" wrapText="1"/>
    </xf>
    <xf numFmtId="3" fontId="61" fillId="29" borderId="75" xfId="131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left" vertical="center" wrapText="1"/>
    </xf>
    <xf numFmtId="3" fontId="8" fillId="0" borderId="76" xfId="131" applyNumberFormat="1" applyFont="1" applyFill="1" applyBorder="1">
      <alignment/>
      <protection/>
    </xf>
    <xf numFmtId="3" fontId="57" fillId="0" borderId="77" xfId="131" applyNumberFormat="1" applyFont="1" applyFill="1" applyBorder="1" applyAlignment="1">
      <alignment horizontal="right" wrapText="1"/>
      <protection/>
    </xf>
    <xf numFmtId="3" fontId="57" fillId="0" borderId="14" xfId="131" applyNumberFormat="1" applyFont="1" applyFill="1" applyBorder="1" applyAlignment="1">
      <alignment horizontal="right" wrapText="1"/>
      <protection/>
    </xf>
    <xf numFmtId="3" fontId="57" fillId="0" borderId="76" xfId="131" applyNumberFormat="1" applyFont="1" applyFill="1" applyBorder="1" applyAlignment="1">
      <alignment horizontal="right" wrapText="1"/>
      <protection/>
    </xf>
    <xf numFmtId="3" fontId="8" fillId="0" borderId="78" xfId="131" applyNumberFormat="1" applyFont="1" applyFill="1" applyBorder="1" applyAlignment="1">
      <alignment horizontal="right"/>
      <protection/>
    </xf>
    <xf numFmtId="3" fontId="57" fillId="0" borderId="37" xfId="131" applyNumberFormat="1" applyFont="1" applyFill="1" applyBorder="1" applyAlignment="1">
      <alignment horizontal="right" wrapText="1"/>
      <protection/>
    </xf>
    <xf numFmtId="3" fontId="57" fillId="0" borderId="12" xfId="131" applyNumberFormat="1" applyFont="1" applyFill="1" applyBorder="1" applyAlignment="1">
      <alignment horizontal="right" wrapText="1"/>
      <protection/>
    </xf>
    <xf numFmtId="3" fontId="0" fillId="0" borderId="76" xfId="0" applyNumberFormat="1" applyFont="1" applyFill="1" applyBorder="1" applyAlignment="1">
      <alignment horizontal="right" wrapText="1"/>
    </xf>
    <xf numFmtId="0" fontId="0" fillId="0" borderId="37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3" fontId="8" fillId="0" borderId="77" xfId="131" applyNumberFormat="1" applyFont="1" applyFill="1" applyBorder="1">
      <alignment/>
      <protection/>
    </xf>
    <xf numFmtId="3" fontId="8" fillId="0" borderId="14" xfId="131" applyNumberFormat="1" applyFont="1" applyFill="1" applyBorder="1">
      <alignment/>
      <protection/>
    </xf>
    <xf numFmtId="3" fontId="8" fillId="0" borderId="79" xfId="131" applyNumberFormat="1" applyFont="1" applyFill="1" applyBorder="1">
      <alignment/>
      <protection/>
    </xf>
    <xf numFmtId="3" fontId="8" fillId="0" borderId="37" xfId="131" applyNumberFormat="1" applyFont="1" applyFill="1" applyBorder="1">
      <alignment/>
      <protection/>
    </xf>
    <xf numFmtId="3" fontId="8" fillId="0" borderId="80" xfId="131" applyNumberFormat="1" applyFont="1" applyFill="1" applyBorder="1" applyAlignment="1">
      <alignment horizontal="right"/>
      <protection/>
    </xf>
    <xf numFmtId="3" fontId="8" fillId="0" borderId="10" xfId="131" applyNumberFormat="1" applyFont="1" applyFill="1" applyBorder="1" applyAlignment="1">
      <alignment horizontal="right"/>
      <protection/>
    </xf>
    <xf numFmtId="3" fontId="60" fillId="0" borderId="10" xfId="131" applyNumberFormat="1" applyFont="1" applyFill="1" applyBorder="1" applyAlignment="1">
      <alignment horizontal="center"/>
      <protection/>
    </xf>
    <xf numFmtId="3" fontId="8" fillId="0" borderId="81" xfId="131" applyNumberFormat="1" applyFont="1" applyFill="1" applyBorder="1" applyAlignment="1">
      <alignment horizontal="right"/>
      <protection/>
    </xf>
    <xf numFmtId="3" fontId="8" fillId="0" borderId="12" xfId="131" applyNumberFormat="1" applyFont="1" applyFill="1" applyBorder="1" applyAlignment="1">
      <alignment horizontal="right"/>
      <protection/>
    </xf>
    <xf numFmtId="3" fontId="8" fillId="0" borderId="10" xfId="131" applyNumberFormat="1" applyFont="1" applyFill="1" applyBorder="1" applyAlignment="1">
      <alignment horizontal="center"/>
      <protection/>
    </xf>
    <xf numFmtId="3" fontId="8" fillId="0" borderId="82" xfId="131" applyNumberFormat="1" applyFont="1" applyFill="1" applyBorder="1">
      <alignment/>
      <protection/>
    </xf>
    <xf numFmtId="3" fontId="8" fillId="0" borderId="10" xfId="131" applyNumberFormat="1" applyFont="1" applyFill="1" applyBorder="1">
      <alignment/>
      <protection/>
    </xf>
    <xf numFmtId="3" fontId="8" fillId="0" borderId="83" xfId="131" applyNumberFormat="1" applyFont="1" applyFill="1" applyBorder="1">
      <alignment/>
      <protection/>
    </xf>
    <xf numFmtId="3" fontId="8" fillId="0" borderId="12" xfId="131" applyNumberFormat="1" applyFont="1" applyFill="1" applyBorder="1">
      <alignment/>
      <protection/>
    </xf>
    <xf numFmtId="3" fontId="8" fillId="0" borderId="83" xfId="131" applyNumberFormat="1" applyFont="1" applyFill="1" applyBorder="1" applyAlignment="1">
      <alignment horizontal="right"/>
      <protection/>
    </xf>
    <xf numFmtId="3" fontId="60" fillId="0" borderId="10" xfId="131" applyNumberFormat="1" applyFont="1" applyFill="1" applyBorder="1">
      <alignment/>
      <protection/>
    </xf>
    <xf numFmtId="3" fontId="60" fillId="0" borderId="81" xfId="131" applyNumberFormat="1" applyFont="1" applyFill="1" applyBorder="1">
      <alignment/>
      <protection/>
    </xf>
    <xf numFmtId="3" fontId="8" fillId="0" borderId="81" xfId="131" applyNumberFormat="1" applyFont="1" applyFill="1" applyBorder="1">
      <alignment/>
      <protection/>
    </xf>
    <xf numFmtId="3" fontId="8" fillId="30" borderId="10" xfId="131" applyNumberFormat="1" applyFont="1" applyFill="1" applyBorder="1">
      <alignment/>
      <protection/>
    </xf>
    <xf numFmtId="3" fontId="8" fillId="30" borderId="83" xfId="131" applyNumberFormat="1" applyFont="1" applyFill="1" applyBorder="1">
      <alignment/>
      <protection/>
    </xf>
    <xf numFmtId="3" fontId="8" fillId="30" borderId="12" xfId="131" applyNumberFormat="1" applyFont="1" applyFill="1" applyBorder="1">
      <alignment/>
      <protection/>
    </xf>
    <xf numFmtId="0" fontId="8" fillId="0" borderId="10" xfId="131" applyFont="1" applyBorder="1">
      <alignment/>
      <protection/>
    </xf>
    <xf numFmtId="3" fontId="57" fillId="0" borderId="10" xfId="131" applyNumberFormat="1" applyFont="1" applyFill="1" applyBorder="1" applyAlignment="1">
      <alignment horizontal="right" wrapText="1"/>
      <protection/>
    </xf>
    <xf numFmtId="3" fontId="8" fillId="0" borderId="10" xfId="131" applyNumberFormat="1" applyFont="1" applyFill="1" applyBorder="1" applyAlignment="1">
      <alignment/>
      <protection/>
    </xf>
    <xf numFmtId="3" fontId="9" fillId="29" borderId="81" xfId="131" applyNumberFormat="1" applyFont="1" applyFill="1" applyBorder="1" applyAlignment="1">
      <alignment horizontal="right"/>
      <protection/>
    </xf>
    <xf numFmtId="3" fontId="9" fillId="29" borderId="82" xfId="131" applyNumberFormat="1" applyFont="1" applyFill="1" applyBorder="1" applyAlignment="1">
      <alignment horizontal="right"/>
      <protection/>
    </xf>
    <xf numFmtId="3" fontId="9" fillId="29" borderId="10" xfId="131" applyNumberFormat="1" applyFont="1" applyFill="1" applyBorder="1" applyAlignment="1">
      <alignment horizontal="right"/>
      <protection/>
    </xf>
    <xf numFmtId="3" fontId="9" fillId="29" borderId="83" xfId="131" applyNumberFormat="1" applyFont="1" applyFill="1" applyBorder="1" applyAlignment="1">
      <alignment horizontal="right"/>
      <protection/>
    </xf>
    <xf numFmtId="3" fontId="9" fillId="29" borderId="12" xfId="131" applyNumberFormat="1" applyFont="1" applyFill="1" applyBorder="1" applyAlignment="1">
      <alignment horizontal="right"/>
      <protection/>
    </xf>
    <xf numFmtId="3" fontId="13" fillId="0" borderId="10" xfId="131" applyNumberFormat="1" applyFont="1" applyFill="1" applyBorder="1" applyAlignment="1">
      <alignment vertical="center" wrapText="1"/>
      <protection/>
    </xf>
    <xf numFmtId="3" fontId="8" fillId="0" borderId="76" xfId="131" applyNumberFormat="1" applyFont="1" applyFill="1" applyBorder="1" applyAlignment="1">
      <alignment horizontal="right"/>
      <protection/>
    </xf>
    <xf numFmtId="3" fontId="8" fillId="0" borderId="82" xfId="131" applyNumberFormat="1" applyFont="1" applyFill="1" applyBorder="1" applyAlignment="1">
      <alignment horizontal="right" wrapText="1"/>
      <protection/>
    </xf>
    <xf numFmtId="3" fontId="8" fillId="0" borderId="83" xfId="131" applyNumberFormat="1" applyFont="1" applyFill="1" applyBorder="1" applyAlignment="1">
      <alignment/>
      <protection/>
    </xf>
    <xf numFmtId="3" fontId="8" fillId="0" borderId="82" xfId="131" applyNumberFormat="1" applyFont="1" applyFill="1" applyBorder="1" applyAlignment="1">
      <alignment/>
      <protection/>
    </xf>
    <xf numFmtId="3" fontId="57" fillId="0" borderId="82" xfId="131" applyNumberFormat="1" applyFont="1" applyFill="1" applyBorder="1" applyAlignment="1">
      <alignment horizontal="right" wrapText="1"/>
      <protection/>
    </xf>
    <xf numFmtId="3" fontId="8" fillId="0" borderId="12" xfId="131" applyNumberFormat="1" applyFont="1" applyFill="1" applyBorder="1" applyAlignment="1">
      <alignment/>
      <protection/>
    </xf>
    <xf numFmtId="3" fontId="9" fillId="29" borderId="10" xfId="131" applyNumberFormat="1" applyFont="1" applyFill="1" applyBorder="1" applyAlignment="1">
      <alignment vertical="top" wrapText="1"/>
      <protection/>
    </xf>
    <xf numFmtId="3" fontId="8" fillId="0" borderId="0" xfId="131" applyNumberFormat="1">
      <alignment/>
      <protection/>
    </xf>
    <xf numFmtId="3" fontId="8" fillId="0" borderId="0" xfId="131" applyNumberFormat="1" applyFill="1">
      <alignment/>
      <protection/>
    </xf>
    <xf numFmtId="3" fontId="8" fillId="0" borderId="0" xfId="131" applyNumberFormat="1" applyFill="1" applyBorder="1">
      <alignment/>
      <protection/>
    </xf>
    <xf numFmtId="3" fontId="8" fillId="0" borderId="0" xfId="131" applyNumberFormat="1" applyFill="1" applyBorder="1" applyAlignment="1">
      <alignment horizontal="right"/>
      <protection/>
    </xf>
    <xf numFmtId="3" fontId="16" fillId="0" borderId="0" xfId="131" applyNumberFormat="1" applyFont="1" applyFill="1" applyBorder="1" applyAlignment="1">
      <alignment vertical="center"/>
      <protection/>
    </xf>
    <xf numFmtId="3" fontId="0" fillId="0" borderId="0" xfId="131" applyNumberFormat="1" applyFont="1" applyFill="1" applyBorder="1">
      <alignment/>
      <protection/>
    </xf>
    <xf numFmtId="3" fontId="0" fillId="0" borderId="0" xfId="131" applyNumberFormat="1" applyFont="1" applyFill="1" applyBorder="1" applyAlignment="1">
      <alignment horizontal="right"/>
      <protection/>
    </xf>
    <xf numFmtId="3" fontId="8" fillId="0" borderId="0" xfId="131" applyNumberFormat="1" applyBorder="1">
      <alignment/>
      <protection/>
    </xf>
    <xf numFmtId="3" fontId="8" fillId="0" borderId="0" xfId="131" applyNumberFormat="1" applyBorder="1" applyAlignment="1">
      <alignment horizontal="right"/>
      <protection/>
    </xf>
    <xf numFmtId="0" fontId="8" fillId="0" borderId="0" xfId="131" applyBorder="1">
      <alignment/>
      <protection/>
    </xf>
    <xf numFmtId="0" fontId="8" fillId="0" borderId="0" xfId="130">
      <alignment/>
      <protection/>
    </xf>
    <xf numFmtId="0" fontId="15" fillId="4" borderId="12" xfId="130" applyFont="1" applyFill="1" applyBorder="1" applyAlignment="1">
      <alignment horizontal="center" vertical="center" wrapText="1"/>
      <protection/>
    </xf>
    <xf numFmtId="0" fontId="15" fillId="4" borderId="10" xfId="130" applyFont="1" applyFill="1" applyBorder="1" applyAlignment="1">
      <alignment horizontal="center" vertical="center" wrapText="1"/>
      <protection/>
    </xf>
    <xf numFmtId="0" fontId="15" fillId="4" borderId="29" xfId="130" applyFont="1" applyFill="1" applyBorder="1" applyAlignment="1">
      <alignment horizontal="center" vertical="center" wrapText="1"/>
      <protection/>
    </xf>
    <xf numFmtId="0" fontId="57" fillId="0" borderId="14" xfId="0" applyFont="1" applyBorder="1" applyAlignment="1">
      <alignment wrapText="1"/>
    </xf>
    <xf numFmtId="3" fontId="13" fillId="0" borderId="10" xfId="130" applyNumberFormat="1" applyFont="1" applyFill="1" applyBorder="1" applyAlignment="1">
      <alignment horizontal="right" wrapText="1"/>
      <protection/>
    </xf>
    <xf numFmtId="3" fontId="13" fillId="0" borderId="10" xfId="130" applyNumberFormat="1" applyFont="1" applyBorder="1" applyAlignment="1">
      <alignment horizontal="right"/>
      <protection/>
    </xf>
    <xf numFmtId="3" fontId="13" fillId="0" borderId="10" xfId="130" applyNumberFormat="1" applyFont="1" applyFill="1" applyBorder="1" applyAlignment="1">
      <alignment horizontal="right"/>
      <protection/>
    </xf>
    <xf numFmtId="3" fontId="13" fillId="0" borderId="10" xfId="130" applyNumberFormat="1" applyFont="1" applyBorder="1" applyAlignment="1">
      <alignment wrapText="1"/>
      <protection/>
    </xf>
    <xf numFmtId="3" fontId="13" fillId="0" borderId="10" xfId="130" applyNumberFormat="1" applyFont="1" applyFill="1" applyBorder="1" applyAlignment="1">
      <alignment wrapText="1"/>
      <protection/>
    </xf>
    <xf numFmtId="0" fontId="13" fillId="0" borderId="10" xfId="130" applyFont="1" applyBorder="1" applyAlignment="1">
      <alignment wrapText="1"/>
      <protection/>
    </xf>
    <xf numFmtId="0" fontId="13" fillId="0" borderId="10" xfId="130" applyFont="1" applyFill="1" applyBorder="1" applyAlignment="1">
      <alignment horizontal="right"/>
      <protection/>
    </xf>
    <xf numFmtId="0" fontId="13" fillId="0" borderId="10" xfId="130" applyFont="1" applyBorder="1" applyAlignment="1">
      <alignment horizontal="right"/>
      <protection/>
    </xf>
    <xf numFmtId="0" fontId="12" fillId="4" borderId="10" xfId="130" applyFont="1" applyFill="1" applyBorder="1" applyAlignment="1">
      <alignment wrapText="1"/>
      <protection/>
    </xf>
    <xf numFmtId="3" fontId="12" fillId="4" borderId="10" xfId="130" applyNumberFormat="1" applyFont="1" applyFill="1" applyBorder="1" applyAlignment="1">
      <alignment horizontal="right"/>
      <protection/>
    </xf>
    <xf numFmtId="3" fontId="13" fillId="4" borderId="10" xfId="130" applyNumberFormat="1" applyFont="1" applyFill="1" applyBorder="1" applyAlignment="1">
      <alignment horizontal="right"/>
      <protection/>
    </xf>
    <xf numFmtId="0" fontId="13" fillId="0" borderId="10" xfId="130" applyFont="1" applyFill="1" applyBorder="1" applyAlignment="1">
      <alignment wrapText="1"/>
      <protection/>
    </xf>
    <xf numFmtId="0" fontId="12" fillId="4" borderId="10" xfId="130" applyFont="1" applyFill="1" applyBorder="1">
      <alignment/>
      <protection/>
    </xf>
    <xf numFmtId="0" fontId="8" fillId="0" borderId="0" xfId="130" applyFill="1">
      <alignment/>
      <protection/>
    </xf>
    <xf numFmtId="0" fontId="8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horizontal="right" wrapText="1"/>
    </xf>
    <xf numFmtId="3" fontId="13" fillId="0" borderId="10" xfId="130" applyNumberFormat="1" applyFont="1" applyFill="1" applyBorder="1" applyAlignment="1">
      <alignment horizontal="right" wrapText="1"/>
      <protection/>
    </xf>
    <xf numFmtId="3" fontId="0" fillId="0" borderId="10" xfId="0" applyNumberFormat="1" applyFont="1" applyBorder="1" applyAlignment="1">
      <alignment horizontal="right"/>
    </xf>
    <xf numFmtId="3" fontId="8" fillId="0" borderId="10" xfId="130" applyNumberFormat="1" applyFont="1" applyBorder="1" applyAlignment="1">
      <alignment horizontal="right"/>
      <protection/>
    </xf>
    <xf numFmtId="3" fontId="8" fillId="0" borderId="10" xfId="130" applyNumberFormat="1" applyFont="1" applyBorder="1" applyAlignment="1">
      <alignment wrapText="1"/>
      <protection/>
    </xf>
    <xf numFmtId="3" fontId="8" fillId="0" borderId="10" xfId="130" applyNumberFormat="1" applyFont="1" applyBorder="1" applyAlignment="1">
      <alignment horizontal="right"/>
      <protection/>
    </xf>
    <xf numFmtId="3" fontId="8" fillId="0" borderId="10" xfId="130" applyNumberFormat="1" applyFont="1" applyBorder="1" applyAlignment="1">
      <alignment horizontal="center"/>
      <protection/>
    </xf>
    <xf numFmtId="3" fontId="8" fillId="0" borderId="10" xfId="130" applyNumberFormat="1" applyFont="1" applyBorder="1">
      <alignment/>
      <protection/>
    </xf>
    <xf numFmtId="3" fontId="8" fillId="0" borderId="10" xfId="130" applyNumberFormat="1" applyFont="1" applyBorder="1">
      <alignment/>
      <protection/>
    </xf>
    <xf numFmtId="0" fontId="8" fillId="0" borderId="10" xfId="130" applyFont="1" applyBorder="1" applyAlignment="1">
      <alignment wrapText="1"/>
      <protection/>
    </xf>
    <xf numFmtId="0" fontId="9" fillId="4" borderId="10" xfId="130" applyFont="1" applyFill="1" applyBorder="1" applyAlignment="1">
      <alignment wrapText="1"/>
      <protection/>
    </xf>
    <xf numFmtId="3" fontId="9" fillId="4" borderId="10" xfId="130" applyNumberFormat="1" applyFont="1" applyFill="1" applyBorder="1">
      <alignment/>
      <protection/>
    </xf>
    <xf numFmtId="0" fontId="8" fillId="0" borderId="10" xfId="130" applyFont="1" applyFill="1" applyBorder="1" applyAlignment="1">
      <alignment wrapText="1"/>
      <protection/>
    </xf>
    <xf numFmtId="3" fontId="8" fillId="0" borderId="10" xfId="130" applyNumberFormat="1" applyFont="1" applyFill="1" applyBorder="1">
      <alignment/>
      <protection/>
    </xf>
    <xf numFmtId="3" fontId="8" fillId="0" borderId="10" xfId="130" applyNumberFormat="1" applyFont="1" applyFill="1" applyBorder="1" applyAlignment="1">
      <alignment horizontal="right"/>
      <protection/>
    </xf>
    <xf numFmtId="0" fontId="57" fillId="0" borderId="10" xfId="0" applyFont="1" applyFill="1" applyBorder="1" applyAlignment="1">
      <alignment horizontal="left" vertical="center" wrapText="1"/>
    </xf>
    <xf numFmtId="0" fontId="13" fillId="0" borderId="10" xfId="113" applyFont="1" applyFill="1" applyBorder="1" applyAlignment="1">
      <alignment vertical="center" wrapText="1"/>
      <protection/>
    </xf>
    <xf numFmtId="0" fontId="13" fillId="0" borderId="10" xfId="113" applyFont="1" applyBorder="1" applyAlignment="1">
      <alignment vertical="center" wrapText="1"/>
      <protection/>
    </xf>
    <xf numFmtId="0" fontId="13" fillId="0" borderId="10" xfId="113" applyFont="1" applyBorder="1" applyAlignment="1">
      <alignment vertical="center"/>
      <protection/>
    </xf>
    <xf numFmtId="0" fontId="8" fillId="0" borderId="10" xfId="94" applyFont="1" applyFill="1" applyBorder="1" applyAlignment="1">
      <alignment horizontal="left" vertical="center" wrapText="1"/>
      <protection/>
    </xf>
    <xf numFmtId="49" fontId="8" fillId="0" borderId="11" xfId="93" applyNumberFormat="1" applyFont="1" applyFill="1" applyBorder="1" applyAlignment="1">
      <alignment horizontal="left" vertical="center" wrapText="1"/>
      <protection/>
    </xf>
    <xf numFmtId="3" fontId="6" fillId="0" borderId="10" xfId="0" applyNumberFormat="1" applyFont="1" applyBorder="1" applyAlignment="1">
      <alignment vertical="center" wrapText="1"/>
    </xf>
    <xf numFmtId="0" fontId="8" fillId="0" borderId="0" xfId="103">
      <alignment/>
      <protection/>
    </xf>
    <xf numFmtId="0" fontId="8" fillId="0" borderId="0" xfId="103" applyFont="1">
      <alignment/>
      <protection/>
    </xf>
    <xf numFmtId="0" fontId="9" fillId="4" borderId="10" xfId="103" applyFont="1" applyFill="1" applyBorder="1" applyAlignment="1">
      <alignment horizontal="center" vertical="center"/>
      <protection/>
    </xf>
    <xf numFmtId="0" fontId="9" fillId="4" borderId="10" xfId="103" applyFont="1" applyFill="1" applyBorder="1" applyAlignment="1">
      <alignment horizontal="center" vertical="center" wrapText="1"/>
      <protection/>
    </xf>
    <xf numFmtId="0" fontId="8" fillId="0" borderId="0" xfId="103" applyAlignment="1">
      <alignment wrapText="1"/>
      <protection/>
    </xf>
    <xf numFmtId="3" fontId="8" fillId="0" borderId="10" xfId="103" applyNumberFormat="1" applyBorder="1">
      <alignment/>
      <protection/>
    </xf>
    <xf numFmtId="0" fontId="8" fillId="0" borderId="10" xfId="103" applyBorder="1">
      <alignment/>
      <protection/>
    </xf>
    <xf numFmtId="0" fontId="8" fillId="0" borderId="10" xfId="103" applyFont="1" applyBorder="1" applyAlignment="1">
      <alignment vertical="center" wrapText="1"/>
      <protection/>
    </xf>
    <xf numFmtId="3" fontId="8" fillId="0" borderId="10" xfId="103" applyNumberFormat="1" applyBorder="1" applyAlignment="1">
      <alignment vertical="center"/>
      <protection/>
    </xf>
    <xf numFmtId="0" fontId="9" fillId="4" borderId="10" xfId="103" applyFont="1" applyFill="1" applyBorder="1">
      <alignment/>
      <protection/>
    </xf>
    <xf numFmtId="3" fontId="9" fillId="4" borderId="10" xfId="103" applyNumberFormat="1" applyFont="1" applyFill="1" applyBorder="1">
      <alignment/>
      <protection/>
    </xf>
    <xf numFmtId="0" fontId="9" fillId="0" borderId="0" xfId="103" applyFont="1">
      <alignment/>
      <protection/>
    </xf>
    <xf numFmtId="0" fontId="8" fillId="0" borderId="0" xfId="103" applyAlignment="1">
      <alignment horizontal="center" vertical="center" wrapText="1"/>
      <protection/>
    </xf>
    <xf numFmtId="0" fontId="8" fillId="0" borderId="10" xfId="103" applyFont="1" applyFill="1" applyBorder="1" applyAlignment="1">
      <alignment horizontal="center" vertical="center" wrapText="1"/>
      <protection/>
    </xf>
    <xf numFmtId="0" fontId="8" fillId="0" borderId="10" xfId="103" applyFont="1" applyBorder="1" applyAlignment="1">
      <alignment horizontal="center"/>
      <protection/>
    </xf>
    <xf numFmtId="0" fontId="8" fillId="24" borderId="10" xfId="103" applyFont="1" applyFill="1" applyBorder="1" applyAlignment="1">
      <alignment horizontal="center"/>
      <protection/>
    </xf>
    <xf numFmtId="0" fontId="8" fillId="0" borderId="10" xfId="103" applyBorder="1" applyAlignment="1">
      <alignment horizontal="center"/>
      <protection/>
    </xf>
    <xf numFmtId="0" fontId="8" fillId="0" borderId="10" xfId="103" applyFont="1" applyFill="1" applyBorder="1" applyAlignment="1">
      <alignment horizontal="center"/>
      <protection/>
    </xf>
    <xf numFmtId="3" fontId="8" fillId="0" borderId="10" xfId="103" applyNumberFormat="1" applyBorder="1" applyAlignment="1">
      <alignment horizontal="right"/>
      <protection/>
    </xf>
    <xf numFmtId="0" fontId="8" fillId="24" borderId="10" xfId="103" applyFont="1" applyFill="1" applyBorder="1">
      <alignment/>
      <protection/>
    </xf>
    <xf numFmtId="3" fontId="8" fillId="24" borderId="10" xfId="103" applyNumberFormat="1" applyFont="1" applyFill="1" applyBorder="1">
      <alignment/>
      <protection/>
    </xf>
    <xf numFmtId="3" fontId="8" fillId="0" borderId="10" xfId="103" applyNumberFormat="1" applyFont="1" applyBorder="1" applyAlignment="1">
      <alignment horizontal="center"/>
      <protection/>
    </xf>
    <xf numFmtId="3" fontId="8" fillId="0" borderId="10" xfId="103" applyNumberFormat="1" applyFont="1" applyFill="1" applyBorder="1">
      <alignment/>
      <protection/>
    </xf>
    <xf numFmtId="3" fontId="8" fillId="0" borderId="10" xfId="103" applyNumberFormat="1" applyFill="1" applyBorder="1">
      <alignment/>
      <protection/>
    </xf>
    <xf numFmtId="0" fontId="9" fillId="0" borderId="10" xfId="103" applyFont="1" applyBorder="1" applyAlignment="1">
      <alignment wrapText="1"/>
      <protection/>
    </xf>
    <xf numFmtId="0" fontId="9" fillId="0" borderId="42" xfId="103" applyFont="1" applyBorder="1" applyAlignment="1">
      <alignment wrapText="1"/>
      <protection/>
    </xf>
    <xf numFmtId="3" fontId="8" fillId="0" borderId="42" xfId="103" applyNumberFormat="1" applyBorder="1">
      <alignment/>
      <protection/>
    </xf>
    <xf numFmtId="0" fontId="8" fillId="0" borderId="0" xfId="103" applyBorder="1" applyAlignment="1">
      <alignment horizontal="center"/>
      <protection/>
    </xf>
    <xf numFmtId="0" fontId="9" fillId="0" borderId="0" xfId="103" applyFont="1" applyBorder="1" applyAlignment="1">
      <alignment wrapText="1"/>
      <protection/>
    </xf>
    <xf numFmtId="3" fontId="8" fillId="0" borderId="0" xfId="103" applyNumberFormat="1" applyBorder="1">
      <alignment/>
      <protection/>
    </xf>
    <xf numFmtId="0" fontId="9" fillId="0" borderId="10" xfId="103" applyFont="1" applyBorder="1" applyAlignment="1">
      <alignment vertical="center" wrapText="1"/>
      <protection/>
    </xf>
    <xf numFmtId="3" fontId="9" fillId="0" borderId="10" xfId="103" applyNumberFormat="1" applyFont="1" applyBorder="1" applyAlignment="1">
      <alignment vertical="center" wrapText="1"/>
      <protection/>
    </xf>
    <xf numFmtId="0" fontId="8" fillId="4" borderId="10" xfId="103" applyFont="1" applyFill="1" applyBorder="1" applyAlignment="1">
      <alignment horizontal="center" vertical="center" wrapText="1"/>
      <protection/>
    </xf>
    <xf numFmtId="0" fontId="8" fillId="0" borderId="16" xfId="103" applyFont="1" applyBorder="1">
      <alignment/>
      <protection/>
    </xf>
    <xf numFmtId="3" fontId="8" fillId="0" borderId="16" xfId="103" applyNumberFormat="1" applyBorder="1">
      <alignment/>
      <protection/>
    </xf>
    <xf numFmtId="3" fontId="8" fillId="0" borderId="14" xfId="103" applyNumberFormat="1" applyBorder="1">
      <alignment/>
      <protection/>
    </xf>
    <xf numFmtId="3" fontId="8" fillId="0" borderId="14" xfId="103" applyNumberFormat="1" applyFill="1" applyBorder="1">
      <alignment/>
      <protection/>
    </xf>
    <xf numFmtId="3" fontId="8" fillId="0" borderId="15" xfId="103" applyNumberFormat="1" applyBorder="1">
      <alignment/>
      <protection/>
    </xf>
    <xf numFmtId="0" fontId="58" fillId="4" borderId="10" xfId="103" applyFont="1" applyFill="1" applyBorder="1" applyAlignment="1">
      <alignment horizontal="center" vertical="center" wrapText="1"/>
      <protection/>
    </xf>
    <xf numFmtId="0" fontId="12" fillId="4" borderId="10" xfId="103" applyFont="1" applyFill="1" applyBorder="1" applyAlignment="1">
      <alignment horizontal="center" vertical="center"/>
      <protection/>
    </xf>
    <xf numFmtId="0" fontId="12" fillId="4" borderId="10" xfId="103" applyFont="1" applyFill="1" applyBorder="1" applyAlignment="1">
      <alignment horizontal="center" vertical="center" wrapText="1"/>
      <protection/>
    </xf>
    <xf numFmtId="0" fontId="8" fillId="0" borderId="10" xfId="103" applyFont="1" applyBorder="1" applyAlignment="1">
      <alignment horizontal="center" vertical="center"/>
      <protection/>
    </xf>
    <xf numFmtId="0" fontId="8" fillId="0" borderId="10" xfId="103" applyFont="1" applyFill="1" applyBorder="1">
      <alignment/>
      <protection/>
    </xf>
    <xf numFmtId="0" fontId="8" fillId="0" borderId="10" xfId="103" applyFill="1" applyBorder="1">
      <alignment/>
      <protection/>
    </xf>
    <xf numFmtId="0" fontId="8" fillId="0" borderId="10" xfId="103" applyBorder="1" applyAlignment="1">
      <alignment horizontal="right"/>
      <protection/>
    </xf>
    <xf numFmtId="0" fontId="8" fillId="0" borderId="0" xfId="103" applyBorder="1">
      <alignment/>
      <protection/>
    </xf>
    <xf numFmtId="0" fontId="9" fillId="4" borderId="10" xfId="126" applyFont="1" applyFill="1" applyBorder="1" applyAlignment="1">
      <alignment horizontal="center" vertical="center"/>
      <protection/>
    </xf>
    <xf numFmtId="0" fontId="12" fillId="4" borderId="10" xfId="126" applyFont="1" applyFill="1" applyBorder="1" applyAlignment="1">
      <alignment horizontal="center" vertical="center" wrapText="1"/>
      <protection/>
    </xf>
    <xf numFmtId="167" fontId="9" fillId="4" borderId="10" xfId="68" applyNumberFormat="1" applyFont="1" applyFill="1" applyBorder="1" applyAlignment="1">
      <alignment horizontal="center" vertical="center" wrapText="1"/>
    </xf>
    <xf numFmtId="0" fontId="37" fillId="0" borderId="0" xfId="126">
      <alignment/>
      <protection/>
    </xf>
    <xf numFmtId="167" fontId="37" fillId="0" borderId="0" xfId="68" applyNumberFormat="1" applyFont="1" applyAlignment="1">
      <alignment/>
    </xf>
    <xf numFmtId="0" fontId="9" fillId="0" borderId="11" xfId="126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right" vertical="center" wrapText="1"/>
    </xf>
    <xf numFmtId="167" fontId="0" fillId="0" borderId="10" xfId="68" applyNumberFormat="1" applyFill="1" applyBorder="1" applyAlignment="1">
      <alignment horizontal="right" vertical="center" wrapText="1"/>
    </xf>
    <xf numFmtId="3" fontId="0" fillId="0" borderId="10" xfId="68" applyNumberFormat="1" applyFill="1" applyBorder="1" applyAlignment="1">
      <alignment horizontal="right" vertical="center" wrapText="1"/>
    </xf>
    <xf numFmtId="0" fontId="8" fillId="0" borderId="10" xfId="126" applyFont="1" applyFill="1" applyBorder="1" applyAlignment="1">
      <alignment horizontal="left" wrapText="1"/>
      <protection/>
    </xf>
    <xf numFmtId="3" fontId="8" fillId="0" borderId="10" xfId="126" applyNumberFormat="1" applyFont="1" applyFill="1" applyBorder="1" applyAlignment="1">
      <alignment horizontal="right"/>
      <protection/>
    </xf>
    <xf numFmtId="3" fontId="8" fillId="0" borderId="10" xfId="126" applyNumberFormat="1" applyFont="1" applyFill="1" applyBorder="1">
      <alignment/>
      <protection/>
    </xf>
    <xf numFmtId="3" fontId="8" fillId="0" borderId="10" xfId="68" applyNumberFormat="1" applyFont="1" applyFill="1" applyBorder="1" applyAlignment="1">
      <alignment horizontal="right"/>
    </xf>
    <xf numFmtId="3" fontId="58" fillId="0" borderId="10" xfId="126" applyNumberFormat="1" applyFont="1" applyFill="1" applyBorder="1" applyAlignment="1">
      <alignment horizontal="right"/>
      <protection/>
    </xf>
    <xf numFmtId="0" fontId="37" fillId="0" borderId="0" xfId="126" applyFont="1">
      <alignment/>
      <protection/>
    </xf>
    <xf numFmtId="0" fontId="58" fillId="0" borderId="10" xfId="126" applyFont="1" applyFill="1" applyBorder="1" applyAlignment="1">
      <alignment horizontal="left" wrapText="1"/>
      <protection/>
    </xf>
    <xf numFmtId="3" fontId="58" fillId="0" borderId="10" xfId="126" applyNumberFormat="1" applyFont="1" applyFill="1" applyBorder="1">
      <alignment/>
      <protection/>
    </xf>
    <xf numFmtId="0" fontId="8" fillId="0" borderId="10" xfId="126" applyFont="1" applyFill="1" applyBorder="1" applyAlignment="1">
      <alignment wrapText="1"/>
      <protection/>
    </xf>
    <xf numFmtId="3" fontId="8" fillId="0" borderId="10" xfId="126" applyNumberFormat="1" applyFont="1" applyFill="1" applyBorder="1" applyAlignment="1">
      <alignment horizontal="right" wrapText="1"/>
      <protection/>
    </xf>
    <xf numFmtId="3" fontId="58" fillId="0" borderId="10" xfId="126" applyNumberFormat="1" applyFont="1" applyFill="1" applyBorder="1" applyAlignment="1">
      <alignment horizontal="right" wrapText="1"/>
      <protection/>
    </xf>
    <xf numFmtId="0" fontId="58" fillId="0" borderId="10" xfId="126" applyFont="1" applyFill="1" applyBorder="1" applyAlignment="1">
      <alignment wrapText="1"/>
      <protection/>
    </xf>
    <xf numFmtId="0" fontId="83" fillId="0" borderId="0" xfId="126" applyFont="1">
      <alignment/>
      <protection/>
    </xf>
    <xf numFmtId="0" fontId="58" fillId="3" borderId="11" xfId="126" applyFont="1" applyFill="1" applyBorder="1" applyAlignment="1">
      <alignment horizontal="left" wrapText="1"/>
      <protection/>
    </xf>
    <xf numFmtId="3" fontId="58" fillId="3" borderId="10" xfId="126" applyNumberFormat="1" applyFont="1" applyFill="1" applyBorder="1" applyAlignment="1">
      <alignment horizontal="right" wrapText="1"/>
      <protection/>
    </xf>
    <xf numFmtId="0" fontId="9" fillId="4" borderId="11" xfId="126" applyFont="1" applyFill="1" applyBorder="1" applyAlignment="1">
      <alignment wrapText="1"/>
      <protection/>
    </xf>
    <xf numFmtId="3" fontId="9" fillId="4" borderId="18" xfId="126" applyNumberFormat="1" applyFont="1" applyFill="1" applyBorder="1" applyAlignment="1">
      <alignment horizontal="right" wrapText="1"/>
      <protection/>
    </xf>
    <xf numFmtId="3" fontId="9" fillId="4" borderId="18" xfId="126" applyNumberFormat="1" applyFont="1" applyFill="1" applyBorder="1">
      <alignment/>
      <protection/>
    </xf>
    <xf numFmtId="167" fontId="9" fillId="4" borderId="12" xfId="68" applyNumberFormat="1" applyFont="1" applyFill="1" applyBorder="1" applyAlignment="1">
      <alignment/>
    </xf>
    <xf numFmtId="167" fontId="58" fillId="0" borderId="10" xfId="68" applyNumberFormat="1" applyFont="1" applyFill="1" applyBorder="1" applyAlignment="1">
      <alignment/>
    </xf>
    <xf numFmtId="0" fontId="58" fillId="0" borderId="11" xfId="126" applyFont="1" applyFill="1" applyBorder="1" applyAlignment="1">
      <alignment wrapText="1"/>
      <protection/>
    </xf>
    <xf numFmtId="3" fontId="58" fillId="0" borderId="10" xfId="68" applyNumberFormat="1" applyFont="1" applyFill="1" applyBorder="1" applyAlignment="1">
      <alignment horizontal="right"/>
    </xf>
    <xf numFmtId="3" fontId="58" fillId="0" borderId="10" xfId="68" applyNumberFormat="1" applyFont="1" applyFill="1" applyBorder="1" applyAlignment="1">
      <alignment/>
    </xf>
    <xf numFmtId="0" fontId="9" fillId="3" borderId="11" xfId="126" applyFont="1" applyFill="1" applyBorder="1" applyAlignment="1">
      <alignment wrapText="1"/>
      <protection/>
    </xf>
    <xf numFmtId="3" fontId="58" fillId="3" borderId="10" xfId="68" applyNumberFormat="1" applyFont="1" applyFill="1" applyBorder="1" applyAlignment="1">
      <alignment/>
    </xf>
    <xf numFmtId="3" fontId="58" fillId="4" borderId="10" xfId="126" applyNumberFormat="1" applyFont="1" applyFill="1" applyBorder="1" applyAlignment="1">
      <alignment horizontal="right" wrapText="1"/>
      <protection/>
    </xf>
    <xf numFmtId="167" fontId="58" fillId="4" borderId="10" xfId="68" applyNumberFormat="1" applyFont="1" applyFill="1" applyBorder="1" applyAlignment="1">
      <alignment horizontal="right" wrapText="1"/>
    </xf>
    <xf numFmtId="0" fontId="58" fillId="0" borderId="10" xfId="126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left" vertical="center"/>
    </xf>
    <xf numFmtId="167" fontId="0" fillId="0" borderId="10" xfId="68" applyNumberFormat="1" applyFill="1" applyBorder="1" applyAlignment="1">
      <alignment horizontal="left" vertical="center"/>
    </xf>
    <xf numFmtId="167" fontId="0" fillId="0" borderId="10" xfId="68" applyNumberFormat="1" applyFill="1" applyBorder="1" applyAlignment="1">
      <alignment vertical="center"/>
    </xf>
    <xf numFmtId="3" fontId="0" fillId="0" borderId="10" xfId="68" applyNumberFormat="1" applyFill="1" applyBorder="1" applyAlignment="1">
      <alignment horizontal="right" vertical="center"/>
    </xf>
    <xf numFmtId="0" fontId="37" fillId="0" borderId="0" xfId="126" applyFill="1">
      <alignment/>
      <protection/>
    </xf>
    <xf numFmtId="3" fontId="0" fillId="0" borderId="10" xfId="68" applyNumberFormat="1" applyFill="1" applyBorder="1" applyAlignment="1">
      <alignment vertical="center"/>
    </xf>
    <xf numFmtId="0" fontId="58" fillId="0" borderId="10" xfId="126" applyFont="1" applyFill="1" applyBorder="1">
      <alignment/>
      <protection/>
    </xf>
    <xf numFmtId="0" fontId="8" fillId="0" borderId="10" xfId="126" applyFont="1" applyFill="1" applyBorder="1" applyAlignment="1">
      <alignment vertical="top" wrapText="1"/>
      <protection/>
    </xf>
    <xf numFmtId="0" fontId="58" fillId="0" borderId="10" xfId="126" applyFont="1" applyFill="1" applyBorder="1" applyAlignment="1">
      <alignment vertical="top" wrapText="1"/>
      <protection/>
    </xf>
    <xf numFmtId="0" fontId="8" fillId="0" borderId="10" xfId="126" applyFont="1" applyFill="1" applyBorder="1">
      <alignment/>
      <protection/>
    </xf>
    <xf numFmtId="167" fontId="8" fillId="0" borderId="10" xfId="68" applyNumberFormat="1" applyFont="1" applyFill="1" applyBorder="1" applyAlignment="1">
      <alignment/>
    </xf>
    <xf numFmtId="0" fontId="8" fillId="0" borderId="10" xfId="126" applyFont="1" applyFill="1" applyBorder="1" applyAlignment="1">
      <alignment horizontal="justify"/>
      <protection/>
    </xf>
    <xf numFmtId="0" fontId="58" fillId="0" borderId="10" xfId="126" applyFont="1" applyFill="1" applyBorder="1" applyAlignment="1">
      <alignment horizontal="justify"/>
      <protection/>
    </xf>
    <xf numFmtId="0" fontId="58" fillId="31" borderId="10" xfId="126" applyFont="1" applyFill="1" applyBorder="1">
      <alignment/>
      <protection/>
    </xf>
    <xf numFmtId="3" fontId="58" fillId="31" borderId="10" xfId="126" applyNumberFormat="1" applyFont="1" applyFill="1" applyBorder="1">
      <alignment/>
      <protection/>
    </xf>
    <xf numFmtId="3" fontId="58" fillId="31" borderId="10" xfId="126" applyNumberFormat="1" applyFont="1" applyFill="1" applyBorder="1" applyAlignment="1">
      <alignment/>
      <protection/>
    </xf>
    <xf numFmtId="0" fontId="58" fillId="31" borderId="10" xfId="126" applyFont="1" applyFill="1" applyBorder="1" applyAlignment="1">
      <alignment wrapText="1"/>
      <protection/>
    </xf>
    <xf numFmtId="0" fontId="8" fillId="0" borderId="10" xfId="126" applyFont="1" applyBorder="1" applyAlignment="1">
      <alignment vertical="top" wrapText="1"/>
      <protection/>
    </xf>
    <xf numFmtId="3" fontId="8" fillId="0" borderId="10" xfId="126" applyNumberFormat="1" applyFont="1" applyBorder="1">
      <alignment/>
      <protection/>
    </xf>
    <xf numFmtId="167" fontId="8" fillId="0" borderId="10" xfId="68" applyNumberFormat="1" applyFont="1" applyBorder="1" applyAlignment="1">
      <alignment/>
    </xf>
    <xf numFmtId="3" fontId="58" fillId="0" borderId="10" xfId="126" applyNumberFormat="1" applyFont="1" applyFill="1" applyBorder="1" applyAlignment="1">
      <alignment horizontal="right" vertical="top" wrapText="1"/>
      <protection/>
    </xf>
    <xf numFmtId="0" fontId="58" fillId="23" borderId="10" xfId="126" applyFont="1" applyFill="1" applyBorder="1" applyAlignment="1">
      <alignment horizontal="left" wrapText="1"/>
      <protection/>
    </xf>
    <xf numFmtId="3" fontId="58" fillId="23" borderId="10" xfId="126" applyNumberFormat="1" applyFont="1" applyFill="1" applyBorder="1">
      <alignment/>
      <protection/>
    </xf>
    <xf numFmtId="0" fontId="58" fillId="31" borderId="10" xfId="126" applyFont="1" applyFill="1" applyBorder="1" applyAlignment="1">
      <alignment horizontal="justify"/>
      <protection/>
    </xf>
    <xf numFmtId="3" fontId="58" fillId="0" borderId="10" xfId="68" applyNumberFormat="1" applyFont="1" applyFill="1" applyBorder="1" applyAlignment="1">
      <alignment/>
    </xf>
    <xf numFmtId="0" fontId="58" fillId="31" borderId="10" xfId="126" applyFont="1" applyFill="1" applyBorder="1" applyAlignment="1">
      <alignment horizontal="left" wrapText="1"/>
      <protection/>
    </xf>
    <xf numFmtId="0" fontId="8" fillId="0" borderId="10" xfId="126" applyFont="1" applyBorder="1" applyAlignment="1">
      <alignment wrapText="1"/>
      <protection/>
    </xf>
    <xf numFmtId="3" fontId="58" fillId="23" borderId="10" xfId="68" applyNumberFormat="1" applyFont="1" applyFill="1" applyBorder="1" applyAlignment="1">
      <alignment/>
    </xf>
    <xf numFmtId="0" fontId="58" fillId="31" borderId="10" xfId="126" applyFont="1" applyFill="1" applyBorder="1" applyAlignment="1">
      <alignment vertical="top" wrapText="1"/>
      <protection/>
    </xf>
    <xf numFmtId="0" fontId="58" fillId="0" borderId="16" xfId="126" applyFont="1" applyFill="1" applyBorder="1" applyAlignment="1">
      <alignment horizontal="left" wrapText="1"/>
      <protection/>
    </xf>
    <xf numFmtId="3" fontId="58" fillId="0" borderId="16" xfId="126" applyNumberFormat="1" applyFont="1" applyFill="1" applyBorder="1">
      <alignment/>
      <protection/>
    </xf>
    <xf numFmtId="0" fontId="8" fillId="0" borderId="16" xfId="126" applyFont="1" applyFill="1" applyBorder="1" applyAlignment="1">
      <alignment horizontal="left" wrapText="1"/>
      <protection/>
    </xf>
    <xf numFmtId="3" fontId="8" fillId="0" borderId="16" xfId="126" applyNumberFormat="1" applyFont="1" applyFill="1" applyBorder="1">
      <alignment/>
      <protection/>
    </xf>
    <xf numFmtId="3" fontId="58" fillId="31" borderId="11" xfId="126" applyNumberFormat="1" applyFont="1" applyFill="1" applyBorder="1">
      <alignment/>
      <protection/>
    </xf>
    <xf numFmtId="3" fontId="58" fillId="0" borderId="10" xfId="126" applyNumberFormat="1" applyFont="1" applyBorder="1">
      <alignment/>
      <protection/>
    </xf>
    <xf numFmtId="3" fontId="8" fillId="0" borderId="10" xfId="126" applyNumberFormat="1" applyFont="1" applyFill="1" applyBorder="1" applyAlignment="1">
      <alignment horizontal="right" vertical="top" wrapText="1"/>
      <protection/>
    </xf>
    <xf numFmtId="3" fontId="58" fillId="0" borderId="10" xfId="126" applyNumberFormat="1" applyFont="1" applyFill="1" applyBorder="1" applyAlignment="1">
      <alignment horizontal="center" vertical="top" wrapText="1"/>
      <protection/>
    </xf>
    <xf numFmtId="3" fontId="8" fillId="0" borderId="10" xfId="126" applyNumberFormat="1" applyFont="1" applyFill="1" applyBorder="1" applyAlignment="1">
      <alignment horizontal="center" vertical="top" wrapText="1"/>
      <protection/>
    </xf>
    <xf numFmtId="0" fontId="8" fillId="0" borderId="10" xfId="126" applyFont="1" applyBorder="1">
      <alignment/>
      <protection/>
    </xf>
    <xf numFmtId="3" fontId="8" fillId="0" borderId="10" xfId="126" applyNumberFormat="1" applyFont="1" applyBorder="1" applyAlignment="1">
      <alignment horizontal="right"/>
      <protection/>
    </xf>
    <xf numFmtId="3" fontId="8" fillId="0" borderId="10" xfId="126" applyNumberFormat="1" applyFont="1" applyBorder="1" applyAlignment="1">
      <alignment horizontal="right" vertical="top" wrapText="1"/>
      <protection/>
    </xf>
    <xf numFmtId="3" fontId="8" fillId="0" borderId="10" xfId="126" applyNumberFormat="1" applyFont="1" applyBorder="1" applyAlignment="1">
      <alignment horizontal="center" vertical="top" wrapText="1"/>
      <protection/>
    </xf>
    <xf numFmtId="3" fontId="58" fillId="0" borderId="10" xfId="126" applyNumberFormat="1" applyFont="1" applyFill="1" applyBorder="1" applyAlignment="1">
      <alignment horizontal="right" vertical="top"/>
      <protection/>
    </xf>
    <xf numFmtId="3" fontId="8" fillId="0" borderId="10" xfId="126" applyNumberFormat="1" applyFont="1" applyBorder="1" applyAlignment="1">
      <alignment horizontal="right" wrapText="1"/>
      <protection/>
    </xf>
    <xf numFmtId="3" fontId="58" fillId="0" borderId="10" xfId="68" applyNumberFormat="1" applyFont="1" applyFill="1" applyBorder="1" applyAlignment="1">
      <alignment horizontal="right" wrapText="1"/>
    </xf>
    <xf numFmtId="3" fontId="8" fillId="0" borderId="10" xfId="68" applyNumberFormat="1" applyFont="1" applyBorder="1" applyAlignment="1">
      <alignment/>
    </xf>
    <xf numFmtId="3" fontId="8" fillId="0" borderId="10" xfId="126" applyNumberFormat="1" applyFont="1" applyFill="1" applyBorder="1" applyAlignment="1">
      <alignment horizontal="right" vertical="top"/>
      <protection/>
    </xf>
    <xf numFmtId="3" fontId="58" fillId="0" borderId="10" xfId="126" applyNumberFormat="1" applyFont="1" applyFill="1" applyBorder="1" applyAlignment="1">
      <alignment/>
      <protection/>
    </xf>
    <xf numFmtId="3" fontId="8" fillId="0" borderId="10" xfId="126" applyNumberFormat="1" applyFont="1" applyFill="1" applyBorder="1" applyAlignment="1">
      <alignment/>
      <protection/>
    </xf>
    <xf numFmtId="0" fontId="58" fillId="31" borderId="11" xfId="126" applyFont="1" applyFill="1" applyBorder="1">
      <alignment/>
      <protection/>
    </xf>
    <xf numFmtId="0" fontId="9" fillId="3" borderId="11" xfId="126" applyFont="1" applyFill="1" applyBorder="1" applyAlignment="1">
      <alignment vertical="center" wrapText="1"/>
      <protection/>
    </xf>
    <xf numFmtId="3" fontId="0" fillId="3" borderId="10" xfId="0" applyNumberFormat="1" applyFill="1" applyBorder="1" applyAlignment="1">
      <alignment vertical="center"/>
    </xf>
    <xf numFmtId="0" fontId="58" fillId="0" borderId="11" xfId="126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167" fontId="2" fillId="0" borderId="10" xfId="68" applyNumberFormat="1" applyFont="1" applyFill="1" applyBorder="1" applyAlignment="1">
      <alignment horizontal="left" vertical="center" wrapText="1"/>
    </xf>
    <xf numFmtId="0" fontId="8" fillId="3" borderId="10" xfId="126" applyFont="1" applyFill="1" applyBorder="1">
      <alignment/>
      <protection/>
    </xf>
    <xf numFmtId="3" fontId="8" fillId="3" borderId="10" xfId="126" applyNumberFormat="1" applyFont="1" applyFill="1" applyBorder="1">
      <alignment/>
      <protection/>
    </xf>
    <xf numFmtId="3" fontId="8" fillId="3" borderId="10" xfId="126" applyNumberFormat="1" applyFont="1" applyFill="1" applyBorder="1" applyAlignment="1">
      <alignment horizontal="right"/>
      <protection/>
    </xf>
    <xf numFmtId="0" fontId="9" fillId="4" borderId="10" xfId="126" applyFont="1" applyFill="1" applyBorder="1" applyAlignment="1">
      <alignment wrapText="1"/>
      <protection/>
    </xf>
    <xf numFmtId="3" fontId="8" fillId="4" borderId="10" xfId="126" applyNumberFormat="1" applyFont="1" applyFill="1" applyBorder="1">
      <alignment/>
      <protection/>
    </xf>
    <xf numFmtId="3" fontId="8" fillId="4" borderId="10" xfId="126" applyNumberFormat="1" applyFont="1" applyFill="1" applyBorder="1" applyAlignment="1">
      <alignment horizontal="right"/>
      <protection/>
    </xf>
    <xf numFmtId="0" fontId="9" fillId="0" borderId="10" xfId="103" applyFont="1" applyFill="1" applyBorder="1">
      <alignment/>
      <protection/>
    </xf>
    <xf numFmtId="0" fontId="8" fillId="0" borderId="10" xfId="103" applyFont="1" applyFill="1" applyBorder="1">
      <alignment/>
      <protection/>
    </xf>
    <xf numFmtId="0" fontId="8" fillId="0" borderId="14" xfId="103" applyFont="1" applyFill="1" applyBorder="1" applyAlignment="1">
      <alignment horizontal="center"/>
      <protection/>
    </xf>
    <xf numFmtId="0" fontId="8" fillId="0" borderId="42" xfId="103" applyFont="1" applyFill="1" applyBorder="1" applyAlignment="1">
      <alignment horizontal="center"/>
      <protection/>
    </xf>
    <xf numFmtId="0" fontId="8" fillId="0" borderId="0" xfId="103" applyFont="1" applyFill="1" applyBorder="1" applyAlignment="1">
      <alignment horizontal="center"/>
      <protection/>
    </xf>
    <xf numFmtId="0" fontId="9" fillId="4" borderId="10" xfId="125" applyFont="1" applyFill="1" applyBorder="1" applyAlignment="1">
      <alignment horizontal="center" vertical="center" wrapText="1"/>
      <protection/>
    </xf>
    <xf numFmtId="0" fontId="4" fillId="0" borderId="0" xfId="125">
      <alignment/>
      <protection/>
    </xf>
    <xf numFmtId="0" fontId="2" fillId="4" borderId="10" xfId="0" applyFont="1" applyFill="1" applyBorder="1" applyAlignment="1">
      <alignment horizontal="center" vertical="center" wrapText="1"/>
    </xf>
    <xf numFmtId="0" fontId="58" fillId="4" borderId="1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left"/>
    </xf>
    <xf numFmtId="0" fontId="58" fillId="0" borderId="0" xfId="125" applyFont="1" applyFill="1" applyBorder="1" applyAlignment="1">
      <alignment horizontal="center" vertical="center" wrapText="1"/>
      <protection/>
    </xf>
    <xf numFmtId="0" fontId="9" fillId="0" borderId="0" xfId="125" applyFont="1" applyFill="1" applyBorder="1" applyAlignment="1">
      <alignment horizontal="center" vertical="center" wrapText="1"/>
      <protection/>
    </xf>
    <xf numFmtId="0" fontId="56" fillId="0" borderId="0" xfId="125" applyFont="1" applyFill="1" applyBorder="1" applyAlignment="1">
      <alignment horizontal="center" vertical="center" wrapText="1"/>
      <protection/>
    </xf>
    <xf numFmtId="0" fontId="5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6" fillId="0" borderId="0" xfId="125" applyFont="1">
      <alignment/>
      <protection/>
    </xf>
    <xf numFmtId="0" fontId="4" fillId="0" borderId="10" xfId="125" applyFont="1" applyFill="1" applyBorder="1" applyAlignment="1">
      <alignment horizontal="center" vertical="center"/>
      <protection/>
    </xf>
    <xf numFmtId="0" fontId="56" fillId="0" borderId="57" xfId="112" applyFont="1" applyBorder="1" applyAlignment="1">
      <alignment horizontal="left" vertical="center" wrapText="1"/>
      <protection/>
    </xf>
    <xf numFmtId="3" fontId="8" fillId="0" borderId="10" xfId="125" applyNumberFormat="1" applyFont="1" applyBorder="1">
      <alignment/>
      <protection/>
    </xf>
    <xf numFmtId="3" fontId="8" fillId="0" borderId="11" xfId="125" applyNumberFormat="1" applyFont="1" applyBorder="1">
      <alignment/>
      <protection/>
    </xf>
    <xf numFmtId="3" fontId="65" fillId="0" borderId="10" xfId="125" applyNumberFormat="1" applyFont="1" applyFill="1" applyBorder="1" applyAlignment="1">
      <alignment/>
      <protection/>
    </xf>
    <xf numFmtId="3" fontId="67" fillId="4" borderId="10" xfId="125" applyNumberFormat="1" applyFont="1" applyFill="1" applyBorder="1" applyAlignment="1">
      <alignment/>
      <protection/>
    </xf>
    <xf numFmtId="3" fontId="8" fillId="0" borderId="12" xfId="125" applyNumberFormat="1" applyFont="1" applyBorder="1">
      <alignment/>
      <protection/>
    </xf>
    <xf numFmtId="3" fontId="67" fillId="0" borderId="10" xfId="125" applyNumberFormat="1" applyFont="1" applyFill="1" applyBorder="1">
      <alignment/>
      <protection/>
    </xf>
    <xf numFmtId="3" fontId="8" fillId="0" borderId="12" xfId="125" applyNumberFormat="1" applyFont="1" applyFill="1" applyBorder="1">
      <alignment/>
      <protection/>
    </xf>
    <xf numFmtId="3" fontId="8" fillId="0" borderId="10" xfId="125" applyNumberFormat="1" applyFont="1" applyFill="1" applyBorder="1">
      <alignment/>
      <protection/>
    </xf>
    <xf numFmtId="0" fontId="4" fillId="0" borderId="10" xfId="125" applyFont="1" applyBorder="1" applyAlignment="1">
      <alignment horizontal="center" vertical="center"/>
      <protection/>
    </xf>
    <xf numFmtId="3" fontId="67" fillId="4" borderId="10" xfId="125" applyNumberFormat="1" applyFont="1" applyFill="1" applyBorder="1">
      <alignment/>
      <protection/>
    </xf>
    <xf numFmtId="0" fontId="4" fillId="0" borderId="0" xfId="125" applyFont="1">
      <alignment/>
      <protection/>
    </xf>
    <xf numFmtId="0" fontId="56" fillId="0" borderId="57" xfId="112" applyFont="1" applyFill="1" applyBorder="1" applyAlignment="1">
      <alignment horizontal="left" vertical="center" wrapText="1"/>
      <protection/>
    </xf>
    <xf numFmtId="3" fontId="8" fillId="0" borderId="11" xfId="125" applyNumberFormat="1" applyFont="1" applyFill="1" applyBorder="1">
      <alignment/>
      <protection/>
    </xf>
    <xf numFmtId="0" fontId="56" fillId="0" borderId="57" xfId="112" applyFont="1" applyFill="1" applyBorder="1" applyAlignment="1">
      <alignment vertical="center" wrapText="1"/>
      <protection/>
    </xf>
    <xf numFmtId="0" fontId="4" fillId="0" borderId="10" xfId="125" applyBorder="1">
      <alignment/>
      <protection/>
    </xf>
    <xf numFmtId="0" fontId="9" fillId="4" borderId="57" xfId="112" applyFont="1" applyFill="1" applyBorder="1" applyAlignment="1">
      <alignment horizontal="center" vertical="center" wrapText="1"/>
      <protection/>
    </xf>
    <xf numFmtId="3" fontId="66" fillId="4" borderId="10" xfId="125" applyNumberFormat="1" applyFont="1" applyFill="1" applyBorder="1">
      <alignment/>
      <protection/>
    </xf>
    <xf numFmtId="0" fontId="4" fillId="0" borderId="0" xfId="125" applyBorder="1">
      <alignment/>
      <protection/>
    </xf>
    <xf numFmtId="0" fontId="9" fillId="0" borderId="42" xfId="112" applyFont="1" applyFill="1" applyBorder="1" applyAlignment="1">
      <alignment horizontal="center" vertical="center" wrapText="1"/>
      <protection/>
    </xf>
    <xf numFmtId="3" fontId="66" fillId="0" borderId="0" xfId="125" applyNumberFormat="1" applyFont="1" applyFill="1" applyBorder="1">
      <alignment/>
      <protection/>
    </xf>
    <xf numFmtId="3" fontId="84" fillId="0" borderId="0" xfId="125" applyNumberFormat="1" applyFont="1" applyFill="1" applyBorder="1">
      <alignment/>
      <protection/>
    </xf>
    <xf numFmtId="0" fontId="9" fillId="0" borderId="0" xfId="112" applyFont="1" applyFill="1" applyBorder="1" applyAlignment="1">
      <alignment vertical="center"/>
      <protection/>
    </xf>
    <xf numFmtId="3" fontId="85" fillId="0" borderId="68" xfId="125" applyNumberFormat="1" applyFont="1" applyFill="1" applyBorder="1">
      <alignment/>
      <protection/>
    </xf>
    <xf numFmtId="3" fontId="85" fillId="0" borderId="0" xfId="125" applyNumberFormat="1" applyFont="1" applyFill="1" applyBorder="1">
      <alignment/>
      <protection/>
    </xf>
    <xf numFmtId="0" fontId="65" fillId="0" borderId="0" xfId="125" applyFont="1">
      <alignment/>
      <protection/>
    </xf>
    <xf numFmtId="0" fontId="4" fillId="0" borderId="10" xfId="125" applyBorder="1" applyAlignment="1">
      <alignment horizontal="center" vertical="center"/>
      <protection/>
    </xf>
    <xf numFmtId="0" fontId="56" fillId="0" borderId="10" xfId="112" applyFont="1" applyFill="1" applyBorder="1" applyAlignment="1">
      <alignment horizontal="left" vertical="center" wrapText="1"/>
      <protection/>
    </xf>
    <xf numFmtId="3" fontId="65" fillId="0" borderId="10" xfId="125" applyNumberFormat="1" applyFont="1" applyBorder="1">
      <alignment/>
      <protection/>
    </xf>
    <xf numFmtId="3" fontId="67" fillId="0" borderId="10" xfId="125" applyNumberFormat="1" applyFont="1" applyBorder="1">
      <alignment/>
      <protection/>
    </xf>
    <xf numFmtId="0" fontId="56" fillId="0" borderId="10" xfId="125" applyFont="1" applyFill="1" applyBorder="1" applyAlignment="1">
      <alignment vertical="center" wrapText="1" shrinkToFit="1"/>
      <protection/>
    </xf>
    <xf numFmtId="3" fontId="65" fillId="0" borderId="10" xfId="125" applyNumberFormat="1" applyFont="1" applyFill="1" applyBorder="1">
      <alignment/>
      <protection/>
    </xf>
    <xf numFmtId="0" fontId="9" fillId="4" borderId="10" xfId="125" applyFont="1" applyFill="1" applyBorder="1" applyAlignment="1">
      <alignment wrapText="1" shrinkToFit="1"/>
      <protection/>
    </xf>
    <xf numFmtId="0" fontId="9" fillId="4" borderId="10" xfId="125" applyFont="1" applyFill="1" applyBorder="1" applyAlignment="1">
      <alignment/>
      <protection/>
    </xf>
    <xf numFmtId="3" fontId="66" fillId="4" borderId="10" xfId="125" applyNumberFormat="1" applyFont="1" applyFill="1" applyBorder="1" applyAlignment="1">
      <alignment/>
      <protection/>
    </xf>
    <xf numFmtId="3" fontId="4" fillId="0" borderId="0" xfId="125" applyNumberFormat="1">
      <alignment/>
      <protection/>
    </xf>
    <xf numFmtId="0" fontId="4" fillId="0" borderId="0" xfId="125" applyNumberFormat="1" applyFont="1">
      <alignment/>
      <protection/>
    </xf>
    <xf numFmtId="0" fontId="37" fillId="0" borderId="0" xfId="128" applyAlignment="1">
      <alignment horizontal="center" vertical="center"/>
      <protection/>
    </xf>
    <xf numFmtId="0" fontId="58" fillId="4" borderId="43" xfId="128" applyFont="1" applyFill="1" applyBorder="1" applyAlignment="1">
      <alignment horizontal="center" vertical="center" wrapText="1"/>
      <protection/>
    </xf>
    <xf numFmtId="0" fontId="8" fillId="0" borderId="55" xfId="128" applyFont="1" applyFill="1" applyBorder="1" applyAlignment="1">
      <alignment horizontal="left" vertical="center" wrapText="1"/>
      <protection/>
    </xf>
    <xf numFmtId="167" fontId="8" fillId="0" borderId="55" xfId="68" applyNumberFormat="1" applyFont="1" applyFill="1" applyBorder="1" applyAlignment="1">
      <alignment horizontal="right" wrapText="1"/>
    </xf>
    <xf numFmtId="165" fontId="58" fillId="0" borderId="14" xfId="128" applyNumberFormat="1" applyFont="1" applyBorder="1" applyAlignment="1">
      <alignment horizontal="center" vertical="center" wrapText="1"/>
      <protection/>
    </xf>
    <xf numFmtId="165" fontId="58" fillId="0" borderId="84" xfId="128" applyNumberFormat="1" applyFont="1" applyBorder="1" applyAlignment="1">
      <alignment horizontal="center" vertical="center" wrapText="1"/>
      <protection/>
    </xf>
    <xf numFmtId="3" fontId="8" fillId="0" borderId="10" xfId="128" applyNumberFormat="1" applyFont="1" applyBorder="1" applyAlignment="1">
      <alignment vertical="center" wrapText="1"/>
      <protection/>
    </xf>
    <xf numFmtId="0" fontId="8" fillId="0" borderId="10" xfId="130" applyFont="1" applyBorder="1">
      <alignment/>
      <protection/>
    </xf>
    <xf numFmtId="3" fontId="8" fillId="0" borderId="16" xfId="128" applyNumberFormat="1" applyFont="1" applyBorder="1" applyAlignment="1">
      <alignment vertical="center" wrapText="1"/>
      <protection/>
    </xf>
    <xf numFmtId="0" fontId="9" fillId="4" borderId="10" xfId="130" applyFont="1" applyFill="1" applyBorder="1">
      <alignment/>
      <protection/>
    </xf>
    <xf numFmtId="3" fontId="8" fillId="4" borderId="10" xfId="128" applyNumberFormat="1" applyFont="1" applyFill="1" applyBorder="1" applyAlignment="1">
      <alignment horizontal="right" vertical="center" wrapText="1"/>
      <protection/>
    </xf>
    <xf numFmtId="165" fontId="58" fillId="4" borderId="10" xfId="128" applyNumberFormat="1" applyFont="1" applyFill="1" applyBorder="1" applyAlignment="1">
      <alignment horizontal="center" vertical="center" wrapText="1"/>
      <protection/>
    </xf>
    <xf numFmtId="165" fontId="58" fillId="4" borderId="85" xfId="128" applyNumberFormat="1" applyFont="1" applyFill="1" applyBorder="1" applyAlignment="1">
      <alignment horizontal="center" vertical="center" wrapText="1"/>
      <protection/>
    </xf>
    <xf numFmtId="0" fontId="8" fillId="0" borderId="10" xfId="130" applyFont="1" applyFill="1" applyBorder="1">
      <alignment/>
      <protection/>
    </xf>
    <xf numFmtId="3" fontId="8" fillId="0" borderId="10" xfId="128" applyNumberFormat="1" applyFont="1" applyBorder="1" applyAlignment="1">
      <alignment horizontal="right" vertical="center" wrapText="1"/>
      <protection/>
    </xf>
    <xf numFmtId="165" fontId="58" fillId="0" borderId="10" xfId="128" applyNumberFormat="1" applyFont="1" applyBorder="1" applyAlignment="1">
      <alignment horizontal="center" vertical="center" wrapText="1"/>
      <protection/>
    </xf>
    <xf numFmtId="165" fontId="58" fillId="0" borderId="85" xfId="128" applyNumberFormat="1" applyFont="1" applyBorder="1" applyAlignment="1">
      <alignment horizontal="center" vertical="center" wrapText="1"/>
      <protection/>
    </xf>
    <xf numFmtId="0" fontId="37" fillId="0" borderId="0" xfId="128" applyAlignment="1">
      <alignment horizontal="center" vertical="center" wrapText="1"/>
      <protection/>
    </xf>
    <xf numFmtId="3" fontId="37" fillId="0" borderId="0" xfId="128" applyNumberFormat="1" applyAlignment="1">
      <alignment horizontal="right" vertical="center" wrapText="1"/>
      <protection/>
    </xf>
    <xf numFmtId="0" fontId="8" fillId="0" borderId="0" xfId="131" applyFont="1" applyFill="1">
      <alignment/>
      <protection/>
    </xf>
    <xf numFmtId="3" fontId="3" fillId="0" borderId="0" xfId="123" applyNumberFormat="1" applyFont="1" applyFill="1" applyAlignment="1">
      <alignment horizontal="center" vertical="center" wrapText="1"/>
      <protection/>
    </xf>
    <xf numFmtId="3" fontId="0" fillId="0" borderId="0" xfId="123" applyNumberFormat="1" applyFill="1" applyBorder="1" applyAlignment="1">
      <alignment vertical="center" wrapText="1"/>
      <protection/>
    </xf>
    <xf numFmtId="3" fontId="0" fillId="0" borderId="0" xfId="123" applyNumberFormat="1" applyFont="1" applyFill="1" applyBorder="1" applyAlignment="1">
      <alignment vertical="center" wrapText="1"/>
      <protection/>
    </xf>
    <xf numFmtId="3" fontId="1" fillId="0" borderId="0" xfId="123" applyNumberFormat="1" applyFont="1" applyFill="1" applyAlignment="1">
      <alignment horizontal="center" vertical="center" wrapText="1"/>
      <protection/>
    </xf>
    <xf numFmtId="0" fontId="0" fillId="0" borderId="0" xfId="0" applyAlignment="1">
      <alignment/>
    </xf>
    <xf numFmtId="0" fontId="9" fillId="4" borderId="10" xfId="103" applyFont="1" applyFill="1" applyBorder="1" applyAlignment="1">
      <alignment horizontal="center"/>
      <protection/>
    </xf>
    <xf numFmtId="3" fontId="9" fillId="0" borderId="10" xfId="103" applyNumberFormat="1" applyFont="1" applyFill="1" applyBorder="1">
      <alignment/>
      <protection/>
    </xf>
    <xf numFmtId="0" fontId="8" fillId="0" borderId="16" xfId="103" applyFont="1" applyBorder="1">
      <alignment/>
      <protection/>
    </xf>
    <xf numFmtId="0" fontId="8" fillId="0" borderId="10" xfId="103" applyFont="1" applyBorder="1" applyAlignment="1">
      <alignment wrapText="1"/>
      <protection/>
    </xf>
    <xf numFmtId="0" fontId="8" fillId="0" borderId="15" xfId="103" applyFont="1" applyBorder="1">
      <alignment/>
      <protection/>
    </xf>
    <xf numFmtId="0" fontId="8" fillId="0" borderId="16" xfId="103" applyFont="1" applyFill="1" applyBorder="1" applyAlignment="1">
      <alignment wrapText="1"/>
      <protection/>
    </xf>
    <xf numFmtId="0" fontId="8" fillId="0" borderId="0" xfId="103" applyFont="1">
      <alignment/>
      <protection/>
    </xf>
    <xf numFmtId="0" fontId="9" fillId="4" borderId="69" xfId="0" applyFont="1" applyFill="1" applyBorder="1" applyAlignment="1">
      <alignment horizontal="center" wrapText="1"/>
    </xf>
    <xf numFmtId="0" fontId="8" fillId="0" borderId="0" xfId="130" applyFont="1" applyFill="1">
      <alignment/>
      <protection/>
    </xf>
    <xf numFmtId="0" fontId="8" fillId="4" borderId="69" xfId="0" applyFont="1" applyFill="1" applyBorder="1" applyAlignment="1">
      <alignment horizontal="center" vertical="center" wrapText="1"/>
    </xf>
    <xf numFmtId="0" fontId="9" fillId="0" borderId="0" xfId="103" applyFont="1" applyFill="1" applyBorder="1">
      <alignment/>
      <protection/>
    </xf>
    <xf numFmtId="3" fontId="9" fillId="0" borderId="0" xfId="103" applyNumberFormat="1" applyFont="1" applyFill="1" applyBorder="1">
      <alignment/>
      <protection/>
    </xf>
    <xf numFmtId="0" fontId="8" fillId="0" borderId="0" xfId="103" applyFont="1" applyBorder="1" applyAlignment="1">
      <alignment horizontal="center"/>
      <protection/>
    </xf>
    <xf numFmtId="0" fontId="8" fillId="0" borderId="0" xfId="103" applyFont="1" applyBorder="1">
      <alignment/>
      <protection/>
    </xf>
    <xf numFmtId="0" fontId="8" fillId="0" borderId="0" xfId="103" applyFont="1" applyBorder="1" applyAlignment="1">
      <alignment horizontal="center" vertical="center"/>
      <protection/>
    </xf>
    <xf numFmtId="0" fontId="8" fillId="0" borderId="0" xfId="103" applyBorder="1" applyAlignment="1">
      <alignment horizontal="right"/>
      <protection/>
    </xf>
    <xf numFmtId="3" fontId="8" fillId="0" borderId="0" xfId="103" applyNumberFormat="1" applyFill="1" applyBorder="1">
      <alignment/>
      <protection/>
    </xf>
    <xf numFmtId="3" fontId="87" fillId="0" borderId="46" xfId="114" applyNumberFormat="1" applyFont="1" applyFill="1" applyBorder="1" applyAlignment="1">
      <alignment horizontal="center" vertical="center" wrapText="1"/>
      <protection/>
    </xf>
    <xf numFmtId="0" fontId="87" fillId="0" borderId="46" xfId="114" applyNumberFormat="1" applyFont="1" applyBorder="1" applyAlignment="1">
      <alignment horizontal="center" vertical="center" wrapText="1"/>
      <protection/>
    </xf>
    <xf numFmtId="3" fontId="87" fillId="0" borderId="46" xfId="114" applyNumberFormat="1" applyFont="1" applyBorder="1" applyAlignment="1">
      <alignment horizontal="right" vertical="center" wrapText="1"/>
      <protection/>
    </xf>
    <xf numFmtId="3" fontId="12" fillId="0" borderId="14" xfId="0" applyNumberFormat="1" applyFont="1" applyBorder="1" applyAlignment="1">
      <alignment vertical="center"/>
    </xf>
    <xf numFmtId="3" fontId="12" fillId="4" borderId="71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vertical="center"/>
    </xf>
    <xf numFmtId="3" fontId="14" fillId="4" borderId="71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vertical="center" wrapText="1"/>
    </xf>
    <xf numFmtId="3" fontId="9" fillId="0" borderId="19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/>
    </xf>
    <xf numFmtId="3" fontId="9" fillId="4" borderId="71" xfId="0" applyNumberFormat="1" applyFont="1" applyFill="1" applyBorder="1" applyAlignment="1">
      <alignment horizontal="center" vertical="center" wrapText="1"/>
    </xf>
    <xf numFmtId="0" fontId="9" fillId="4" borderId="71" xfId="0" applyFont="1" applyFill="1" applyBorder="1" applyAlignment="1">
      <alignment horizontal="center" vertical="center" wrapText="1"/>
    </xf>
    <xf numFmtId="0" fontId="67" fillId="0" borderId="53" xfId="102" applyFont="1" applyBorder="1" applyAlignment="1">
      <alignment vertical="center"/>
      <protection/>
    </xf>
    <xf numFmtId="3" fontId="65" fillId="0" borderId="53" xfId="102" applyNumberFormat="1" applyFont="1" applyFill="1" applyBorder="1" applyAlignment="1">
      <alignment vertical="center"/>
      <protection/>
    </xf>
    <xf numFmtId="3" fontId="65" fillId="0" borderId="51" xfId="102" applyNumberFormat="1" applyFont="1" applyFill="1" applyBorder="1" applyAlignment="1">
      <alignment vertical="center"/>
      <protection/>
    </xf>
    <xf numFmtId="3" fontId="65" fillId="0" borderId="14" xfId="102" applyNumberFormat="1" applyFont="1" applyFill="1" applyBorder="1" applyAlignment="1">
      <alignment vertical="center"/>
      <protection/>
    </xf>
    <xf numFmtId="3" fontId="66" fillId="26" borderId="46" xfId="102" applyNumberFormat="1" applyFont="1" applyFill="1" applyBorder="1" applyAlignment="1">
      <alignment horizontal="center" vertical="center" wrapText="1"/>
      <protection/>
    </xf>
    <xf numFmtId="0" fontId="65" fillId="26" borderId="48" xfId="102" applyFont="1" applyFill="1" applyBorder="1" applyAlignment="1">
      <alignment vertical="center"/>
      <protection/>
    </xf>
    <xf numFmtId="0" fontId="66" fillId="26" borderId="53" xfId="102" applyFont="1" applyFill="1" applyBorder="1" applyAlignment="1">
      <alignment horizontal="center" vertical="top"/>
      <protection/>
    </xf>
    <xf numFmtId="3" fontId="7" fillId="28" borderId="86" xfId="122" applyNumberFormat="1" applyFont="1" applyFill="1" applyBorder="1" applyAlignment="1">
      <alignment horizontal="center" vertical="center" wrapText="1"/>
      <protection/>
    </xf>
    <xf numFmtId="3" fontId="9" fillId="28" borderId="71" xfId="122" applyNumberFormat="1" applyFont="1" applyFill="1" applyBorder="1" applyAlignment="1">
      <alignment horizontal="center" vertical="center" wrapText="1"/>
      <protection/>
    </xf>
    <xf numFmtId="0" fontId="8" fillId="0" borderId="10" xfId="128" applyFont="1" applyBorder="1" applyAlignment="1">
      <alignment horizontal="left" vertical="center"/>
      <protection/>
    </xf>
    <xf numFmtId="0" fontId="4" fillId="4" borderId="10" xfId="125" applyFill="1" applyBorder="1">
      <alignment/>
      <protection/>
    </xf>
    <xf numFmtId="167" fontId="2" fillId="0" borderId="10" xfId="68" applyNumberFormat="1" applyFont="1" applyFill="1" applyBorder="1" applyAlignment="1">
      <alignment horizontal="right" vertical="center" wrapText="1"/>
    </xf>
    <xf numFmtId="49" fontId="13" fillId="0" borderId="12" xfId="0" applyNumberFormat="1" applyFont="1" applyBorder="1" applyAlignment="1">
      <alignment horizontal="right" vertical="center"/>
    </xf>
    <xf numFmtId="3" fontId="8" fillId="0" borderId="14" xfId="117" applyNumberFormat="1" applyFont="1" applyBorder="1" applyAlignment="1">
      <alignment horizontal="right" vertical="center"/>
      <protection/>
    </xf>
    <xf numFmtId="0" fontId="12" fillId="4" borderId="10" xfId="117" applyFont="1" applyFill="1" applyBorder="1" applyAlignment="1">
      <alignment horizontal="center" vertical="center" wrapText="1"/>
      <protection/>
    </xf>
    <xf numFmtId="3" fontId="13" fillId="0" borderId="11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3" fontId="13" fillId="0" borderId="11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12" fillId="4" borderId="10" xfId="96" applyFont="1" applyFill="1" applyBorder="1" applyAlignment="1">
      <alignment horizontal="center" vertical="center"/>
      <protection/>
    </xf>
    <xf numFmtId="0" fontId="12" fillId="4" borderId="10" xfId="0" applyFont="1" applyFill="1" applyBorder="1" applyAlignment="1">
      <alignment horizontal="center" vertical="center"/>
    </xf>
    <xf numFmtId="0" fontId="12" fillId="4" borderId="10" xfId="117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3" fontId="8" fillId="0" borderId="16" xfId="117" applyNumberFormat="1" applyFont="1" applyBorder="1" applyAlignment="1">
      <alignment horizontal="right" vertical="center"/>
      <protection/>
    </xf>
    <xf numFmtId="0" fontId="12" fillId="4" borderId="68" xfId="93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4" borderId="19" xfId="93" applyFont="1" applyFill="1" applyBorder="1" applyAlignment="1">
      <alignment horizontal="center" vertical="center"/>
      <protection/>
    </xf>
    <xf numFmtId="0" fontId="0" fillId="0" borderId="41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4" borderId="10" xfId="96" applyFont="1" applyFill="1" applyBorder="1" applyAlignment="1">
      <alignment horizontal="center"/>
      <protection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2" fillId="4" borderId="87" xfId="93" applyFont="1" applyFill="1" applyBorder="1" applyAlignment="1">
      <alignment horizontal="center" vertical="center" wrapText="1"/>
      <protection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2" fillId="4" borderId="69" xfId="93" applyFont="1" applyFill="1" applyBorder="1" applyAlignment="1">
      <alignment horizontal="center" vertical="center"/>
      <protection/>
    </xf>
    <xf numFmtId="0" fontId="0" fillId="0" borderId="70" xfId="0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63" xfId="93" applyFont="1" applyFill="1" applyBorder="1" applyAlignment="1">
      <alignment horizontal="center" vertical="center" wrapText="1"/>
      <protection/>
    </xf>
    <xf numFmtId="0" fontId="12" fillId="4" borderId="42" xfId="93" applyFont="1" applyFill="1" applyBorder="1" applyAlignment="1">
      <alignment horizontal="center" vertical="center"/>
      <protection/>
    </xf>
    <xf numFmtId="0" fontId="9" fillId="4" borderId="18" xfId="93" applyFont="1" applyFill="1" applyBorder="1" applyAlignment="1">
      <alignment horizontal="center" vertical="center"/>
      <protection/>
    </xf>
    <xf numFmtId="0" fontId="9" fillId="4" borderId="12" xfId="93" applyFont="1" applyFill="1" applyBorder="1" applyAlignment="1">
      <alignment horizontal="center" vertical="center"/>
      <protection/>
    </xf>
    <xf numFmtId="0" fontId="12" fillId="4" borderId="15" xfId="0" applyFont="1" applyFill="1" applyBorder="1" applyAlignment="1">
      <alignment horizontal="center" vertical="center"/>
    </xf>
    <xf numFmtId="0" fontId="9" fillId="4" borderId="11" xfId="93" applyFont="1" applyFill="1" applyBorder="1" applyAlignment="1">
      <alignment horizontal="center" vertical="center"/>
      <protection/>
    </xf>
    <xf numFmtId="0" fontId="12" fillId="4" borderId="38" xfId="93" applyFont="1" applyFill="1" applyBorder="1" applyAlignment="1">
      <alignment horizontal="center" vertical="center"/>
      <protection/>
    </xf>
    <xf numFmtId="0" fontId="12" fillId="4" borderId="29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66" fillId="26" borderId="29" xfId="102" applyNumberFormat="1" applyFont="1" applyFill="1" applyBorder="1" applyAlignment="1">
      <alignment horizontal="center" vertical="center" wrapText="1"/>
      <protection/>
    </xf>
    <xf numFmtId="3" fontId="66" fillId="26" borderId="37" xfId="102" applyNumberFormat="1" applyFont="1" applyFill="1" applyBorder="1" applyAlignment="1">
      <alignment horizontal="center" vertical="center" wrapText="1"/>
      <protection/>
    </xf>
    <xf numFmtId="3" fontId="66" fillId="26" borderId="46" xfId="102" applyNumberFormat="1" applyFont="1" applyFill="1" applyBorder="1" applyAlignment="1">
      <alignment horizontal="center" vertical="center" wrapText="1"/>
      <protection/>
    </xf>
    <xf numFmtId="3" fontId="66" fillId="26" borderId="46" xfId="102" applyNumberFormat="1" applyFont="1" applyFill="1" applyBorder="1" applyAlignment="1">
      <alignment horizontal="center" vertical="center"/>
      <protection/>
    </xf>
    <xf numFmtId="0" fontId="12" fillId="4" borderId="69" xfId="0" applyFont="1" applyFill="1" applyBorder="1" applyAlignment="1">
      <alignment horizontal="center" vertical="center"/>
    </xf>
    <xf numFmtId="0" fontId="12" fillId="4" borderId="70" xfId="0" applyFont="1" applyFill="1" applyBorder="1" applyAlignment="1">
      <alignment horizontal="center" vertical="center"/>
    </xf>
    <xf numFmtId="0" fontId="12" fillId="4" borderId="15" xfId="93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12" fillId="4" borderId="16" xfId="93" applyFont="1" applyFill="1" applyBorder="1" applyAlignment="1">
      <alignment horizontal="center" vertical="center" wrapText="1"/>
      <protection/>
    </xf>
    <xf numFmtId="0" fontId="12" fillId="4" borderId="15" xfId="11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3" fontId="8" fillId="0" borderId="16" xfId="117" applyNumberFormat="1" applyFont="1" applyBorder="1" applyAlignment="1">
      <alignment horizontal="center" vertical="center"/>
      <protection/>
    </xf>
    <xf numFmtId="3" fontId="8" fillId="0" borderId="14" xfId="117" applyNumberFormat="1" applyFont="1" applyBorder="1" applyAlignment="1">
      <alignment horizontal="center" vertical="center"/>
      <protection/>
    </xf>
    <xf numFmtId="164" fontId="8" fillId="0" borderId="16" xfId="121" applyNumberFormat="1" applyFont="1" applyFill="1" applyBorder="1" applyAlignment="1">
      <alignment horizontal="right" vertical="center" wrapText="1"/>
      <protection/>
    </xf>
    <xf numFmtId="164" fontId="8" fillId="0" borderId="14" xfId="121" applyNumberFormat="1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 horizontal="center" vertical="center"/>
    </xf>
    <xf numFmtId="3" fontId="12" fillId="4" borderId="16" xfId="122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3" fontId="15" fillId="4" borderId="41" xfId="0" applyNumberFormat="1" applyFont="1" applyFill="1" applyBorder="1" applyAlignment="1">
      <alignment horizontal="center" vertical="center" wrapText="1"/>
    </xf>
    <xf numFmtId="0" fontId="0" fillId="4" borderId="41" xfId="0" applyFill="1" applyBorder="1" applyAlignment="1">
      <alignment/>
    </xf>
    <xf numFmtId="0" fontId="0" fillId="4" borderId="37" xfId="0" applyFill="1" applyBorder="1" applyAlignment="1">
      <alignment/>
    </xf>
    <xf numFmtId="0" fontId="7" fillId="4" borderId="1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3" fontId="13" fillId="0" borderId="11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3" fontId="13" fillId="0" borderId="11" xfId="0" applyNumberFormat="1" applyFont="1" applyBorder="1" applyAlignment="1">
      <alignment vertical="center" wrapText="1"/>
    </xf>
    <xf numFmtId="3" fontId="13" fillId="0" borderId="11" xfId="0" applyNumberFormat="1" applyFont="1" applyFill="1" applyBorder="1" applyAlignment="1">
      <alignment vertical="center"/>
    </xf>
    <xf numFmtId="3" fontId="13" fillId="0" borderId="11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3" fontId="13" fillId="0" borderId="11" xfId="0" applyNumberFormat="1" applyFont="1" applyBorder="1" applyAlignment="1">
      <alignment horizontal="left" vertical="center"/>
    </xf>
    <xf numFmtId="0" fontId="13" fillId="0" borderId="11" xfId="117" applyFont="1" applyBorder="1" applyAlignment="1">
      <alignment vertical="center" wrapText="1"/>
      <protection/>
    </xf>
    <xf numFmtId="49" fontId="13" fillId="0" borderId="11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0" fontId="13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9" fontId="13" fillId="0" borderId="11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0" fontId="13" fillId="0" borderId="12" xfId="0" applyFont="1" applyBorder="1" applyAlignment="1">
      <alignment vertical="center" wrapText="1"/>
    </xf>
    <xf numFmtId="3" fontId="14" fillId="0" borderId="11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horizontal="left" wrapText="1"/>
    </xf>
    <xf numFmtId="0" fontId="13" fillId="0" borderId="90" xfId="0" applyFont="1" applyBorder="1" applyAlignment="1">
      <alignment horizontal="left" wrapText="1"/>
    </xf>
    <xf numFmtId="0" fontId="13" fillId="0" borderId="35" xfId="0" applyFont="1" applyBorder="1" applyAlignment="1">
      <alignment wrapText="1"/>
    </xf>
    <xf numFmtId="3" fontId="13" fillId="0" borderId="11" xfId="0" applyNumberFormat="1" applyFont="1" applyFill="1" applyBorder="1" applyAlignment="1">
      <alignment horizontal="left" vertical="center"/>
    </xf>
    <xf numFmtId="3" fontId="13" fillId="0" borderId="11" xfId="97" applyNumberFormat="1" applyFont="1" applyFill="1" applyBorder="1" applyAlignment="1">
      <alignment vertical="center" wrapText="1"/>
      <protection/>
    </xf>
    <xf numFmtId="0" fontId="57" fillId="0" borderId="12" xfId="0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horizontal="left" vertical="center" wrapText="1"/>
    </xf>
    <xf numFmtId="3" fontId="55" fillId="0" borderId="11" xfId="0" applyNumberFormat="1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13" fillId="0" borderId="11" xfId="121" applyFont="1" applyFill="1" applyBorder="1" applyAlignment="1">
      <alignment vertical="center" wrapText="1"/>
      <protection/>
    </xf>
    <xf numFmtId="0" fontId="0" fillId="0" borderId="12" xfId="0" applyFont="1" applyFill="1" applyBorder="1" applyAlignment="1">
      <alignment vertical="center"/>
    </xf>
    <xf numFmtId="0" fontId="13" fillId="24" borderId="11" xfId="117" applyFont="1" applyFill="1" applyBorder="1" applyAlignment="1">
      <alignment vertical="center"/>
      <protection/>
    </xf>
    <xf numFmtId="0" fontId="13" fillId="24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49" fontId="13" fillId="0" borderId="11" xfId="97" applyNumberFormat="1" applyFont="1" applyFill="1" applyBorder="1" applyAlignment="1">
      <alignment horizontal="left" vertical="center" wrapText="1"/>
      <protection/>
    </xf>
    <xf numFmtId="49" fontId="13" fillId="0" borderId="12" xfId="97" applyNumberFormat="1" applyFont="1" applyFill="1" applyBorder="1" applyAlignment="1">
      <alignment horizontal="left" vertical="center" wrapText="1"/>
      <protection/>
    </xf>
    <xf numFmtId="3" fontId="13" fillId="0" borderId="11" xfId="97" applyNumberFormat="1" applyFont="1" applyFill="1" applyBorder="1" applyAlignment="1">
      <alignment horizontal="left" vertical="center" wrapText="1"/>
      <protection/>
    </xf>
    <xf numFmtId="3" fontId="13" fillId="0" borderId="12" xfId="97" applyNumberFormat="1" applyFont="1" applyFill="1" applyBorder="1" applyAlignment="1">
      <alignment horizontal="left" vertical="center" wrapText="1"/>
      <protection/>
    </xf>
    <xf numFmtId="0" fontId="57" fillId="0" borderId="12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13" fillId="0" borderId="11" xfId="117" applyFont="1" applyFill="1" applyBorder="1" applyAlignment="1">
      <alignment vertical="center"/>
      <protection/>
    </xf>
    <xf numFmtId="3" fontId="8" fillId="0" borderId="11" xfId="0" applyNumberFormat="1" applyFont="1" applyFill="1" applyBorder="1" applyAlignment="1">
      <alignment vertical="center" wrapText="1"/>
    </xf>
    <xf numFmtId="0" fontId="13" fillId="0" borderId="11" xfId="117" applyFont="1" applyFill="1" applyBorder="1" applyAlignment="1">
      <alignment vertical="center" wrapText="1"/>
      <protection/>
    </xf>
    <xf numFmtId="0" fontId="57" fillId="0" borderId="12" xfId="0" applyFont="1" applyBorder="1" applyAlignment="1">
      <alignment vertical="center"/>
    </xf>
    <xf numFmtId="0" fontId="13" fillId="27" borderId="11" xfId="93" applyFont="1" applyFill="1" applyBorder="1" applyAlignment="1">
      <alignment horizontal="left" vertical="center" wrapText="1"/>
      <protection/>
    </xf>
    <xf numFmtId="49" fontId="13" fillId="0" borderId="11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0" fontId="12" fillId="4" borderId="11" xfId="93" applyFont="1" applyFill="1" applyBorder="1" applyAlignment="1">
      <alignment vertical="center" wrapText="1"/>
      <protection/>
    </xf>
    <xf numFmtId="3" fontId="55" fillId="0" borderId="11" xfId="0" applyNumberFormat="1" applyFont="1" applyBorder="1" applyAlignment="1">
      <alignment vertical="center" wrapText="1"/>
    </xf>
    <xf numFmtId="3" fontId="55" fillId="0" borderId="11" xfId="0" applyNumberFormat="1" applyFont="1" applyFill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3" fontId="13" fillId="0" borderId="11" xfId="122" applyNumberFormat="1" applyFont="1" applyFill="1" applyBorder="1" applyAlignment="1">
      <alignment vertical="center" wrapText="1"/>
      <protection/>
    </xf>
    <xf numFmtId="3" fontId="13" fillId="0" borderId="12" xfId="0" applyNumberFormat="1" applyFont="1" applyBorder="1" applyAlignment="1">
      <alignment horizontal="left" vertical="center"/>
    </xf>
    <xf numFmtId="49" fontId="13" fillId="27" borderId="11" xfId="93" applyNumberFormat="1" applyFont="1" applyFill="1" applyBorder="1" applyAlignment="1">
      <alignment horizontal="left" vertical="center" wrapText="1"/>
      <protection/>
    </xf>
    <xf numFmtId="49" fontId="13" fillId="27" borderId="12" xfId="93" applyNumberFormat="1" applyFont="1" applyFill="1" applyBorder="1" applyAlignment="1">
      <alignment horizontal="left" vertical="center" wrapText="1"/>
      <protection/>
    </xf>
    <xf numFmtId="3" fontId="13" fillId="0" borderId="11" xfId="122" applyNumberFormat="1" applyFont="1" applyFill="1" applyBorder="1" applyAlignment="1">
      <alignment vertical="center"/>
      <protection/>
    </xf>
    <xf numFmtId="0" fontId="0" fillId="0" borderId="12" xfId="0" applyFont="1" applyBorder="1" applyAlignment="1">
      <alignment horizontal="left" vertical="center" wrapText="1"/>
    </xf>
    <xf numFmtId="3" fontId="13" fillId="0" borderId="12" xfId="0" applyNumberFormat="1" applyFont="1" applyFill="1" applyBorder="1" applyAlignment="1">
      <alignment horizontal="left" vertical="center"/>
    </xf>
    <xf numFmtId="0" fontId="13" fillId="0" borderId="12" xfId="0" applyFont="1" applyBorder="1" applyAlignment="1">
      <alignment/>
    </xf>
    <xf numFmtId="49" fontId="57" fillId="0" borderId="11" xfId="0" applyNumberFormat="1" applyFont="1" applyFill="1" applyBorder="1" applyAlignment="1">
      <alignment vertic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2" fillId="4" borderId="91" xfId="0" applyFont="1" applyFill="1" applyBorder="1" applyAlignment="1">
      <alignment horizontal="center" vertical="center"/>
    </xf>
    <xf numFmtId="0" fontId="12" fillId="4" borderId="92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/>
    </xf>
    <xf numFmtId="3" fontId="13" fillId="0" borderId="19" xfId="105" applyNumberFormat="1" applyFont="1" applyFill="1" applyBorder="1" applyAlignment="1">
      <alignment vertical="center" wrapText="1"/>
      <protection/>
    </xf>
    <xf numFmtId="0" fontId="0" fillId="0" borderId="37" xfId="0" applyFont="1" applyBorder="1" applyAlignment="1">
      <alignment vertical="center"/>
    </xf>
    <xf numFmtId="3" fontId="15" fillId="4" borderId="1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3" fontId="13" fillId="0" borderId="11" xfId="122" applyNumberFormat="1" applyFont="1" applyBorder="1" applyAlignment="1">
      <alignment horizontal="left" vertical="center"/>
      <protection/>
    </xf>
    <xf numFmtId="3" fontId="15" fillId="4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3" fillId="0" borderId="11" xfId="122" applyNumberFormat="1" applyFont="1" applyFill="1" applyBorder="1" applyAlignment="1">
      <alignment horizontal="left" vertical="center"/>
      <protection/>
    </xf>
    <xf numFmtId="49" fontId="13" fillId="0" borderId="12" xfId="122" applyNumberFormat="1" applyFont="1" applyFill="1" applyBorder="1" applyAlignment="1">
      <alignment horizontal="left" vertical="center"/>
      <protection/>
    </xf>
    <xf numFmtId="3" fontId="13" fillId="0" borderId="11" xfId="122" applyNumberFormat="1" applyFont="1" applyFill="1" applyBorder="1" applyAlignment="1">
      <alignment horizontal="left" vertical="center"/>
      <protection/>
    </xf>
    <xf numFmtId="0" fontId="13" fillId="0" borderId="12" xfId="0" applyFont="1" applyBorder="1" applyAlignment="1">
      <alignment horizontal="left" vertical="center"/>
    </xf>
    <xf numFmtId="3" fontId="15" fillId="4" borderId="12" xfId="0" applyNumberFormat="1" applyFont="1" applyFill="1" applyBorder="1" applyAlignment="1">
      <alignment horizontal="center" vertical="center"/>
    </xf>
    <xf numFmtId="3" fontId="15" fillId="4" borderId="16" xfId="122" applyNumberFormat="1" applyFont="1" applyFill="1" applyBorder="1" applyAlignment="1">
      <alignment horizontal="center" vertical="center" textRotation="90" wrapText="1"/>
      <protection/>
    </xf>
    <xf numFmtId="3" fontId="15" fillId="4" borderId="14" xfId="122" applyNumberFormat="1" applyFont="1" applyFill="1" applyBorder="1" applyAlignment="1">
      <alignment horizontal="center" vertical="center" textRotation="90" wrapText="1"/>
      <protection/>
    </xf>
    <xf numFmtId="3" fontId="13" fillId="0" borderId="11" xfId="122" applyNumberFormat="1" applyFont="1" applyFill="1" applyBorder="1" applyAlignment="1">
      <alignment horizontal="center" vertical="center"/>
      <protection/>
    </xf>
    <xf numFmtId="3" fontId="13" fillId="0" borderId="12" xfId="122" applyNumberFormat="1" applyFont="1" applyFill="1" applyBorder="1" applyAlignment="1">
      <alignment horizontal="center" vertical="center"/>
      <protection/>
    </xf>
    <xf numFmtId="3" fontId="13" fillId="0" borderId="12" xfId="0" applyNumberFormat="1" applyFont="1" applyBorder="1" applyAlignment="1">
      <alignment horizontal="left" vertical="center" wrapText="1"/>
    </xf>
    <xf numFmtId="49" fontId="57" fillId="0" borderId="11" xfId="0" applyNumberFormat="1" applyFont="1" applyBorder="1" applyAlignment="1">
      <alignment horizontal="left" vertical="center" wrapText="1"/>
    </xf>
    <xf numFmtId="3" fontId="14" fillId="0" borderId="11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3" fontId="13" fillId="0" borderId="11" xfId="122" applyNumberFormat="1" applyFont="1" applyFill="1" applyBorder="1" applyAlignment="1">
      <alignment horizontal="left" vertical="center" wrapText="1"/>
      <protection/>
    </xf>
    <xf numFmtId="0" fontId="13" fillId="0" borderId="11" xfId="117" applyFont="1" applyBorder="1" applyAlignment="1">
      <alignment vertical="center"/>
      <protection/>
    </xf>
    <xf numFmtId="3" fontId="13" fillId="24" borderId="11" xfId="0" applyNumberFormat="1" applyFont="1" applyFill="1" applyBorder="1" applyAlignment="1">
      <alignment horizontal="left" vertical="center"/>
    </xf>
    <xf numFmtId="3" fontId="13" fillId="24" borderId="12" xfId="0" applyNumberFormat="1" applyFont="1" applyFill="1" applyBorder="1" applyAlignment="1">
      <alignment horizontal="left" vertical="center"/>
    </xf>
    <xf numFmtId="49" fontId="13" fillId="0" borderId="18" xfId="0" applyNumberFormat="1" applyFont="1" applyFill="1" applyBorder="1" applyAlignment="1">
      <alignment horizontal="left" vertical="center"/>
    </xf>
    <xf numFmtId="49" fontId="57" fillId="0" borderId="12" xfId="0" applyNumberFormat="1" applyFont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3" fillId="4" borderId="86" xfId="0" applyFont="1" applyFill="1" applyBorder="1" applyAlignment="1">
      <alignment horizontal="center" vertical="center"/>
    </xf>
    <xf numFmtId="0" fontId="0" fillId="0" borderId="93" xfId="0" applyBorder="1" applyAlignment="1">
      <alignment/>
    </xf>
    <xf numFmtId="0" fontId="3" fillId="4" borderId="1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wrapText="1"/>
    </xf>
    <xf numFmtId="0" fontId="3" fillId="4" borderId="87" xfId="0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3" fontId="8" fillId="0" borderId="46" xfId="0" applyNumberFormat="1" applyFont="1" applyFill="1" applyBorder="1" applyAlignment="1">
      <alignment horizontal="left" vertical="center" wrapText="1"/>
    </xf>
    <xf numFmtId="0" fontId="13" fillId="4" borderId="15" xfId="97" applyFont="1" applyFill="1" applyBorder="1" applyAlignment="1">
      <alignment horizontal="center" vertical="center" textRotation="90" wrapText="1"/>
      <protection/>
    </xf>
    <xf numFmtId="0" fontId="0" fillId="0" borderId="14" xfId="0" applyBorder="1" applyAlignment="1">
      <alignment textRotation="90"/>
    </xf>
    <xf numFmtId="0" fontId="12" fillId="4" borderId="16" xfId="97" applyFont="1" applyFill="1" applyBorder="1" applyAlignment="1">
      <alignment horizontal="center" vertical="center" wrapText="1"/>
      <protection/>
    </xf>
    <xf numFmtId="0" fontId="12" fillId="4" borderId="14" xfId="97" applyFont="1" applyFill="1" applyBorder="1" applyAlignment="1">
      <alignment horizontal="center" vertical="center" wrapText="1"/>
      <protection/>
    </xf>
    <xf numFmtId="0" fontId="12" fillId="4" borderId="91" xfId="97" applyFont="1" applyFill="1" applyBorder="1" applyAlignment="1">
      <alignment horizontal="center" vertical="center"/>
      <protection/>
    </xf>
    <xf numFmtId="0" fontId="12" fillId="4" borderId="92" xfId="97" applyFont="1" applyFill="1" applyBorder="1" applyAlignment="1">
      <alignment horizontal="center" vertical="center"/>
      <protection/>
    </xf>
    <xf numFmtId="0" fontId="12" fillId="4" borderId="54" xfId="97" applyFont="1" applyFill="1" applyBorder="1" applyAlignment="1">
      <alignment horizontal="center" vertical="center"/>
      <protection/>
    </xf>
    <xf numFmtId="0" fontId="12" fillId="4" borderId="91" xfId="97" applyFont="1" applyFill="1" applyBorder="1" applyAlignment="1">
      <alignment horizontal="center" vertical="center" wrapText="1"/>
      <protection/>
    </xf>
    <xf numFmtId="0" fontId="12" fillId="4" borderId="92" xfId="97" applyFont="1" applyFill="1" applyBorder="1" applyAlignment="1">
      <alignment horizontal="center" vertical="center" wrapText="1"/>
      <protection/>
    </xf>
    <xf numFmtId="0" fontId="12" fillId="4" borderId="54" xfId="97" applyFont="1" applyFill="1" applyBorder="1" applyAlignment="1">
      <alignment horizontal="center" vertical="center" wrapText="1"/>
      <protection/>
    </xf>
    <xf numFmtId="0" fontId="13" fillId="4" borderId="10" xfId="97" applyFont="1" applyFill="1" applyBorder="1" applyAlignment="1">
      <alignment horizontal="center" vertical="center" wrapText="1"/>
      <protection/>
    </xf>
    <xf numFmtId="0" fontId="12" fillId="4" borderId="15" xfId="121" applyFont="1" applyFill="1" applyBorder="1" applyAlignment="1">
      <alignment horizontal="center" vertical="center" textRotation="90"/>
      <protection/>
    </xf>
    <xf numFmtId="0" fontId="0" fillId="0" borderId="26" xfId="0" applyBorder="1" applyAlignment="1">
      <alignment horizontal="center" textRotation="90"/>
    </xf>
    <xf numFmtId="3" fontId="13" fillId="0" borderId="10" xfId="0" applyNumberFormat="1" applyFont="1" applyFill="1" applyBorder="1" applyAlignment="1">
      <alignment horizontal="left" vertical="center" wrapText="1"/>
    </xf>
    <xf numFmtId="0" fontId="12" fillId="4" borderId="26" xfId="97" applyFont="1" applyFill="1" applyBorder="1" applyAlignment="1">
      <alignment horizontal="center" vertical="center" wrapText="1"/>
      <protection/>
    </xf>
    <xf numFmtId="0" fontId="12" fillId="4" borderId="91" xfId="121" applyFont="1" applyFill="1" applyBorder="1" applyAlignment="1">
      <alignment horizontal="center" vertical="center" wrapText="1"/>
      <protection/>
    </xf>
    <xf numFmtId="0" fontId="0" fillId="0" borderId="9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9" fillId="4" borderId="16" xfId="113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15" xfId="0" applyFill="1" applyBorder="1" applyAlignment="1">
      <alignment horizontal="center" vertical="center" wrapText="1"/>
    </xf>
    <xf numFmtId="0" fontId="76" fillId="4" borderId="18" xfId="113" applyFont="1" applyFill="1" applyBorder="1" applyAlignment="1">
      <alignment horizontal="center"/>
      <protection/>
    </xf>
    <xf numFmtId="0" fontId="76" fillId="4" borderId="12" xfId="113" applyFont="1" applyFill="1" applyBorder="1" applyAlignment="1">
      <alignment horizontal="center"/>
      <protection/>
    </xf>
    <xf numFmtId="0" fontId="9" fillId="4" borderId="38" xfId="113" applyFont="1" applyFill="1" applyBorder="1" applyAlignment="1">
      <alignment horizontal="center" vertical="center"/>
      <protection/>
    </xf>
    <xf numFmtId="0" fontId="9" fillId="4" borderId="29" xfId="113" applyFont="1" applyFill="1" applyBorder="1" applyAlignment="1">
      <alignment horizontal="center" vertical="center"/>
      <protection/>
    </xf>
    <xf numFmtId="0" fontId="9" fillId="4" borderId="19" xfId="113" applyFont="1" applyFill="1" applyBorder="1" applyAlignment="1">
      <alignment horizontal="center" vertical="center"/>
      <protection/>
    </xf>
    <xf numFmtId="0" fontId="9" fillId="4" borderId="37" xfId="113" applyFont="1" applyFill="1" applyBorder="1" applyAlignment="1">
      <alignment horizontal="center" vertical="center"/>
      <protection/>
    </xf>
    <xf numFmtId="0" fontId="9" fillId="4" borderId="14" xfId="113" applyFont="1" applyFill="1" applyBorder="1" applyAlignment="1">
      <alignment horizontal="center" vertical="center" wrapText="1"/>
      <protection/>
    </xf>
    <xf numFmtId="0" fontId="9" fillId="4" borderId="70" xfId="113" applyFont="1" applyFill="1" applyBorder="1" applyAlignment="1">
      <alignment horizontal="center" vertical="center" wrapText="1"/>
      <protection/>
    </xf>
    <xf numFmtId="0" fontId="0" fillId="4" borderId="70" xfId="0" applyFill="1" applyBorder="1" applyAlignment="1">
      <alignment/>
    </xf>
    <xf numFmtId="0" fontId="9" fillId="4" borderId="87" xfId="113" applyFont="1" applyFill="1" applyBorder="1" applyAlignment="1">
      <alignment horizontal="center" vertical="center" wrapText="1"/>
      <protection/>
    </xf>
    <xf numFmtId="0" fontId="0" fillId="4" borderId="88" xfId="0" applyFill="1" applyBorder="1" applyAlignment="1">
      <alignment horizontal="center" vertical="center" wrapText="1"/>
    </xf>
    <xf numFmtId="0" fontId="9" fillId="4" borderId="59" xfId="113" applyFont="1" applyFill="1" applyBorder="1" applyAlignment="1">
      <alignment horizontal="center" vertical="center" wrapText="1"/>
      <protection/>
    </xf>
    <xf numFmtId="0" fontId="0" fillId="4" borderId="60" xfId="0" applyFill="1" applyBorder="1" applyAlignment="1">
      <alignment vertical="center"/>
    </xf>
    <xf numFmtId="0" fontId="0" fillId="4" borderId="61" xfId="0" applyFill="1" applyBorder="1" applyAlignment="1">
      <alignment vertical="center"/>
    </xf>
    <xf numFmtId="0" fontId="0" fillId="4" borderId="62" xfId="0" applyFill="1" applyBorder="1" applyAlignment="1">
      <alignment vertical="center"/>
    </xf>
    <xf numFmtId="0" fontId="9" fillId="4" borderId="0" xfId="113" applyFont="1" applyFill="1" applyBorder="1" applyAlignment="1">
      <alignment horizontal="center" vertical="center" wrapText="1"/>
      <protection/>
    </xf>
    <xf numFmtId="0" fontId="0" fillId="4" borderId="27" xfId="0" applyFill="1" applyBorder="1" applyAlignment="1">
      <alignment vertical="center"/>
    </xf>
    <xf numFmtId="0" fontId="0" fillId="4" borderId="0" xfId="0" applyFill="1" applyBorder="1" applyAlignment="1">
      <alignment horizontal="center" vertical="center" wrapText="1"/>
    </xf>
    <xf numFmtId="0" fontId="9" fillId="4" borderId="0" xfId="113" applyFont="1" applyFill="1" applyBorder="1" applyAlignment="1">
      <alignment horizontal="center"/>
      <protection/>
    </xf>
    <xf numFmtId="0" fontId="0" fillId="4" borderId="0" xfId="0" applyFill="1" applyBorder="1" applyAlignment="1">
      <alignment/>
    </xf>
    <xf numFmtId="0" fontId="0" fillId="4" borderId="60" xfId="0" applyFill="1" applyBorder="1" applyAlignment="1">
      <alignment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76" fillId="4" borderId="94" xfId="113" applyFont="1" applyFill="1" applyBorder="1" applyAlignment="1">
      <alignment horizontal="center"/>
      <protection/>
    </xf>
    <xf numFmtId="0" fontId="76" fillId="4" borderId="11" xfId="113" applyFont="1" applyFill="1" applyBorder="1" applyAlignment="1">
      <alignment horizontal="center"/>
      <protection/>
    </xf>
    <xf numFmtId="0" fontId="12" fillId="4" borderId="17" xfId="113" applyFont="1" applyFill="1" applyBorder="1" applyAlignment="1">
      <alignment horizontal="center"/>
      <protection/>
    </xf>
    <xf numFmtId="0" fontId="12" fillId="4" borderId="93" xfId="0" applyFont="1" applyFill="1" applyBorder="1" applyAlignment="1">
      <alignment horizontal="center"/>
    </xf>
    <xf numFmtId="0" fontId="12" fillId="4" borderId="95" xfId="0" applyFont="1" applyFill="1" applyBorder="1" applyAlignment="1">
      <alignment horizontal="center"/>
    </xf>
    <xf numFmtId="0" fontId="12" fillId="4" borderId="86" xfId="113" applyFont="1" applyFill="1" applyBorder="1" applyAlignment="1">
      <alignment horizontal="center"/>
      <protection/>
    </xf>
    <xf numFmtId="0" fontId="12" fillId="4" borderId="93" xfId="113" applyFont="1" applyFill="1" applyBorder="1" applyAlignment="1">
      <alignment horizontal="center"/>
      <protection/>
    </xf>
    <xf numFmtId="0" fontId="12" fillId="4" borderId="95" xfId="113" applyFont="1" applyFill="1" applyBorder="1" applyAlignment="1">
      <alignment horizontal="center"/>
      <protection/>
    </xf>
    <xf numFmtId="0" fontId="9" fillId="4" borderId="19" xfId="113" applyFont="1" applyFill="1" applyBorder="1" applyAlignment="1">
      <alignment horizontal="center" vertical="center" wrapText="1"/>
      <protection/>
    </xf>
    <xf numFmtId="3" fontId="61" fillId="29" borderId="96" xfId="131" applyNumberFormat="1" applyFont="1" applyFill="1" applyBorder="1" applyAlignment="1">
      <alignment horizontal="center" vertical="center" wrapText="1"/>
      <protection/>
    </xf>
    <xf numFmtId="0" fontId="0" fillId="0" borderId="97" xfId="0" applyBorder="1" applyAlignment="1">
      <alignment horizontal="center" vertical="center" wrapText="1"/>
    </xf>
    <xf numFmtId="3" fontId="61" fillId="29" borderId="92" xfId="131" applyNumberFormat="1" applyFont="1" applyFill="1" applyBorder="1" applyAlignment="1">
      <alignment horizontal="center" vertical="center"/>
      <protection/>
    </xf>
    <xf numFmtId="0" fontId="0" fillId="0" borderId="92" xfId="0" applyBorder="1" applyAlignment="1">
      <alignment vertical="center"/>
    </xf>
    <xf numFmtId="0" fontId="0" fillId="0" borderId="98" xfId="0" applyBorder="1" applyAlignment="1">
      <alignment vertical="center"/>
    </xf>
    <xf numFmtId="3" fontId="61" fillId="29" borderId="21" xfId="131" applyNumberFormat="1" applyFont="1" applyFill="1" applyBorder="1" applyAlignment="1">
      <alignment horizontal="center" vertical="center" wrapText="1"/>
      <protection/>
    </xf>
    <xf numFmtId="3" fontId="61" fillId="29" borderId="30" xfId="131" applyNumberFormat="1" applyFont="1" applyFill="1" applyBorder="1" applyAlignment="1">
      <alignment horizontal="center" vertical="center" wrapText="1"/>
      <protection/>
    </xf>
    <xf numFmtId="0" fontId="0" fillId="0" borderId="73" xfId="0" applyBorder="1" applyAlignment="1">
      <alignment horizontal="center" vertical="center"/>
    </xf>
    <xf numFmtId="3" fontId="61" fillId="29" borderId="20" xfId="131" applyNumberFormat="1" applyFont="1" applyFill="1" applyBorder="1" applyAlignment="1">
      <alignment horizontal="center" vertical="center" wrapText="1"/>
      <protection/>
    </xf>
    <xf numFmtId="3" fontId="61" fillId="29" borderId="99" xfId="131" applyNumberFormat="1" applyFont="1" applyFill="1" applyBorder="1" applyAlignment="1">
      <alignment horizontal="center" vertical="center" wrapText="1"/>
      <protection/>
    </xf>
    <xf numFmtId="0" fontId="0" fillId="0" borderId="100" xfId="0" applyBorder="1" applyAlignment="1">
      <alignment horizontal="center" vertical="center" wrapText="1"/>
    </xf>
    <xf numFmtId="3" fontId="61" fillId="29" borderId="101" xfId="131" applyNumberFormat="1" applyFont="1" applyFill="1" applyBorder="1" applyAlignment="1">
      <alignment horizontal="center" vertical="center" wrapText="1"/>
      <protection/>
    </xf>
    <xf numFmtId="0" fontId="0" fillId="0" borderId="97" xfId="0" applyBorder="1" applyAlignment="1">
      <alignment horizontal="center" vertical="center"/>
    </xf>
    <xf numFmtId="3" fontId="61" fillId="29" borderId="18" xfId="131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3" fontId="61" fillId="29" borderId="102" xfId="131" applyNumberFormat="1" applyFont="1" applyFill="1" applyBorder="1" applyAlignment="1">
      <alignment horizontal="center" vertical="center" wrapText="1"/>
      <protection/>
    </xf>
    <xf numFmtId="3" fontId="61" fillId="29" borderId="103" xfId="131" applyNumberFormat="1" applyFont="1" applyFill="1" applyBorder="1" applyAlignment="1">
      <alignment horizontal="center" vertical="center" wrapText="1"/>
      <protection/>
    </xf>
    <xf numFmtId="0" fontId="0" fillId="0" borderId="104" xfId="0" applyBorder="1" applyAlignment="1">
      <alignment horizontal="center" vertical="center" wrapText="1"/>
    </xf>
    <xf numFmtId="0" fontId="0" fillId="0" borderId="104" xfId="0" applyBorder="1" applyAlignment="1">
      <alignment vertical="center" wrapText="1"/>
    </xf>
    <xf numFmtId="3" fontId="61" fillId="29" borderId="105" xfId="131" applyNumberFormat="1" applyFont="1" applyFill="1" applyBorder="1" applyAlignment="1">
      <alignment horizontal="center" vertical="center" wrapText="1"/>
      <protection/>
    </xf>
    <xf numFmtId="0" fontId="0" fillId="0" borderId="98" xfId="0" applyBorder="1" applyAlignment="1">
      <alignment horizontal="center" vertical="center" wrapText="1"/>
    </xf>
    <xf numFmtId="3" fontId="2" fillId="29" borderId="18" xfId="131" applyNumberFormat="1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83" xfId="0" applyFont="1" applyFill="1" applyBorder="1" applyAlignment="1">
      <alignment horizontal="center" vertical="center" wrapText="1"/>
    </xf>
    <xf numFmtId="3" fontId="61" fillId="29" borderId="106" xfId="131" applyNumberFormat="1" applyFont="1" applyFill="1" applyBorder="1" applyAlignment="1">
      <alignment horizontal="center" vertical="center" wrapText="1"/>
      <protection/>
    </xf>
    <xf numFmtId="0" fontId="0" fillId="0" borderId="107" xfId="0" applyBorder="1" applyAlignment="1">
      <alignment horizontal="center" vertical="center"/>
    </xf>
    <xf numFmtId="3" fontId="61" fillId="29" borderId="16" xfId="131" applyNumberFormat="1" applyFont="1" applyFill="1" applyBorder="1" applyAlignment="1">
      <alignment horizontal="center" vertical="center" wrapText="1"/>
      <protection/>
    </xf>
    <xf numFmtId="0" fontId="0" fillId="0" borderId="108" xfId="0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0" fontId="15" fillId="4" borderId="20" xfId="117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0" fontId="15" fillId="4" borderId="91" xfId="117" applyFont="1" applyFill="1" applyBorder="1" applyAlignment="1">
      <alignment horizontal="center" vertical="center"/>
      <protection/>
    </xf>
    <xf numFmtId="0" fontId="0" fillId="0" borderId="9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5" fillId="4" borderId="91" xfId="117" applyFont="1" applyFill="1" applyBorder="1" applyAlignment="1">
      <alignment horizontal="center" vertical="center" wrapText="1"/>
      <protection/>
    </xf>
    <xf numFmtId="0" fontId="12" fillId="4" borderId="87" xfId="117" applyFont="1" applyFill="1" applyBorder="1" applyAlignment="1">
      <alignment horizontal="center" vertical="center" wrapText="1"/>
      <protection/>
    </xf>
    <xf numFmtId="0" fontId="0" fillId="0" borderId="89" xfId="0" applyBorder="1" applyAlignment="1">
      <alignment horizontal="center" vertical="center" wrapText="1"/>
    </xf>
    <xf numFmtId="0" fontId="12" fillId="4" borderId="91" xfId="131" applyFont="1" applyFill="1" applyBorder="1" applyAlignment="1">
      <alignment horizontal="center" vertical="center" wrapText="1"/>
      <protection/>
    </xf>
    <xf numFmtId="0" fontId="12" fillId="4" borderId="92" xfId="131" applyFont="1" applyFill="1" applyBorder="1" applyAlignment="1">
      <alignment horizontal="center" vertical="center" wrapText="1"/>
      <protection/>
    </xf>
    <xf numFmtId="0" fontId="12" fillId="4" borderId="54" xfId="131" applyFont="1" applyFill="1" applyBorder="1" applyAlignment="1">
      <alignment horizontal="center" vertical="center" wrapText="1"/>
      <protection/>
    </xf>
    <xf numFmtId="0" fontId="12" fillId="4" borderId="22" xfId="13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12" fillId="4" borderId="20" xfId="13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2" fillId="4" borderId="16" xfId="130" applyFont="1" applyFill="1" applyBorder="1" applyAlignment="1">
      <alignment horizontal="center" vertical="center" wrapText="1"/>
      <protection/>
    </xf>
    <xf numFmtId="0" fontId="15" fillId="4" borderId="38" xfId="130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9" fillId="4" borderId="16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58" fillId="4" borderId="38" xfId="130" applyFont="1" applyFill="1" applyBorder="1" applyAlignment="1">
      <alignment horizontal="center"/>
      <protection/>
    </xf>
    <xf numFmtId="0" fontId="0" fillId="0" borderId="42" xfId="0" applyBorder="1" applyAlignment="1">
      <alignment horizontal="center"/>
    </xf>
    <xf numFmtId="0" fontId="0" fillId="0" borderId="29" xfId="0" applyBorder="1" applyAlignment="1">
      <alignment horizontal="center"/>
    </xf>
    <xf numFmtId="0" fontId="15" fillId="4" borderId="11" xfId="130" applyFont="1" applyFill="1" applyBorder="1" applyAlignment="1">
      <alignment horizontal="center"/>
      <protection/>
    </xf>
    <xf numFmtId="0" fontId="15" fillId="4" borderId="18" xfId="130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15" fillId="4" borderId="42" xfId="130" applyFont="1" applyFill="1" applyBorder="1" applyAlignment="1">
      <alignment horizontal="center" vertical="center"/>
      <protection/>
    </xf>
    <xf numFmtId="0" fontId="0" fillId="0" borderId="42" xfId="0" applyBorder="1" applyAlignment="1">
      <alignment vertical="center"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0" fontId="15" fillId="4" borderId="11" xfId="130" applyFont="1" applyFill="1" applyBorder="1" applyAlignment="1">
      <alignment horizontal="center"/>
      <protection/>
    </xf>
    <xf numFmtId="0" fontId="15" fillId="4" borderId="18" xfId="130" applyFont="1" applyFill="1" applyBorder="1" applyAlignment="1">
      <alignment horizontal="center"/>
      <protection/>
    </xf>
    <xf numFmtId="0" fontId="15" fillId="4" borderId="12" xfId="130" applyFont="1" applyFill="1" applyBorder="1" applyAlignment="1">
      <alignment horizontal="center"/>
      <protection/>
    </xf>
    <xf numFmtId="0" fontId="77" fillId="4" borderId="18" xfId="0" applyFont="1" applyFill="1" applyBorder="1" applyAlignment="1">
      <alignment horizontal="center"/>
    </xf>
    <xf numFmtId="0" fontId="77" fillId="4" borderId="12" xfId="0" applyFont="1" applyFill="1" applyBorder="1" applyAlignment="1">
      <alignment horizontal="center"/>
    </xf>
    <xf numFmtId="38" fontId="8" fillId="22" borderId="59" xfId="129" applyNumberFormat="1" applyFont="1" applyFill="1" applyBorder="1" applyAlignment="1">
      <alignment horizontal="center" vertical="center"/>
      <protection/>
    </xf>
    <xf numFmtId="38" fontId="8" fillId="22" borderId="60" xfId="129" applyNumberFormat="1" applyFont="1" applyFill="1" applyBorder="1" applyAlignment="1">
      <alignment vertical="center" wrapText="1"/>
      <protection/>
    </xf>
    <xf numFmtId="38" fontId="56" fillId="4" borderId="61" xfId="129" applyNumberFormat="1" applyFont="1" applyFill="1" applyBorder="1" applyAlignment="1">
      <alignment horizontal="center" vertical="center" wrapText="1"/>
      <protection/>
    </xf>
    <xf numFmtId="38" fontId="56" fillId="4" borderId="27" xfId="129" applyNumberFormat="1" applyFont="1" applyFill="1" applyBorder="1" applyAlignment="1">
      <alignment horizontal="center" vertical="center" wrapText="1"/>
      <protection/>
    </xf>
    <xf numFmtId="38" fontId="56" fillId="4" borderId="62" xfId="129" applyNumberFormat="1" applyFont="1" applyFill="1" applyBorder="1" applyAlignment="1">
      <alignment horizontal="center" vertical="center" wrapText="1"/>
      <protection/>
    </xf>
    <xf numFmtId="38" fontId="56" fillId="4" borderId="109" xfId="129" applyNumberFormat="1" applyFont="1" applyFill="1" applyBorder="1" applyAlignment="1">
      <alignment horizontal="center" vertical="center" wrapText="1"/>
      <protection/>
    </xf>
    <xf numFmtId="38" fontId="56" fillId="4" borderId="92" xfId="129" applyNumberFormat="1" applyFont="1" applyFill="1" applyBorder="1" applyAlignment="1">
      <alignment horizontal="center" vertical="center" wrapText="1"/>
      <protection/>
    </xf>
    <xf numFmtId="38" fontId="56" fillId="4" borderId="56" xfId="129" applyNumberFormat="1" applyFont="1" applyFill="1" applyBorder="1" applyAlignment="1">
      <alignment horizontal="center" vertical="center" wrapText="1"/>
      <protection/>
    </xf>
    <xf numFmtId="38" fontId="8" fillId="22" borderId="56" xfId="129" applyNumberFormat="1" applyFont="1" applyFill="1" applyBorder="1" applyAlignment="1">
      <alignment vertical="center" wrapText="1"/>
      <protection/>
    </xf>
    <xf numFmtId="38" fontId="8" fillId="22" borderId="58" xfId="129" applyNumberFormat="1" applyFont="1" applyFill="1" applyBorder="1" applyAlignment="1">
      <alignment vertical="center" wrapText="1"/>
      <protection/>
    </xf>
    <xf numFmtId="38" fontId="8" fillId="22" borderId="57" xfId="129" applyNumberFormat="1" applyFont="1" applyFill="1" applyBorder="1" applyAlignment="1">
      <alignment vertical="center" wrapText="1"/>
      <protection/>
    </xf>
    <xf numFmtId="38" fontId="8" fillId="22" borderId="110" xfId="129" applyNumberFormat="1" applyFont="1" applyFill="1" applyBorder="1" applyAlignment="1">
      <alignment vertical="center" wrapText="1"/>
      <protection/>
    </xf>
    <xf numFmtId="38" fontId="8" fillId="22" borderId="109" xfId="129" applyNumberFormat="1" applyFont="1" applyFill="1" applyBorder="1" applyAlignment="1">
      <alignment horizontal="center" vertical="center"/>
      <protection/>
    </xf>
    <xf numFmtId="38" fontId="8" fillId="22" borderId="111" xfId="129" applyNumberFormat="1" applyFont="1" applyFill="1" applyBorder="1" applyAlignment="1">
      <alignment horizontal="center" vertical="center"/>
      <protection/>
    </xf>
    <xf numFmtId="38" fontId="8" fillId="22" borderId="112" xfId="129" applyNumberFormat="1" applyFont="1" applyFill="1" applyBorder="1" applyAlignment="1">
      <alignment horizontal="center" vertical="center"/>
      <protection/>
    </xf>
    <xf numFmtId="38" fontId="8" fillId="22" borderId="113" xfId="129" applyNumberFormat="1" applyFont="1" applyFill="1" applyBorder="1" applyAlignment="1">
      <alignment horizontal="center" vertical="center"/>
      <protection/>
    </xf>
    <xf numFmtId="0" fontId="12" fillId="4" borderId="10" xfId="130" applyFont="1" applyFill="1" applyBorder="1" applyAlignment="1">
      <alignment horizontal="center" vertical="center" wrapText="1"/>
      <protection/>
    </xf>
    <xf numFmtId="0" fontId="61" fillId="4" borderId="10" xfId="0" applyFont="1" applyFill="1" applyBorder="1" applyAlignment="1">
      <alignment horizontal="center"/>
    </xf>
    <xf numFmtId="0" fontId="12" fillId="4" borderId="10" xfId="13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12" fillId="4" borderId="16" xfId="130" applyFont="1" applyFill="1" applyBorder="1" applyAlignment="1">
      <alignment horizontal="center" vertical="center" wrapText="1"/>
      <protection/>
    </xf>
    <xf numFmtId="0" fontId="12" fillId="4" borderId="14" xfId="130" applyFont="1" applyFill="1" applyBorder="1" applyAlignment="1">
      <alignment horizontal="center" vertical="center" wrapText="1"/>
      <protection/>
    </xf>
    <xf numFmtId="0" fontId="12" fillId="4" borderId="16" xfId="130" applyFont="1" applyFill="1" applyBorder="1" applyAlignment="1">
      <alignment horizontal="center" vertical="center"/>
      <protection/>
    </xf>
    <xf numFmtId="0" fontId="12" fillId="4" borderId="14" xfId="130" applyFont="1" applyFill="1" applyBorder="1" applyAlignment="1">
      <alignment horizontal="center" vertical="center"/>
      <protection/>
    </xf>
    <xf numFmtId="0" fontId="58" fillId="4" borderId="20" xfId="128" applyFont="1" applyFill="1" applyBorder="1" applyAlignment="1">
      <alignment horizontal="center" vertical="center" wrapText="1"/>
      <protection/>
    </xf>
    <xf numFmtId="0" fontId="58" fillId="4" borderId="24" xfId="128" applyFont="1" applyFill="1" applyBorder="1" applyAlignment="1">
      <alignment horizontal="center" vertical="center" wrapText="1"/>
      <protection/>
    </xf>
    <xf numFmtId="0" fontId="58" fillId="4" borderId="55" xfId="128" applyFont="1" applyFill="1" applyBorder="1" applyAlignment="1">
      <alignment horizontal="center" vertical="center" wrapText="1"/>
      <protection/>
    </xf>
    <xf numFmtId="0" fontId="58" fillId="4" borderId="43" xfId="128" applyFont="1" applyFill="1" applyBorder="1" applyAlignment="1">
      <alignment horizontal="center" vertical="center" wrapText="1"/>
      <protection/>
    </xf>
    <xf numFmtId="0" fontId="14" fillId="4" borderId="114" xfId="128" applyFont="1" applyFill="1" applyBorder="1" applyAlignment="1">
      <alignment horizontal="center" vertical="center" wrapText="1"/>
      <protection/>
    </xf>
    <xf numFmtId="0" fontId="14" fillId="4" borderId="115" xfId="128" applyFont="1" applyFill="1" applyBorder="1" applyAlignment="1">
      <alignment horizontal="center" vertical="center" wrapText="1"/>
      <protection/>
    </xf>
    <xf numFmtId="3" fontId="3" fillId="29" borderId="43" xfId="123" applyNumberFormat="1" applyFont="1" applyFill="1" applyBorder="1" applyAlignment="1">
      <alignment horizontal="left" vertical="center" wrapText="1"/>
      <protection/>
    </xf>
    <xf numFmtId="0" fontId="0" fillId="29" borderId="43" xfId="123" applyFill="1" applyBorder="1" applyAlignment="1">
      <alignment vertical="center" wrapText="1"/>
      <protection/>
    </xf>
    <xf numFmtId="3" fontId="3" fillId="32" borderId="20" xfId="123" applyNumberFormat="1" applyFont="1" applyFill="1" applyBorder="1" applyAlignment="1">
      <alignment horizontal="center" vertical="center" textRotation="3" wrapText="1"/>
      <protection/>
    </xf>
    <xf numFmtId="0" fontId="0" fillId="29" borderId="99" xfId="123" applyFill="1" applyBorder="1" applyAlignment="1">
      <alignment horizontal="center" vertical="center" textRotation="3" wrapText="1"/>
      <protection/>
    </xf>
    <xf numFmtId="0" fontId="0" fillId="29" borderId="28" xfId="123" applyFill="1" applyBorder="1" applyAlignment="1">
      <alignment horizontal="center" vertical="center" textRotation="3" wrapText="1"/>
      <protection/>
    </xf>
    <xf numFmtId="3" fontId="3" fillId="32" borderId="55" xfId="123" applyNumberFormat="1" applyFont="1" applyFill="1" applyBorder="1" applyAlignment="1">
      <alignment horizontal="center" vertical="center" wrapText="1"/>
      <protection/>
    </xf>
    <xf numFmtId="0" fontId="0" fillId="29" borderId="55" xfId="123" applyFill="1" applyBorder="1" applyAlignment="1">
      <alignment horizontal="center" vertical="center" wrapText="1"/>
      <protection/>
    </xf>
    <xf numFmtId="3" fontId="3" fillId="32" borderId="10" xfId="123" applyNumberFormat="1" applyFont="1" applyFill="1" applyBorder="1" applyAlignment="1">
      <alignment horizontal="center" vertical="center" wrapText="1"/>
      <protection/>
    </xf>
    <xf numFmtId="0" fontId="0" fillId="29" borderId="10" xfId="123" applyFill="1" applyBorder="1" applyAlignment="1">
      <alignment horizontal="center" wrapText="1"/>
      <protection/>
    </xf>
    <xf numFmtId="0" fontId="0" fillId="29" borderId="10" xfId="123" applyFill="1" applyBorder="1" applyAlignment="1">
      <alignment horizontal="center" vertical="center" wrapText="1"/>
      <protection/>
    </xf>
    <xf numFmtId="3" fontId="3" fillId="32" borderId="22" xfId="123" applyNumberFormat="1" applyFont="1" applyFill="1" applyBorder="1" applyAlignment="1">
      <alignment horizontal="center" vertical="center" wrapText="1"/>
      <protection/>
    </xf>
    <xf numFmtId="0" fontId="0" fillId="29" borderId="15" xfId="123" applyFill="1" applyBorder="1" applyAlignment="1">
      <alignment horizontal="center" vertical="center" wrapText="1"/>
      <protection/>
    </xf>
    <xf numFmtId="0" fontId="0" fillId="29" borderId="14" xfId="123" applyFill="1" applyBorder="1" applyAlignment="1">
      <alignment horizontal="center" vertical="center" wrapText="1"/>
      <protection/>
    </xf>
    <xf numFmtId="3" fontId="74" fillId="0" borderId="0" xfId="0" applyNumberFormat="1" applyFont="1" applyAlignment="1">
      <alignment/>
    </xf>
    <xf numFmtId="0" fontId="0" fillId="0" borderId="0" xfId="0" applyAlignment="1">
      <alignment/>
    </xf>
    <xf numFmtId="0" fontId="9" fillId="4" borderId="22" xfId="115" applyFont="1" applyFill="1" applyBorder="1" applyAlignment="1">
      <alignment horizontal="center" vertical="center" wrapText="1"/>
      <protection/>
    </xf>
    <xf numFmtId="0" fontId="9" fillId="4" borderId="16" xfId="115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3" fontId="8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4" borderId="11" xfId="0" applyFont="1" applyFill="1" applyBorder="1" applyAlignment="1">
      <alignment/>
    </xf>
    <xf numFmtId="0" fontId="0" fillId="0" borderId="12" xfId="0" applyBorder="1" applyAlignment="1">
      <alignment/>
    </xf>
    <xf numFmtId="0" fontId="8" fillId="0" borderId="11" xfId="0" applyNumberFormat="1" applyFont="1" applyBorder="1" applyAlignment="1">
      <alignment vertical="center" wrapText="1"/>
    </xf>
    <xf numFmtId="49" fontId="9" fillId="4" borderId="63" xfId="115" applyNumberFormat="1" applyFont="1" applyFill="1" applyBorder="1" applyAlignment="1">
      <alignment horizontal="center" vertical="center"/>
      <protection/>
    </xf>
    <xf numFmtId="0" fontId="8" fillId="0" borderId="21" xfId="0" applyFont="1" applyBorder="1" applyAlignment="1">
      <alignment horizontal="center" vertical="center"/>
    </xf>
    <xf numFmtId="49" fontId="9" fillId="4" borderId="59" xfId="115" applyNumberFormat="1" applyFont="1" applyFill="1" applyBorder="1" applyAlignment="1">
      <alignment horizontal="center" vertical="center"/>
      <protection/>
    </xf>
    <xf numFmtId="0" fontId="8" fillId="0" borderId="30" xfId="0" applyFont="1" applyBorder="1" applyAlignment="1">
      <alignment horizontal="center" vertical="center"/>
    </xf>
    <xf numFmtId="49" fontId="9" fillId="4" borderId="61" xfId="115" applyNumberFormat="1" applyFont="1" applyFill="1" applyBorder="1" applyAlignment="1">
      <alignment horizontal="center" vertical="center"/>
      <protection/>
    </xf>
    <xf numFmtId="0" fontId="8" fillId="0" borderId="25" xfId="0" applyFont="1" applyBorder="1" applyAlignment="1">
      <alignment horizontal="center" vertical="center"/>
    </xf>
    <xf numFmtId="0" fontId="8" fillId="0" borderId="11" xfId="117" applyFont="1" applyBorder="1" applyAlignment="1">
      <alignment vertical="center" wrapText="1"/>
      <protection/>
    </xf>
    <xf numFmtId="49" fontId="13" fillId="0" borderId="11" xfId="115" applyNumberFormat="1" applyFont="1" applyFill="1" applyBorder="1" applyAlignment="1">
      <alignment horizontal="center" vertical="center" wrapText="1"/>
      <protection/>
    </xf>
    <xf numFmtId="49" fontId="13" fillId="0" borderId="12" xfId="115" applyNumberFormat="1" applyFont="1" applyFill="1" applyBorder="1" applyAlignment="1">
      <alignment horizontal="center" vertical="center" wrapText="1"/>
      <protection/>
    </xf>
    <xf numFmtId="0" fontId="66" fillId="0" borderId="112" xfId="0" applyFont="1" applyBorder="1" applyAlignment="1">
      <alignment wrapText="1"/>
    </xf>
    <xf numFmtId="0" fontId="0" fillId="0" borderId="12" xfId="0" applyBorder="1" applyAlignment="1">
      <alignment wrapText="1"/>
    </xf>
    <xf numFmtId="0" fontId="9" fillId="0" borderId="0" xfId="115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9" fillId="4" borderId="39" xfId="115" applyFont="1" applyFill="1" applyBorder="1" applyAlignment="1">
      <alignment horizontal="center" vertical="center" wrapText="1"/>
      <protection/>
    </xf>
    <xf numFmtId="0" fontId="8" fillId="0" borderId="6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9" fillId="4" borderId="91" xfId="115" applyFont="1" applyFill="1" applyBorder="1" applyAlignment="1">
      <alignment horizontal="center" vertical="center" wrapText="1"/>
      <protection/>
    </xf>
    <xf numFmtId="0" fontId="9" fillId="4" borderId="92" xfId="115" applyFont="1" applyFill="1" applyBorder="1" applyAlignment="1">
      <alignment horizontal="center" vertical="center" wrapText="1"/>
      <protection/>
    </xf>
    <xf numFmtId="0" fontId="9" fillId="4" borderId="54" xfId="115" applyFont="1" applyFill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9" fillId="4" borderId="69" xfId="0" applyFont="1" applyFill="1" applyBorder="1" applyAlignment="1">
      <alignment horizontal="center" vertical="center" wrapText="1"/>
    </xf>
    <xf numFmtId="0" fontId="0" fillId="0" borderId="70" xfId="0" applyBorder="1" applyAlignment="1">
      <alignment/>
    </xf>
    <xf numFmtId="49" fontId="8" fillId="0" borderId="11" xfId="115" applyNumberFormat="1" applyFont="1" applyFill="1" applyBorder="1" applyAlignment="1">
      <alignment vertical="center" wrapText="1"/>
      <protection/>
    </xf>
    <xf numFmtId="49" fontId="13" fillId="4" borderId="43" xfId="115" applyNumberFormat="1" applyFont="1" applyFill="1" applyBorder="1" applyAlignment="1">
      <alignment horizontal="center" vertical="center" wrapText="1"/>
      <protection/>
    </xf>
    <xf numFmtId="0" fontId="0" fillId="4" borderId="43" xfId="0" applyFont="1" applyFill="1" applyBorder="1" applyAlignment="1">
      <alignment vertical="center" wrapText="1"/>
    </xf>
    <xf numFmtId="49" fontId="13" fillId="0" borderId="91" xfId="115" applyNumberFormat="1" applyFont="1" applyFill="1" applyBorder="1" applyAlignment="1">
      <alignment horizontal="center" vertical="center" wrapText="1"/>
      <protection/>
    </xf>
    <xf numFmtId="49" fontId="13" fillId="0" borderId="54" xfId="115" applyNumberFormat="1" applyFont="1" applyFill="1" applyBorder="1" applyAlignment="1">
      <alignment horizontal="center" vertical="center" wrapText="1"/>
      <protection/>
    </xf>
    <xf numFmtId="49" fontId="9" fillId="4" borderId="67" xfId="115" applyNumberFormat="1" applyFont="1" applyFill="1" applyBorder="1" applyAlignment="1">
      <alignment vertical="center" wrapText="1"/>
      <protection/>
    </xf>
    <xf numFmtId="49" fontId="9" fillId="0" borderId="109" xfId="115" applyNumberFormat="1" applyFont="1" applyFill="1" applyBorder="1" applyAlignment="1">
      <alignment vertical="center" wrapText="1"/>
      <protection/>
    </xf>
    <xf numFmtId="49" fontId="9" fillId="0" borderId="54" xfId="115" applyNumberFormat="1" applyFont="1" applyFill="1" applyBorder="1" applyAlignment="1">
      <alignment vertical="center" wrapText="1"/>
      <protection/>
    </xf>
    <xf numFmtId="49" fontId="9" fillId="0" borderId="112" xfId="115" applyNumberFormat="1" applyFont="1" applyFill="1" applyBorder="1" applyAlignment="1">
      <alignment vertical="center" wrapText="1"/>
      <protection/>
    </xf>
    <xf numFmtId="49" fontId="9" fillId="0" borderId="12" xfId="115" applyNumberFormat="1" applyFont="1" applyFill="1" applyBorder="1" applyAlignment="1">
      <alignment vertical="center" wrapText="1"/>
      <protection/>
    </xf>
    <xf numFmtId="0" fontId="9" fillId="0" borderId="0" xfId="115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9" fillId="0" borderId="68" xfId="115" applyFont="1" applyFill="1" applyBorder="1" applyAlignment="1">
      <alignment horizontal="center" vertical="center"/>
      <protection/>
    </xf>
    <xf numFmtId="0" fontId="0" fillId="0" borderId="68" xfId="0" applyFill="1" applyBorder="1" applyAlignment="1">
      <alignment horizontal="center" vertical="center"/>
    </xf>
    <xf numFmtId="0" fontId="9" fillId="4" borderId="38" xfId="115" applyFont="1" applyFill="1" applyBorder="1" applyAlignment="1">
      <alignment horizontal="center" vertical="center" wrapText="1"/>
      <protection/>
    </xf>
    <xf numFmtId="0" fontId="74" fillId="0" borderId="0" xfId="0" applyFont="1" applyAlignment="1">
      <alignment/>
    </xf>
    <xf numFmtId="0" fontId="9" fillId="4" borderId="11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9" fillId="4" borderId="64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9" fillId="4" borderId="86" xfId="0" applyFont="1" applyFill="1" applyBorder="1" applyAlignment="1">
      <alignment horizontal="center" vertical="center"/>
    </xf>
    <xf numFmtId="0" fontId="9" fillId="4" borderId="93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86" xfId="0" applyFont="1" applyFill="1" applyBorder="1" applyAlignment="1">
      <alignment horizontal="center" wrapText="1"/>
    </xf>
    <xf numFmtId="0" fontId="9" fillId="4" borderId="95" xfId="0" applyFont="1" applyFill="1" applyBorder="1" applyAlignment="1">
      <alignment horizontal="center" wrapText="1"/>
    </xf>
    <xf numFmtId="0" fontId="87" fillId="0" borderId="116" xfId="120" applyFont="1" applyBorder="1" applyAlignment="1">
      <alignment horizontal="left" vertical="center" wrapText="1"/>
      <protection/>
    </xf>
    <xf numFmtId="0" fontId="87" fillId="0" borderId="117" xfId="120" applyFont="1" applyBorder="1" applyAlignment="1">
      <alignment horizontal="left" vertical="center" wrapText="1"/>
      <protection/>
    </xf>
    <xf numFmtId="0" fontId="87" fillId="0" borderId="90" xfId="120" applyNumberFormat="1" applyFont="1" applyBorder="1" applyAlignment="1">
      <alignment horizontal="left" vertical="center" wrapText="1"/>
      <protection/>
    </xf>
    <xf numFmtId="0" fontId="87" fillId="0" borderId="118" xfId="120" applyNumberFormat="1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vertical="center" wrapText="1"/>
    </xf>
    <xf numFmtId="0" fontId="8" fillId="0" borderId="11" xfId="0" applyFont="1" applyBorder="1" applyAlignment="1">
      <alignment wrapText="1"/>
    </xf>
    <xf numFmtId="0" fontId="8" fillId="0" borderId="11" xfId="97" applyFont="1" applyBorder="1" applyAlignment="1">
      <alignment vertical="center" wrapText="1"/>
      <protection/>
    </xf>
    <xf numFmtId="0" fontId="9" fillId="4" borderId="10" xfId="125" applyFont="1" applyFill="1" applyBorder="1" applyAlignment="1">
      <alignment horizontal="center" vertical="center" wrapText="1"/>
      <protection/>
    </xf>
    <xf numFmtId="0" fontId="58" fillId="4" borderId="10" xfId="125" applyFont="1" applyFill="1" applyBorder="1" applyAlignment="1">
      <alignment horizontal="center" vertical="center"/>
      <protection/>
    </xf>
    <xf numFmtId="0" fontId="58" fillId="4" borderId="10" xfId="125" applyFont="1" applyFill="1" applyBorder="1" applyAlignment="1">
      <alignment horizontal="center" vertical="center" wrapText="1"/>
      <protection/>
    </xf>
    <xf numFmtId="0" fontId="0" fillId="4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4" fillId="0" borderId="10" xfId="125" applyBorder="1" applyAlignment="1">
      <alignment horizontal="center" vertical="center" wrapText="1"/>
      <protection/>
    </xf>
    <xf numFmtId="0" fontId="84" fillId="4" borderId="10" xfId="125" applyFont="1" applyFill="1" applyBorder="1" applyAlignment="1">
      <alignment horizontal="center" vertical="center"/>
      <protection/>
    </xf>
    <xf numFmtId="0" fontId="75" fillId="0" borderId="10" xfId="0" applyFont="1" applyBorder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84" fillId="4" borderId="10" xfId="125" applyFont="1" applyFill="1" applyBorder="1" applyAlignment="1">
      <alignment horizontal="center" vertical="center" wrapText="1"/>
      <protection/>
    </xf>
    <xf numFmtId="0" fontId="75" fillId="0" borderId="10" xfId="0" applyFont="1" applyBorder="1" applyAlignment="1">
      <alignment horizontal="center" vertical="center" wrapText="1"/>
    </xf>
    <xf numFmtId="0" fontId="8" fillId="0" borderId="0" xfId="103" applyFont="1" applyAlignment="1">
      <alignment/>
      <protection/>
    </xf>
    <xf numFmtId="0" fontId="8" fillId="0" borderId="0" xfId="103" applyAlignment="1">
      <alignment/>
      <protection/>
    </xf>
    <xf numFmtId="0" fontId="9" fillId="4" borderId="11" xfId="103" applyFont="1" applyFill="1" applyBorder="1" applyAlignment="1">
      <alignment horizontal="center" vertical="center" wrapText="1"/>
      <protection/>
    </xf>
    <xf numFmtId="0" fontId="9" fillId="4" borderId="12" xfId="103" applyFont="1" applyFill="1" applyBorder="1" applyAlignment="1">
      <alignment horizontal="center" vertical="center" wrapText="1"/>
      <protection/>
    </xf>
    <xf numFmtId="0" fontId="9" fillId="4" borderId="16" xfId="103" applyFont="1" applyFill="1" applyBorder="1" applyAlignment="1">
      <alignment horizontal="center" vertical="center" wrapText="1"/>
      <protection/>
    </xf>
    <xf numFmtId="0" fontId="9" fillId="4" borderId="14" xfId="103" applyFont="1" applyFill="1" applyBorder="1" applyAlignment="1">
      <alignment horizontal="center" vertical="center" wrapText="1"/>
      <protection/>
    </xf>
    <xf numFmtId="0" fontId="37" fillId="0" borderId="0" xfId="126" applyAlignment="1">
      <alignment horizontal="center"/>
      <protection/>
    </xf>
    <xf numFmtId="0" fontId="9" fillId="4" borderId="11" xfId="126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13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 2" xfId="92"/>
    <cellStyle name="Normál_   5    (2)" xfId="93"/>
    <cellStyle name="Normál_   5    (2)_11" xfId="94"/>
    <cellStyle name="Normál_   5    (2)_7" xfId="95"/>
    <cellStyle name="Normál_   5-a    (2)" xfId="96"/>
    <cellStyle name="Normál_   7   x" xfId="97"/>
    <cellStyle name="Normál_   7   x_11" xfId="98"/>
    <cellStyle name="Normál_   7   x_2012. évi beszámoló 5.a 6a" xfId="99"/>
    <cellStyle name="Normál_   7   x_2012. III.negyedévi ei. módosítás" xfId="100"/>
    <cellStyle name="Normál_   7   x_7" xfId="101"/>
    <cellStyle name="Normál_  3   _2010.évi állami" xfId="102"/>
    <cellStyle name="Normál_2004.AUDITÁLÁS" xfId="103"/>
    <cellStyle name="Normál_2012 költségvetés_fejlesztés_Doszpoth Attilának" xfId="104"/>
    <cellStyle name="Normál_2012. évi beszámoló 5.a 6a" xfId="105"/>
    <cellStyle name="Normál_2012_költségvetés_MCS_111215" xfId="106"/>
    <cellStyle name="Normál_213_évi_költségvetés_MCS" xfId="107"/>
    <cellStyle name="Normál_7" xfId="108"/>
    <cellStyle name="Normál_7_2013_zold_STB" xfId="109"/>
    <cellStyle name="Normál_8" xfId="110"/>
    <cellStyle name="Normál_Beilllesztendő létszm 2012" xfId="111"/>
    <cellStyle name="Normál_Európai Uniós pályázatok 2009.01.15. átdolgozott" xfId="112"/>
    <cellStyle name="Normál_INTKIA96" xfId="113"/>
    <cellStyle name="Normál_KÖLTSÉGVETÉS_2013 (1)" xfId="114"/>
    <cellStyle name="Normál_Kötelezettségvállalások" xfId="115"/>
    <cellStyle name="Normál_Munka1" xfId="116"/>
    <cellStyle name="Normál_Munka2 (2)" xfId="117"/>
    <cellStyle name="Normál_Munka2 (2)_11" xfId="118"/>
    <cellStyle name="Normál_Munka2 (2)_2012. évi beszámoló 5.a 6a" xfId="119"/>
    <cellStyle name="Normál_Munka2 (2)_KÖLTSÉGVETÉS_2013 (1)" xfId="120"/>
    <cellStyle name="Normál_Munka3 (2)" xfId="121"/>
    <cellStyle name="Normál_ÖKIADELÖ" xfId="122"/>
    <cellStyle name="Normál_Részv-Üzletrész leltár M15.sora" xfId="123"/>
    <cellStyle name="Normál_segítség2" xfId="124"/>
    <cellStyle name="Normál_Táblázat beszámolóhoz" xfId="125"/>
    <cellStyle name="Normál_támogatottak II.2008-ban" xfId="126"/>
    <cellStyle name="Normal_tanusitv" xfId="127"/>
    <cellStyle name="Normál_Tárgyi eszk.értékcsökkenése" xfId="128"/>
    <cellStyle name="Normál_Vagyonkimutatás" xfId="129"/>
    <cellStyle name="Normál_Zárszámadás_mell2" xfId="130"/>
    <cellStyle name="Normál_zárszámadás99" xfId="131"/>
    <cellStyle name="Note" xfId="132"/>
    <cellStyle name="Output" xfId="133"/>
    <cellStyle name="Összesen" xfId="134"/>
    <cellStyle name="Currency" xfId="135"/>
    <cellStyle name="Currency [0]" xfId="136"/>
    <cellStyle name="Rossz" xfId="137"/>
    <cellStyle name="Semleges" xfId="138"/>
    <cellStyle name="Számítás" xfId="139"/>
    <cellStyle name="Percent" xfId="140"/>
    <cellStyle name="Title" xfId="141"/>
    <cellStyle name="Total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F1">
      <selection activeCell="K1" sqref="K1"/>
    </sheetView>
  </sheetViews>
  <sheetFormatPr defaultColWidth="9.00390625" defaultRowHeight="12.75"/>
  <cols>
    <col min="1" max="1" width="39.625" style="27" customWidth="1"/>
    <col min="2" max="2" width="13.125" style="27" customWidth="1"/>
    <col min="3" max="3" width="13.625" style="27" customWidth="1"/>
    <col min="4" max="4" width="12.625" style="3" customWidth="1"/>
    <col min="5" max="5" width="9.50390625" style="26" customWidth="1"/>
    <col min="6" max="6" width="2.875" style="23" customWidth="1"/>
    <col min="7" max="7" width="40.125" style="27" customWidth="1"/>
    <col min="8" max="8" width="11.00390625" style="27" customWidth="1"/>
    <col min="9" max="9" width="13.00390625" style="27" customWidth="1"/>
    <col min="10" max="10" width="11.375" style="3" customWidth="1"/>
    <col min="11" max="11" width="9.00390625" style="3" customWidth="1"/>
    <col min="12" max="12" width="11.50390625" style="3" bestFit="1" customWidth="1"/>
    <col min="13" max="13" width="9.375" style="3" customWidth="1"/>
    <col min="14" max="16384" width="9.375" style="24" customWidth="1"/>
  </cols>
  <sheetData>
    <row r="1" spans="1:13" s="21" customFormat="1" ht="36" customHeight="1" thickBot="1">
      <c r="A1" s="39"/>
      <c r="B1" s="187" t="s">
        <v>1084</v>
      </c>
      <c r="C1" s="199" t="s">
        <v>2327</v>
      </c>
      <c r="D1" s="126" t="s">
        <v>45</v>
      </c>
      <c r="E1" s="1471" t="s">
        <v>551</v>
      </c>
      <c r="F1" s="40"/>
      <c r="G1" s="39" t="s">
        <v>1366</v>
      </c>
      <c r="H1" s="187" t="s">
        <v>1084</v>
      </c>
      <c r="I1" s="187" t="s">
        <v>2327</v>
      </c>
      <c r="J1" s="126" t="s">
        <v>46</v>
      </c>
      <c r="K1" s="1473" t="s">
        <v>551</v>
      </c>
      <c r="L1" s="20"/>
      <c r="M1" s="20"/>
    </row>
    <row r="2" spans="1:13" s="22" customFormat="1" ht="12.75" customHeight="1">
      <c r="A2" s="41" t="s">
        <v>566</v>
      </c>
      <c r="B2" s="17"/>
      <c r="C2" s="42"/>
      <c r="D2" s="127"/>
      <c r="E2" s="1470"/>
      <c r="F2" s="43"/>
      <c r="G2" s="41" t="s">
        <v>567</v>
      </c>
      <c r="H2" s="41"/>
      <c r="I2" s="41"/>
      <c r="J2" s="18"/>
      <c r="K2" s="1472"/>
      <c r="L2" s="19"/>
      <c r="M2" s="19"/>
    </row>
    <row r="3" spans="1:11" ht="12.75" customHeight="1">
      <c r="A3" s="44" t="s">
        <v>568</v>
      </c>
      <c r="B3" s="15">
        <v>5605644</v>
      </c>
      <c r="C3" s="12">
        <v>6132689</v>
      </c>
      <c r="D3" s="14">
        <v>6662101</v>
      </c>
      <c r="E3" s="241">
        <f>SUM(D3/C3)*100</f>
        <v>108.63262428601874</v>
      </c>
      <c r="F3" s="45"/>
      <c r="G3" s="44" t="s">
        <v>1376</v>
      </c>
      <c r="H3" s="15">
        <v>6201445</v>
      </c>
      <c r="I3" s="15">
        <v>6379125</v>
      </c>
      <c r="J3" s="14">
        <v>5991464</v>
      </c>
      <c r="K3" s="241">
        <f>SUM(J3/I3)*100</f>
        <v>93.92297532968863</v>
      </c>
    </row>
    <row r="4" spans="1:11" ht="24" customHeight="1">
      <c r="A4" s="44" t="s">
        <v>1026</v>
      </c>
      <c r="B4" s="15">
        <v>59600</v>
      </c>
      <c r="C4" s="12">
        <v>73074</v>
      </c>
      <c r="D4" s="14">
        <v>74429</v>
      </c>
      <c r="E4" s="241">
        <f aca="true" t="shared" si="0" ref="E4:E29">SUM(D4/C4)*100</f>
        <v>101.8542846977037</v>
      </c>
      <c r="F4" s="45"/>
      <c r="G4" s="44" t="s">
        <v>1377</v>
      </c>
      <c r="H4" s="15">
        <v>1888880</v>
      </c>
      <c r="I4" s="15">
        <v>2978419</v>
      </c>
      <c r="J4" s="14">
        <v>2739028</v>
      </c>
      <c r="K4" s="241">
        <f aca="true" t="shared" si="1" ref="K4:K29">SUM(J4/I4)*100</f>
        <v>91.96248076580225</v>
      </c>
    </row>
    <row r="5" spans="1:11" ht="15" customHeight="1">
      <c r="A5" s="44" t="s">
        <v>1027</v>
      </c>
      <c r="B5" s="15">
        <v>186063</v>
      </c>
      <c r="C5" s="12">
        <v>436241</v>
      </c>
      <c r="D5" s="14">
        <v>382926</v>
      </c>
      <c r="E5" s="241">
        <f t="shared" si="0"/>
        <v>87.77854442842374</v>
      </c>
      <c r="F5" s="45"/>
      <c r="G5" s="44" t="s">
        <v>1378</v>
      </c>
      <c r="H5" s="15">
        <v>11760</v>
      </c>
      <c r="I5" s="15">
        <v>23540</v>
      </c>
      <c r="J5" s="14">
        <v>23540</v>
      </c>
      <c r="K5" s="241">
        <f t="shared" si="1"/>
        <v>100</v>
      </c>
    </row>
    <row r="6" spans="1:11" ht="19.5" customHeight="1">
      <c r="A6" s="124" t="s">
        <v>1028</v>
      </c>
      <c r="B6" s="188">
        <v>248000</v>
      </c>
      <c r="C6" s="12">
        <v>248000</v>
      </c>
      <c r="D6" s="14">
        <v>246312</v>
      </c>
      <c r="E6" s="241">
        <f t="shared" si="0"/>
        <v>99.31935483870967</v>
      </c>
      <c r="F6" s="45"/>
      <c r="G6" s="44" t="s">
        <v>1379</v>
      </c>
      <c r="H6" s="12">
        <v>967192</v>
      </c>
      <c r="I6" s="15">
        <v>1519879</v>
      </c>
      <c r="J6" s="14">
        <v>1482548</v>
      </c>
      <c r="K6" s="241">
        <f t="shared" si="1"/>
        <v>97.54381763285103</v>
      </c>
    </row>
    <row r="7" spans="1:11" ht="13.5" customHeight="1">
      <c r="A7" s="44" t="s">
        <v>1122</v>
      </c>
      <c r="B7" s="15">
        <v>2076249</v>
      </c>
      <c r="C7" s="12">
        <v>4138677</v>
      </c>
      <c r="D7" s="14">
        <v>4138659</v>
      </c>
      <c r="E7" s="241">
        <f t="shared" si="0"/>
        <v>99.9995650784055</v>
      </c>
      <c r="F7" s="45"/>
      <c r="G7" s="44" t="s">
        <v>570</v>
      </c>
      <c r="H7" s="15">
        <v>234727</v>
      </c>
      <c r="I7" s="15">
        <v>1436916</v>
      </c>
      <c r="J7" s="14"/>
      <c r="K7" s="241">
        <f t="shared" si="1"/>
        <v>0</v>
      </c>
    </row>
    <row r="8" spans="1:11" ht="13.5" customHeight="1">
      <c r="A8" s="44" t="s">
        <v>1123</v>
      </c>
      <c r="B8" s="189">
        <v>231745</v>
      </c>
      <c r="C8" s="12">
        <v>250745</v>
      </c>
      <c r="D8" s="14">
        <v>250140</v>
      </c>
      <c r="E8" s="241">
        <f t="shared" si="0"/>
        <v>99.75871901732836</v>
      </c>
      <c r="F8" s="45"/>
      <c r="G8" s="44" t="s">
        <v>1012</v>
      </c>
      <c r="H8" s="15">
        <v>5000</v>
      </c>
      <c r="I8" s="15">
        <v>2175</v>
      </c>
      <c r="J8" s="14"/>
      <c r="K8" s="241">
        <f t="shared" si="1"/>
        <v>0</v>
      </c>
    </row>
    <row r="9" spans="1:11" ht="13.5" customHeight="1">
      <c r="A9" s="44" t="s">
        <v>2200</v>
      </c>
      <c r="B9" s="1226"/>
      <c r="C9" s="1226"/>
      <c r="D9" s="15">
        <v>4971</v>
      </c>
      <c r="E9" s="201"/>
      <c r="F9" s="45"/>
      <c r="G9" s="102" t="s">
        <v>1021</v>
      </c>
      <c r="H9" s="41">
        <f>SUM(H3:H8)-H5</f>
        <v>9297244</v>
      </c>
      <c r="I9" s="41">
        <f>SUM(I3:I8)-I5</f>
        <v>12316514</v>
      </c>
      <c r="J9" s="41">
        <f>SUM(J3:J8)-J5</f>
        <v>10213040</v>
      </c>
      <c r="K9" s="241">
        <f t="shared" si="1"/>
        <v>82.92151496762801</v>
      </c>
    </row>
    <row r="10" spans="1:13" s="22" customFormat="1" ht="13.5" customHeight="1">
      <c r="A10" s="102" t="s">
        <v>1489</v>
      </c>
      <c r="B10" s="102">
        <f>SUM(B2:B8)</f>
        <v>8407301</v>
      </c>
      <c r="C10" s="102">
        <f>SUM(C3:C9)</f>
        <v>11279426</v>
      </c>
      <c r="D10" s="102">
        <f>SUM(D3:D9)</f>
        <v>11759538</v>
      </c>
      <c r="E10" s="241">
        <f>SUM(D10/C10)*100</f>
        <v>104.25652865668873</v>
      </c>
      <c r="F10" s="45"/>
      <c r="G10" s="46" t="s">
        <v>2328</v>
      </c>
      <c r="H10" s="15"/>
      <c r="I10" s="15"/>
      <c r="J10" s="14"/>
      <c r="K10" s="241"/>
      <c r="L10" s="19"/>
      <c r="M10" s="19"/>
    </row>
    <row r="11" spans="1:13" s="22" customFormat="1" ht="13.5" customHeight="1">
      <c r="A11" s="46" t="s">
        <v>2288</v>
      </c>
      <c r="B11" s="102"/>
      <c r="C11" s="12"/>
      <c r="D11" s="14"/>
      <c r="E11" s="241"/>
      <c r="F11" s="45"/>
      <c r="G11" s="46" t="s">
        <v>1381</v>
      </c>
      <c r="H11" s="15"/>
      <c r="I11" s="44"/>
      <c r="J11" s="14"/>
      <c r="K11" s="241"/>
      <c r="L11" s="19"/>
      <c r="M11" s="19"/>
    </row>
    <row r="12" spans="1:13" s="22" customFormat="1" ht="12" customHeight="1">
      <c r="A12" s="46" t="s">
        <v>1380</v>
      </c>
      <c r="B12" s="102"/>
      <c r="C12" s="12"/>
      <c r="D12" s="14"/>
      <c r="E12" s="241"/>
      <c r="F12" s="45"/>
      <c r="G12" s="47" t="s">
        <v>572</v>
      </c>
      <c r="H12" s="47">
        <f>SUM(H9:H11)</f>
        <v>9297244</v>
      </c>
      <c r="I12" s="47">
        <f>SUM(I9:I11)</f>
        <v>12316514</v>
      </c>
      <c r="J12" s="47">
        <f>SUM(J9:J11)</f>
        <v>10213040</v>
      </c>
      <c r="K12" s="242">
        <f t="shared" si="1"/>
        <v>82.92151496762801</v>
      </c>
      <c r="L12" s="19"/>
      <c r="M12" s="19"/>
    </row>
    <row r="13" spans="1:11" ht="13.5" customHeight="1">
      <c r="A13" s="46" t="s">
        <v>1382</v>
      </c>
      <c r="B13" s="200">
        <v>890723</v>
      </c>
      <c r="C13" s="12">
        <v>1159494</v>
      </c>
      <c r="D13" s="14">
        <v>1052700</v>
      </c>
      <c r="E13" s="241">
        <f>SUM(D13/C13)*100</f>
        <v>90.78960305098603</v>
      </c>
      <c r="F13" s="45"/>
      <c r="G13" s="41" t="s">
        <v>573</v>
      </c>
      <c r="H13" s="102"/>
      <c r="I13" s="41"/>
      <c r="J13" s="14"/>
      <c r="K13" s="241"/>
    </row>
    <row r="14" spans="1:11" ht="24" customHeight="1">
      <c r="A14" s="46" t="s">
        <v>1383</v>
      </c>
      <c r="B14" s="190"/>
      <c r="C14" s="12">
        <v>26</v>
      </c>
      <c r="D14" s="14">
        <v>26</v>
      </c>
      <c r="E14" s="241">
        <f>SUM(D14/C14)*100</f>
        <v>100</v>
      </c>
      <c r="F14" s="45"/>
      <c r="G14" s="44" t="s">
        <v>1234</v>
      </c>
      <c r="H14" s="14">
        <f>SUM(H15:H17)</f>
        <v>241925</v>
      </c>
      <c r="I14" s="14">
        <v>433448</v>
      </c>
      <c r="J14" s="14">
        <v>366017</v>
      </c>
      <c r="K14" s="241">
        <f t="shared" si="1"/>
        <v>84.44311659068677</v>
      </c>
    </row>
    <row r="15" spans="1:11" ht="19.5" customHeight="1">
      <c r="A15" s="50" t="s">
        <v>1230</v>
      </c>
      <c r="B15" s="49">
        <f>SUM(B10:B14)</f>
        <v>9298024</v>
      </c>
      <c r="C15" s="49">
        <f>SUM(C10:C14)</f>
        <v>12438946</v>
      </c>
      <c r="D15" s="128">
        <f>SUM(D10:D14)</f>
        <v>12812264</v>
      </c>
      <c r="E15" s="242">
        <f t="shared" si="0"/>
        <v>103.00120283503121</v>
      </c>
      <c r="F15" s="45"/>
      <c r="G15" s="44" t="s">
        <v>574</v>
      </c>
      <c r="H15" s="15">
        <v>62918</v>
      </c>
      <c r="I15" s="15">
        <v>102231</v>
      </c>
      <c r="J15" s="14">
        <v>82262</v>
      </c>
      <c r="K15" s="241">
        <f t="shared" si="1"/>
        <v>80.46678600424528</v>
      </c>
    </row>
    <row r="16" spans="1:11" ht="15" customHeight="1">
      <c r="A16" s="41" t="s">
        <v>576</v>
      </c>
      <c r="B16" s="15"/>
      <c r="C16" s="41"/>
      <c r="D16" s="14"/>
      <c r="E16" s="241"/>
      <c r="F16" s="45"/>
      <c r="G16" s="44" t="s">
        <v>575</v>
      </c>
      <c r="H16" s="190">
        <v>179007</v>
      </c>
      <c r="I16" s="15">
        <v>330774</v>
      </c>
      <c r="J16" s="14">
        <v>283312</v>
      </c>
      <c r="K16" s="241">
        <f t="shared" si="1"/>
        <v>85.65123014505373</v>
      </c>
    </row>
    <row r="17" spans="1:11" ht="13.5" customHeight="1">
      <c r="A17" s="44" t="s">
        <v>568</v>
      </c>
      <c r="B17" s="15">
        <v>494894</v>
      </c>
      <c r="C17" s="12">
        <v>490122</v>
      </c>
      <c r="D17" s="14">
        <v>381046</v>
      </c>
      <c r="E17" s="241">
        <f t="shared" si="0"/>
        <v>77.74513284447546</v>
      </c>
      <c r="F17" s="45"/>
      <c r="G17" s="44" t="s">
        <v>1384</v>
      </c>
      <c r="H17" s="15"/>
      <c r="I17" s="15">
        <v>443</v>
      </c>
      <c r="J17" s="14">
        <v>443</v>
      </c>
      <c r="K17" s="241">
        <f t="shared" si="1"/>
        <v>100</v>
      </c>
    </row>
    <row r="18" spans="1:11" ht="24.75" customHeight="1">
      <c r="A18" s="44" t="s">
        <v>1023</v>
      </c>
      <c r="B18" s="15">
        <v>200800</v>
      </c>
      <c r="C18" s="12">
        <v>279269</v>
      </c>
      <c r="D18" s="14">
        <v>190281</v>
      </c>
      <c r="E18" s="241">
        <f t="shared" si="0"/>
        <v>68.13538201518966</v>
      </c>
      <c r="F18" s="43"/>
      <c r="G18" s="44" t="s">
        <v>577</v>
      </c>
      <c r="H18" s="15">
        <v>2496292</v>
      </c>
      <c r="I18" s="15">
        <v>6482334</v>
      </c>
      <c r="J18" s="14">
        <v>938802</v>
      </c>
      <c r="K18" s="241">
        <f t="shared" si="1"/>
        <v>14.482468814473307</v>
      </c>
    </row>
    <row r="19" spans="1:11" ht="12.75" customHeight="1">
      <c r="A19" s="44" t="s">
        <v>1025</v>
      </c>
      <c r="B19" s="190">
        <v>626407</v>
      </c>
      <c r="C19" s="12">
        <v>4566316</v>
      </c>
      <c r="D19" s="14">
        <v>1012443</v>
      </c>
      <c r="E19" s="241">
        <f t="shared" si="0"/>
        <v>22.171987221208518</v>
      </c>
      <c r="F19" s="43"/>
      <c r="G19" s="44" t="s">
        <v>1385</v>
      </c>
      <c r="H19" s="15">
        <v>25000</v>
      </c>
      <c r="I19" s="15">
        <v>83601</v>
      </c>
      <c r="J19" s="14">
        <v>41952</v>
      </c>
      <c r="K19" s="241">
        <f t="shared" si="1"/>
        <v>50.18121792801522</v>
      </c>
    </row>
    <row r="20" spans="1:11" ht="15.75" customHeight="1">
      <c r="A20" s="44" t="s">
        <v>571</v>
      </c>
      <c r="B20" s="190"/>
      <c r="C20" s="12">
        <v>284201</v>
      </c>
      <c r="D20" s="14">
        <v>284201</v>
      </c>
      <c r="E20" s="241">
        <f t="shared" si="0"/>
        <v>100</v>
      </c>
      <c r="F20" s="45"/>
      <c r="G20" s="44" t="s">
        <v>578</v>
      </c>
      <c r="H20" s="15">
        <v>436993</v>
      </c>
      <c r="I20" s="15">
        <v>640334</v>
      </c>
      <c r="J20" s="14">
        <v>481512</v>
      </c>
      <c r="K20" s="241">
        <f t="shared" si="1"/>
        <v>75.19700656220036</v>
      </c>
    </row>
    <row r="21" spans="1:11" ht="12.75" customHeight="1">
      <c r="A21" s="44" t="s">
        <v>1024</v>
      </c>
      <c r="B21" s="190">
        <v>25600</v>
      </c>
      <c r="C21" s="12">
        <v>25600</v>
      </c>
      <c r="D21" s="14">
        <v>38580</v>
      </c>
      <c r="E21" s="241">
        <f t="shared" si="0"/>
        <v>150.703125</v>
      </c>
      <c r="F21" s="45"/>
      <c r="G21" s="44" t="s">
        <v>1385</v>
      </c>
      <c r="H21" s="15">
        <v>7500</v>
      </c>
      <c r="I21" s="15">
        <v>95463</v>
      </c>
      <c r="J21" s="14">
        <v>86924</v>
      </c>
      <c r="K21" s="241">
        <f t="shared" si="1"/>
        <v>91.0551732084682</v>
      </c>
    </row>
    <row r="22" spans="1:11" ht="12.75" customHeight="1">
      <c r="A22" s="102" t="s">
        <v>1490</v>
      </c>
      <c r="B22" s="41">
        <f>SUM(B16:B21)</f>
        <v>1347701</v>
      </c>
      <c r="C22" s="41">
        <f>SUM(C16:C21)</f>
        <v>5645508</v>
      </c>
      <c r="D22" s="41">
        <f>SUM(D16:D21)</f>
        <v>1906551</v>
      </c>
      <c r="E22" s="241">
        <f t="shared" si="0"/>
        <v>33.771115017461675</v>
      </c>
      <c r="F22" s="45"/>
      <c r="G22" s="44" t="s">
        <v>579</v>
      </c>
      <c r="H22" s="15">
        <v>76000</v>
      </c>
      <c r="I22" s="15">
        <v>9056</v>
      </c>
      <c r="J22" s="14"/>
      <c r="K22" s="241">
        <f t="shared" si="1"/>
        <v>0</v>
      </c>
    </row>
    <row r="23" spans="1:11" ht="12.75" customHeight="1">
      <c r="A23" s="46" t="s">
        <v>2288</v>
      </c>
      <c r="B23" s="41"/>
      <c r="C23" s="12"/>
      <c r="D23" s="14"/>
      <c r="E23" s="241"/>
      <c r="F23" s="45"/>
      <c r="G23" s="44" t="s">
        <v>1083</v>
      </c>
      <c r="H23" s="15">
        <v>20000</v>
      </c>
      <c r="I23" s="15">
        <v>51085</v>
      </c>
      <c r="J23" s="14">
        <v>9712</v>
      </c>
      <c r="K23" s="241">
        <f t="shared" si="1"/>
        <v>19.011451502397964</v>
      </c>
    </row>
    <row r="24" spans="1:11" ht="12.75" customHeight="1">
      <c r="A24" s="46" t="s">
        <v>1041</v>
      </c>
      <c r="B24" s="44">
        <v>862489</v>
      </c>
      <c r="C24" s="12">
        <v>862489</v>
      </c>
      <c r="D24" s="14">
        <v>150632</v>
      </c>
      <c r="E24" s="241">
        <f t="shared" si="0"/>
        <v>17.464802449654428</v>
      </c>
      <c r="F24" s="45"/>
      <c r="G24" s="44" t="s">
        <v>199</v>
      </c>
      <c r="H24" s="15">
        <v>85963</v>
      </c>
      <c r="I24" s="15">
        <v>69172</v>
      </c>
      <c r="J24" s="14">
        <v>32593</v>
      </c>
      <c r="K24" s="241">
        <f t="shared" si="1"/>
        <v>47.11877638350778</v>
      </c>
    </row>
    <row r="25" spans="1:11" ht="12.75" customHeight="1">
      <c r="A25" s="44" t="s">
        <v>1042</v>
      </c>
      <c r="B25" s="200">
        <v>1396731</v>
      </c>
      <c r="C25" s="12">
        <v>1456289</v>
      </c>
      <c r="D25" s="14">
        <v>1044606</v>
      </c>
      <c r="E25" s="241">
        <f t="shared" si="0"/>
        <v>71.73067983072042</v>
      </c>
      <c r="F25" s="45"/>
      <c r="G25" s="102" t="s">
        <v>1491</v>
      </c>
      <c r="H25" s="41">
        <f>SUM(H14+H18+H20+H22+H23+H24)</f>
        <v>3357173</v>
      </c>
      <c r="I25" s="41">
        <f>SUM(I14+I18+I20+I22+I23+I24)</f>
        <v>7685429</v>
      </c>
      <c r="J25" s="41">
        <f>SUM(J14+J18+J20+J22+J23+J24)</f>
        <v>1828636</v>
      </c>
      <c r="K25" s="241">
        <f t="shared" si="1"/>
        <v>23.79354490165741</v>
      </c>
    </row>
    <row r="26" spans="1:11" ht="12.75" customHeight="1">
      <c r="A26" s="44"/>
      <c r="B26" s="200"/>
      <c r="C26" s="44"/>
      <c r="D26" s="14"/>
      <c r="E26" s="241"/>
      <c r="F26" s="45"/>
      <c r="G26" s="46" t="s">
        <v>2288</v>
      </c>
      <c r="H26" s="41"/>
      <c r="I26" s="15"/>
      <c r="J26" s="14"/>
      <c r="K26" s="241"/>
    </row>
    <row r="27" spans="1:11" ht="12.75" customHeight="1">
      <c r="A27" s="46"/>
      <c r="B27" s="44"/>
      <c r="C27" s="44"/>
      <c r="D27" s="14"/>
      <c r="E27" s="241"/>
      <c r="F27" s="45"/>
      <c r="G27" s="46" t="s">
        <v>1022</v>
      </c>
      <c r="H27" s="12">
        <v>250528</v>
      </c>
      <c r="I27" s="15">
        <v>401289</v>
      </c>
      <c r="J27" s="14">
        <v>401225</v>
      </c>
      <c r="K27" s="241">
        <f t="shared" si="1"/>
        <v>99.9840513943816</v>
      </c>
    </row>
    <row r="28" spans="1:13" s="21" customFormat="1" ht="22.5" customHeight="1">
      <c r="A28" s="47" t="s">
        <v>2167</v>
      </c>
      <c r="B28" s="111">
        <f>SUM(B22:B27)</f>
        <v>3606921</v>
      </c>
      <c r="C28" s="111">
        <f>SUM(C22:C27)</f>
        <v>7964286</v>
      </c>
      <c r="D28" s="111">
        <f>SUM(D22:D27)</f>
        <v>3101789</v>
      </c>
      <c r="E28" s="242">
        <f t="shared" si="0"/>
        <v>38.946228199238455</v>
      </c>
      <c r="F28" s="43"/>
      <c r="G28" s="47" t="s">
        <v>2168</v>
      </c>
      <c r="H28" s="111">
        <f>SUM(H25:H27)</f>
        <v>3607701</v>
      </c>
      <c r="I28" s="111">
        <f>SUM(I25:I27)</f>
        <v>8086718</v>
      </c>
      <c r="J28" s="111">
        <f>SUM(J25:J27)</f>
        <v>2229861</v>
      </c>
      <c r="K28" s="242">
        <f t="shared" si="1"/>
        <v>27.57436329546795</v>
      </c>
      <c r="L28" s="20"/>
      <c r="M28" s="20"/>
    </row>
    <row r="29" spans="1:13" s="21" customFormat="1" ht="19.5" customHeight="1">
      <c r="A29" s="47" t="s">
        <v>1386</v>
      </c>
      <c r="B29" s="111">
        <f>SUM(B15+B28)</f>
        <v>12904945</v>
      </c>
      <c r="C29" s="111">
        <f>SUM(C15+C28)</f>
        <v>20403232</v>
      </c>
      <c r="D29" s="110">
        <f>SUM(D15+D28)</f>
        <v>15914053</v>
      </c>
      <c r="E29" s="242">
        <f t="shared" si="0"/>
        <v>77.99770644180295</v>
      </c>
      <c r="F29" s="45"/>
      <c r="G29" s="47" t="s">
        <v>1386</v>
      </c>
      <c r="H29" s="47">
        <f>SUM(H12+H28)</f>
        <v>12904945</v>
      </c>
      <c r="I29" s="47">
        <f>SUM(I12+I28)</f>
        <v>20403232</v>
      </c>
      <c r="J29" s="47">
        <f>SUM(J12+J28)</f>
        <v>12442901</v>
      </c>
      <c r="K29" s="242">
        <f t="shared" si="1"/>
        <v>60.984950815635486</v>
      </c>
      <c r="L29" s="20"/>
      <c r="M29" s="20"/>
    </row>
    <row r="30" spans="1:4" ht="12">
      <c r="A30" s="25"/>
      <c r="B30" s="25"/>
      <c r="C30" s="25"/>
      <c r="D30" s="26"/>
    </row>
    <row r="31" ht="12">
      <c r="D31" s="26"/>
    </row>
    <row r="32" ht="12">
      <c r="D32" s="26"/>
    </row>
    <row r="33" ht="12">
      <c r="D33" s="26"/>
    </row>
    <row r="34" ht="12">
      <c r="D34" s="26"/>
    </row>
    <row r="35" ht="12">
      <c r="D35" s="26"/>
    </row>
    <row r="36" ht="12">
      <c r="D36" s="26"/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Roman,Félkövér dőlt"ZALAEGERSZEG MEGYEI  JOGÚ  VÁROS  ÖNKORMÁNYZATA
BEVÉTELEINEK  ÉS  KIADÁSAINAK   MÉRLEGE
2013.  ÉVBEN
&amp;R&amp;"Times New Roman,Félkövér dőlt"1. tábla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4"/>
  <sheetViews>
    <sheetView zoomScalePageLayoutView="0" workbookViewId="0" topLeftCell="A1">
      <pane ySplit="2" topLeftCell="BM247" activePane="bottomLeft" state="frozen"/>
      <selection pane="topLeft" activeCell="A1" sqref="A1"/>
      <selection pane="bottomLeft" activeCell="N266" sqref="N266:N268"/>
    </sheetView>
  </sheetViews>
  <sheetFormatPr defaultColWidth="9.00390625" defaultRowHeight="12.75"/>
  <cols>
    <col min="1" max="1" width="3.50390625" style="38" customWidth="1"/>
    <col min="2" max="2" width="3.875" style="38" customWidth="1"/>
    <col min="3" max="3" width="6.00390625" style="38" customWidth="1"/>
    <col min="4" max="4" width="55.50390625" style="38" customWidth="1"/>
    <col min="5" max="5" width="2.875" style="38" customWidth="1"/>
    <col min="6" max="6" width="5.125" style="38" customWidth="1"/>
    <col min="7" max="7" width="11.00390625" style="38" customWidth="1"/>
    <col min="8" max="8" width="10.125" style="38" customWidth="1"/>
    <col min="9" max="9" width="10.625" style="38" customWidth="1"/>
    <col min="10" max="10" width="11.00390625" style="38" customWidth="1"/>
    <col min="11" max="11" width="9.875" style="38" customWidth="1"/>
    <col min="12" max="12" width="10.375" style="38" customWidth="1"/>
    <col min="13" max="13" width="10.625" style="38" customWidth="1"/>
    <col min="14" max="14" width="9.00390625" style="38" customWidth="1"/>
    <col min="15" max="15" width="10.50390625" style="38" customWidth="1"/>
    <col min="16" max="16" width="8.875" style="38" customWidth="1"/>
    <col min="17" max="16384" width="9.375" style="38" customWidth="1"/>
  </cols>
  <sheetData>
    <row r="1" spans="1:16" ht="24" customHeight="1">
      <c r="A1" s="131"/>
      <c r="B1" s="132"/>
      <c r="C1" s="133"/>
      <c r="D1" s="134"/>
      <c r="E1" s="1679"/>
      <c r="F1" s="1669" t="s">
        <v>2182</v>
      </c>
      <c r="G1" s="1676" t="s">
        <v>213</v>
      </c>
      <c r="H1" s="1677"/>
      <c r="I1" s="1678"/>
      <c r="J1" s="1673" t="s">
        <v>2330</v>
      </c>
      <c r="K1" s="1674"/>
      <c r="L1" s="1675"/>
      <c r="M1" s="1673" t="s">
        <v>2326</v>
      </c>
      <c r="N1" s="1674"/>
      <c r="O1" s="1675"/>
      <c r="P1" s="1671" t="s">
        <v>551</v>
      </c>
    </row>
    <row r="2" spans="1:16" ht="96.75" thickBot="1">
      <c r="A2" s="135" t="s">
        <v>1482</v>
      </c>
      <c r="B2" s="136" t="s">
        <v>1483</v>
      </c>
      <c r="C2" s="137" t="s">
        <v>1484</v>
      </c>
      <c r="D2" s="138" t="s">
        <v>1485</v>
      </c>
      <c r="E2" s="1502"/>
      <c r="F2" s="1670"/>
      <c r="G2" s="139" t="s">
        <v>1486</v>
      </c>
      <c r="H2" s="676" t="s">
        <v>2201</v>
      </c>
      <c r="I2" s="139" t="s">
        <v>1040</v>
      </c>
      <c r="J2" s="139" t="s">
        <v>1486</v>
      </c>
      <c r="K2" s="676" t="s">
        <v>2201</v>
      </c>
      <c r="L2" s="139" t="s">
        <v>1040</v>
      </c>
      <c r="M2" s="139" t="s">
        <v>1486</v>
      </c>
      <c r="N2" s="676" t="s">
        <v>2201</v>
      </c>
      <c r="O2" s="139" t="s">
        <v>1040</v>
      </c>
      <c r="P2" s="1672"/>
    </row>
    <row r="3" spans="1:16" ht="12.75" customHeight="1">
      <c r="A3" s="140">
        <v>1</v>
      </c>
      <c r="B3" s="141"/>
      <c r="C3" s="141"/>
      <c r="D3" s="142" t="s">
        <v>1390</v>
      </c>
      <c r="E3" s="143"/>
      <c r="F3" s="143"/>
      <c r="G3" s="144"/>
      <c r="H3" s="144"/>
      <c r="I3" s="144"/>
      <c r="J3" s="144"/>
      <c r="K3" s="144"/>
      <c r="L3" s="144"/>
      <c r="M3" s="144"/>
      <c r="N3" s="211"/>
      <c r="O3" s="211"/>
      <c r="P3" s="228"/>
    </row>
    <row r="4" spans="1:16" ht="12.75" customHeight="1">
      <c r="A4" s="140"/>
      <c r="B4" s="802">
        <v>12</v>
      </c>
      <c r="C4" s="803"/>
      <c r="D4" s="551" t="s">
        <v>2336</v>
      </c>
      <c r="E4" s="143"/>
      <c r="F4" s="143"/>
      <c r="G4" s="144"/>
      <c r="H4" s="144"/>
      <c r="I4" s="144"/>
      <c r="J4" s="144"/>
      <c r="K4" s="144"/>
      <c r="L4" s="144"/>
      <c r="M4" s="144"/>
      <c r="N4" s="211"/>
      <c r="O4" s="211"/>
      <c r="P4" s="228"/>
    </row>
    <row r="5" spans="1:16" ht="12.75" customHeight="1">
      <c r="A5" s="140"/>
      <c r="B5" s="802"/>
      <c r="C5" s="804" t="s">
        <v>102</v>
      </c>
      <c r="D5" s="805" t="s">
        <v>379</v>
      </c>
      <c r="E5" s="143"/>
      <c r="F5" s="143"/>
      <c r="G5" s="144"/>
      <c r="H5" s="144"/>
      <c r="I5" s="144"/>
      <c r="J5" s="811"/>
      <c r="K5" s="1118">
        <v>1400</v>
      </c>
      <c r="L5" s="1118">
        <f>SUM(K5)</f>
        <v>1400</v>
      </c>
      <c r="M5" s="1118"/>
      <c r="N5" s="1119">
        <v>1400</v>
      </c>
      <c r="O5" s="1119">
        <f>SUM(M5:N5)</f>
        <v>1400</v>
      </c>
      <c r="P5" s="235">
        <f>SUM(O5/L5)*100</f>
        <v>100</v>
      </c>
    </row>
    <row r="6" spans="1:16" ht="12.75" customHeight="1">
      <c r="A6" s="140"/>
      <c r="B6" s="802"/>
      <c r="C6" s="804" t="s">
        <v>1337</v>
      </c>
      <c r="D6" s="805" t="s">
        <v>380</v>
      </c>
      <c r="E6" s="143"/>
      <c r="F6" s="143"/>
      <c r="G6" s="144"/>
      <c r="H6" s="144"/>
      <c r="I6" s="144"/>
      <c r="J6" s="811">
        <v>121</v>
      </c>
      <c r="K6" s="811"/>
      <c r="L6" s="811">
        <f>SUM(J6:K6)</f>
        <v>121</v>
      </c>
      <c r="M6" s="811">
        <v>121</v>
      </c>
      <c r="N6" s="989"/>
      <c r="O6" s="989">
        <f>SUM(M6:N6)</f>
        <v>121</v>
      </c>
      <c r="P6" s="235">
        <f>SUM(O6/L6)*100</f>
        <v>100</v>
      </c>
    </row>
    <row r="7" spans="1:16" ht="12.75" customHeight="1">
      <c r="A7" s="1120"/>
      <c r="B7" s="806"/>
      <c r="C7" s="807"/>
      <c r="D7" s="808" t="s">
        <v>2345</v>
      </c>
      <c r="E7" s="809"/>
      <c r="F7" s="809"/>
      <c r="G7" s="810"/>
      <c r="H7" s="810"/>
      <c r="I7" s="810"/>
      <c r="J7" s="1115">
        <f aca="true" t="shared" si="0" ref="J7:O7">SUM(J5:J6)</f>
        <v>121</v>
      </c>
      <c r="K7" s="1115">
        <f t="shared" si="0"/>
        <v>1400</v>
      </c>
      <c r="L7" s="1115">
        <f t="shared" si="0"/>
        <v>1521</v>
      </c>
      <c r="M7" s="1115">
        <f t="shared" si="0"/>
        <v>121</v>
      </c>
      <c r="N7" s="1115">
        <f t="shared" si="0"/>
        <v>1400</v>
      </c>
      <c r="O7" s="1115">
        <f t="shared" si="0"/>
        <v>1521</v>
      </c>
      <c r="P7" s="236">
        <f>SUM(O7/L7)*100</f>
        <v>100</v>
      </c>
    </row>
    <row r="8" spans="1:16" ht="12.75" customHeight="1">
      <c r="A8" s="484">
        <v>1</v>
      </c>
      <c r="B8" s="484">
        <v>13</v>
      </c>
      <c r="C8" s="72"/>
      <c r="D8" s="485" t="s">
        <v>2336</v>
      </c>
      <c r="E8" s="89"/>
      <c r="F8" s="89"/>
      <c r="G8" s="486"/>
      <c r="H8" s="486"/>
      <c r="I8" s="486"/>
      <c r="J8" s="147"/>
      <c r="K8" s="147"/>
      <c r="L8" s="147"/>
      <c r="M8" s="147"/>
      <c r="N8" s="147"/>
      <c r="O8" s="147"/>
      <c r="P8" s="235"/>
    </row>
    <row r="9" spans="1:16" ht="15" customHeight="1">
      <c r="A9" s="487"/>
      <c r="B9" s="488"/>
      <c r="C9" s="72" t="s">
        <v>102</v>
      </c>
      <c r="D9" s="83" t="s">
        <v>1037</v>
      </c>
      <c r="E9" s="215"/>
      <c r="F9" s="546">
        <v>1</v>
      </c>
      <c r="G9" s="421">
        <v>80348</v>
      </c>
      <c r="H9" s="421"/>
      <c r="I9" s="421">
        <v>80348</v>
      </c>
      <c r="J9" s="221">
        <v>83051</v>
      </c>
      <c r="K9" s="221"/>
      <c r="L9" s="221">
        <v>83051</v>
      </c>
      <c r="M9" s="221">
        <v>83051</v>
      </c>
      <c r="N9" s="221"/>
      <c r="O9" s="221">
        <f>SUM(M9:N9)</f>
        <v>83051</v>
      </c>
      <c r="P9" s="235">
        <f>SUM(O9/L9)*100</f>
        <v>100</v>
      </c>
    </row>
    <row r="10" spans="1:16" ht="24.75" customHeight="1">
      <c r="A10" s="487"/>
      <c r="B10" s="488"/>
      <c r="C10" s="72" t="s">
        <v>1337</v>
      </c>
      <c r="D10" s="489" t="s">
        <v>282</v>
      </c>
      <c r="E10" s="212"/>
      <c r="F10" s="546">
        <v>1</v>
      </c>
      <c r="G10" s="421">
        <v>2000</v>
      </c>
      <c r="H10" s="486"/>
      <c r="I10" s="421">
        <v>2000</v>
      </c>
      <c r="J10" s="221"/>
      <c r="K10" s="221">
        <v>2000</v>
      </c>
      <c r="L10" s="221">
        <v>2000</v>
      </c>
      <c r="M10" s="221"/>
      <c r="N10" s="221">
        <v>2000</v>
      </c>
      <c r="O10" s="221">
        <f aca="true" t="shared" si="1" ref="O10:O43">SUM(M10:N10)</f>
        <v>2000</v>
      </c>
      <c r="P10" s="235">
        <f>SUM(O10/L10)*100</f>
        <v>100</v>
      </c>
    </row>
    <row r="11" spans="1:16" ht="15" customHeight="1">
      <c r="A11" s="487"/>
      <c r="B11" s="488"/>
      <c r="C11" s="72" t="s">
        <v>104</v>
      </c>
      <c r="D11" s="490" t="s">
        <v>678</v>
      </c>
      <c r="E11" s="193"/>
      <c r="F11" s="546">
        <v>1</v>
      </c>
      <c r="G11" s="491">
        <v>500</v>
      </c>
      <c r="H11" s="486"/>
      <c r="I11" s="491">
        <v>500</v>
      </c>
      <c r="J11" s="221"/>
      <c r="K11" s="221"/>
      <c r="L11" s="221"/>
      <c r="M11" s="221"/>
      <c r="N11" s="221"/>
      <c r="O11" s="221"/>
      <c r="P11" s="235"/>
    </row>
    <row r="12" spans="1:16" ht="24.75" customHeight="1">
      <c r="A12" s="487"/>
      <c r="B12" s="488"/>
      <c r="C12" s="72" t="s">
        <v>106</v>
      </c>
      <c r="D12" s="492" t="s">
        <v>679</v>
      </c>
      <c r="E12" s="193" t="s">
        <v>580</v>
      </c>
      <c r="F12" s="546">
        <v>1</v>
      </c>
      <c r="G12" s="491">
        <v>80000</v>
      </c>
      <c r="H12" s="486"/>
      <c r="I12" s="491">
        <v>80000</v>
      </c>
      <c r="J12" s="221">
        <v>80000</v>
      </c>
      <c r="K12" s="221"/>
      <c r="L12" s="221">
        <v>80000</v>
      </c>
      <c r="M12" s="221"/>
      <c r="N12" s="221"/>
      <c r="O12" s="221">
        <f t="shared" si="1"/>
        <v>0</v>
      </c>
      <c r="P12" s="235">
        <f>SUM(O12/L12)*100</f>
        <v>0</v>
      </c>
    </row>
    <row r="13" spans="1:16" ht="24.75" customHeight="1">
      <c r="A13" s="487"/>
      <c r="B13" s="488"/>
      <c r="C13" s="72" t="s">
        <v>125</v>
      </c>
      <c r="D13" s="492" t="s">
        <v>680</v>
      </c>
      <c r="E13" s="214"/>
      <c r="F13" s="546">
        <v>1</v>
      </c>
      <c r="G13" s="421">
        <v>2500</v>
      </c>
      <c r="H13" s="421"/>
      <c r="I13" s="421">
        <v>2500</v>
      </c>
      <c r="J13" s="221">
        <v>2500</v>
      </c>
      <c r="K13" s="221"/>
      <c r="L13" s="221">
        <v>2500</v>
      </c>
      <c r="M13" s="221"/>
      <c r="N13" s="221"/>
      <c r="O13" s="221">
        <f t="shared" si="1"/>
        <v>0</v>
      </c>
      <c r="P13" s="235">
        <f>SUM(O13/L13)*100</f>
        <v>0</v>
      </c>
    </row>
    <row r="14" spans="1:16" ht="24.75" customHeight="1">
      <c r="A14" s="487"/>
      <c r="B14" s="488"/>
      <c r="C14" s="72" t="s">
        <v>123</v>
      </c>
      <c r="D14" s="492" t="s">
        <v>681</v>
      </c>
      <c r="E14" s="214"/>
      <c r="F14" s="546">
        <v>1</v>
      </c>
      <c r="G14" s="421">
        <v>2500</v>
      </c>
      <c r="H14" s="421"/>
      <c r="I14" s="421">
        <v>2500</v>
      </c>
      <c r="J14" s="221">
        <v>2500</v>
      </c>
      <c r="K14" s="221"/>
      <c r="L14" s="221">
        <v>2500</v>
      </c>
      <c r="M14" s="221"/>
      <c r="N14" s="221"/>
      <c r="O14" s="221">
        <f t="shared" si="1"/>
        <v>0</v>
      </c>
      <c r="P14" s="235">
        <f aca="true" t="shared" si="2" ref="P14:P40">SUM(O14/L14)*100</f>
        <v>0</v>
      </c>
    </row>
    <row r="15" spans="1:16" ht="24.75" customHeight="1">
      <c r="A15" s="487"/>
      <c r="B15" s="488"/>
      <c r="C15" s="72" t="s">
        <v>128</v>
      </c>
      <c r="D15" s="493" t="s">
        <v>2239</v>
      </c>
      <c r="E15" s="193"/>
      <c r="F15" s="546">
        <v>1</v>
      </c>
      <c r="G15" s="491">
        <v>1000</v>
      </c>
      <c r="H15" s="486"/>
      <c r="I15" s="491">
        <v>1000</v>
      </c>
      <c r="J15" s="221"/>
      <c r="K15" s="221">
        <v>2000</v>
      </c>
      <c r="L15" s="221">
        <v>2000</v>
      </c>
      <c r="M15" s="221"/>
      <c r="N15" s="221">
        <v>2000</v>
      </c>
      <c r="O15" s="221">
        <f t="shared" si="1"/>
        <v>2000</v>
      </c>
      <c r="P15" s="235">
        <f t="shared" si="2"/>
        <v>100</v>
      </c>
    </row>
    <row r="16" spans="1:16" ht="15" customHeight="1">
      <c r="A16" s="487"/>
      <c r="B16" s="488"/>
      <c r="C16" s="72" t="s">
        <v>130</v>
      </c>
      <c r="D16" s="83" t="s">
        <v>1497</v>
      </c>
      <c r="E16" s="233"/>
      <c r="F16" s="546">
        <v>1</v>
      </c>
      <c r="G16" s="421">
        <v>1000</v>
      </c>
      <c r="H16" s="421"/>
      <c r="I16" s="421">
        <v>1000</v>
      </c>
      <c r="J16" s="221"/>
      <c r="K16" s="221">
        <v>1000</v>
      </c>
      <c r="L16" s="221">
        <v>1000</v>
      </c>
      <c r="M16" s="221"/>
      <c r="N16" s="221">
        <v>1000</v>
      </c>
      <c r="O16" s="221">
        <f t="shared" si="1"/>
        <v>1000</v>
      </c>
      <c r="P16" s="235">
        <f t="shared" si="2"/>
        <v>100</v>
      </c>
    </row>
    <row r="17" spans="1:16" ht="36" customHeight="1">
      <c r="A17" s="487"/>
      <c r="B17" s="488"/>
      <c r="C17" s="72" t="s">
        <v>132</v>
      </c>
      <c r="D17" s="88" t="s">
        <v>2344</v>
      </c>
      <c r="E17" s="233"/>
      <c r="F17" s="546">
        <v>1</v>
      </c>
      <c r="G17" s="421">
        <v>305063</v>
      </c>
      <c r="H17" s="421"/>
      <c r="I17" s="421">
        <v>305063</v>
      </c>
      <c r="J17" s="221">
        <v>289620</v>
      </c>
      <c r="K17" s="221"/>
      <c r="L17" s="221">
        <v>289620</v>
      </c>
      <c r="M17" s="221">
        <v>10357</v>
      </c>
      <c r="N17" s="221"/>
      <c r="O17" s="221">
        <f t="shared" si="1"/>
        <v>10357</v>
      </c>
      <c r="P17" s="235">
        <f t="shared" si="2"/>
        <v>3.5760651888681725</v>
      </c>
    </row>
    <row r="18" spans="1:16" ht="15" customHeight="1">
      <c r="A18" s="487"/>
      <c r="B18" s="488"/>
      <c r="C18" s="72" t="s">
        <v>1126</v>
      </c>
      <c r="D18" s="489" t="s">
        <v>2240</v>
      </c>
      <c r="E18" s="212"/>
      <c r="F18" s="546">
        <v>1</v>
      </c>
      <c r="G18" s="491">
        <v>300</v>
      </c>
      <c r="H18" s="486"/>
      <c r="I18" s="491">
        <v>300</v>
      </c>
      <c r="J18" s="221">
        <v>300</v>
      </c>
      <c r="K18" s="221"/>
      <c r="L18" s="221">
        <v>300</v>
      </c>
      <c r="M18" s="221"/>
      <c r="N18" s="221"/>
      <c r="O18" s="221">
        <f t="shared" si="1"/>
        <v>0</v>
      </c>
      <c r="P18" s="235">
        <f t="shared" si="2"/>
        <v>0</v>
      </c>
    </row>
    <row r="19" spans="1:16" ht="15" customHeight="1">
      <c r="A19" s="487"/>
      <c r="B19" s="488"/>
      <c r="C19" s="72" t="s">
        <v>1373</v>
      </c>
      <c r="D19" s="197" t="s">
        <v>2241</v>
      </c>
      <c r="E19" s="192"/>
      <c r="F19" s="546">
        <v>1</v>
      </c>
      <c r="G19" s="486">
        <v>8094</v>
      </c>
      <c r="H19" s="494"/>
      <c r="I19" s="486">
        <v>8094</v>
      </c>
      <c r="J19" s="221">
        <v>325</v>
      </c>
      <c r="K19" s="221"/>
      <c r="L19" s="221">
        <v>325</v>
      </c>
      <c r="M19" s="221">
        <v>325</v>
      </c>
      <c r="N19" s="221"/>
      <c r="O19" s="221">
        <f t="shared" si="1"/>
        <v>325</v>
      </c>
      <c r="P19" s="235">
        <f t="shared" si="2"/>
        <v>100</v>
      </c>
    </row>
    <row r="20" spans="1:16" ht="15" customHeight="1">
      <c r="A20" s="487"/>
      <c r="B20" s="488"/>
      <c r="C20" s="72" t="s">
        <v>1374</v>
      </c>
      <c r="D20" s="495" t="s">
        <v>2242</v>
      </c>
      <c r="E20" s="193"/>
      <c r="F20" s="546">
        <v>1</v>
      </c>
      <c r="G20" s="491">
        <v>2000</v>
      </c>
      <c r="H20" s="486"/>
      <c r="I20" s="491">
        <v>2000</v>
      </c>
      <c r="J20" s="221"/>
      <c r="K20" s="221"/>
      <c r="L20" s="221"/>
      <c r="M20" s="221"/>
      <c r="N20" s="221"/>
      <c r="O20" s="221"/>
      <c r="P20" s="235"/>
    </row>
    <row r="21" spans="1:16" ht="24.75" customHeight="1">
      <c r="A21" s="487"/>
      <c r="B21" s="488"/>
      <c r="C21" s="72" t="s">
        <v>1316</v>
      </c>
      <c r="D21" s="492" t="s">
        <v>2243</v>
      </c>
      <c r="E21" s="214"/>
      <c r="F21" s="546">
        <v>1</v>
      </c>
      <c r="G21" s="421">
        <v>5700</v>
      </c>
      <c r="H21" s="421"/>
      <c r="I21" s="421">
        <v>5700</v>
      </c>
      <c r="J21" s="221">
        <v>89</v>
      </c>
      <c r="K21" s="221">
        <v>5620</v>
      </c>
      <c r="L21" s="221">
        <v>5709</v>
      </c>
      <c r="M21" s="221">
        <v>89</v>
      </c>
      <c r="N21" s="221">
        <v>5620</v>
      </c>
      <c r="O21" s="221">
        <f t="shared" si="1"/>
        <v>5709</v>
      </c>
      <c r="P21" s="235">
        <f t="shared" si="2"/>
        <v>100</v>
      </c>
    </row>
    <row r="22" spans="1:16" ht="24.75" customHeight="1">
      <c r="A22" s="487"/>
      <c r="B22" s="488"/>
      <c r="C22" s="72" t="s">
        <v>586</v>
      </c>
      <c r="D22" s="492" t="s">
        <v>2244</v>
      </c>
      <c r="E22" s="214"/>
      <c r="F22" s="546">
        <v>1</v>
      </c>
      <c r="G22" s="421">
        <v>10000</v>
      </c>
      <c r="H22" s="421"/>
      <c r="I22" s="421">
        <v>10000</v>
      </c>
      <c r="J22" s="221">
        <v>9817</v>
      </c>
      <c r="K22" s="221"/>
      <c r="L22" s="221">
        <v>9817</v>
      </c>
      <c r="M22" s="221">
        <v>9817</v>
      </c>
      <c r="N22" s="221"/>
      <c r="O22" s="221">
        <f t="shared" si="1"/>
        <v>9817</v>
      </c>
      <c r="P22" s="235">
        <f t="shared" si="2"/>
        <v>100</v>
      </c>
    </row>
    <row r="23" spans="1:16" ht="24.75" customHeight="1">
      <c r="A23" s="487"/>
      <c r="B23" s="488"/>
      <c r="C23" s="72" t="s">
        <v>873</v>
      </c>
      <c r="D23" s="492" t="s">
        <v>2245</v>
      </c>
      <c r="E23" s="214"/>
      <c r="F23" s="546">
        <v>1</v>
      </c>
      <c r="G23" s="421">
        <v>3000</v>
      </c>
      <c r="H23" s="421"/>
      <c r="I23" s="421">
        <v>3000</v>
      </c>
      <c r="J23" s="221">
        <v>3000</v>
      </c>
      <c r="K23" s="221"/>
      <c r="L23" s="221">
        <v>3000</v>
      </c>
      <c r="M23" s="221"/>
      <c r="N23" s="221"/>
      <c r="O23" s="221">
        <f t="shared" si="1"/>
        <v>0</v>
      </c>
      <c r="P23" s="235">
        <f t="shared" si="2"/>
        <v>0</v>
      </c>
    </row>
    <row r="24" spans="1:16" ht="24.75" customHeight="1">
      <c r="A24" s="487"/>
      <c r="B24" s="488"/>
      <c r="C24" s="72" t="s">
        <v>1133</v>
      </c>
      <c r="D24" s="492" t="s">
        <v>2246</v>
      </c>
      <c r="E24" s="214"/>
      <c r="F24" s="546">
        <v>1</v>
      </c>
      <c r="G24" s="421">
        <v>4000</v>
      </c>
      <c r="H24" s="421"/>
      <c r="I24" s="421">
        <v>4000</v>
      </c>
      <c r="J24" s="221">
        <v>2595</v>
      </c>
      <c r="K24" s="221"/>
      <c r="L24" s="221">
        <v>2595</v>
      </c>
      <c r="M24" s="221">
        <v>2595</v>
      </c>
      <c r="N24" s="221"/>
      <c r="O24" s="221">
        <f t="shared" si="1"/>
        <v>2595</v>
      </c>
      <c r="P24" s="235">
        <f t="shared" si="2"/>
        <v>100</v>
      </c>
    </row>
    <row r="25" spans="1:16" ht="24.75" customHeight="1">
      <c r="A25" s="487"/>
      <c r="B25" s="488"/>
      <c r="C25" s="72" t="s">
        <v>874</v>
      </c>
      <c r="D25" s="492" t="s">
        <v>2247</v>
      </c>
      <c r="E25" s="214"/>
      <c r="F25" s="546">
        <v>1</v>
      </c>
      <c r="G25" s="421">
        <v>2000</v>
      </c>
      <c r="H25" s="421"/>
      <c r="I25" s="421">
        <v>2000</v>
      </c>
      <c r="J25" s="221">
        <v>1357</v>
      </c>
      <c r="K25" s="221"/>
      <c r="L25" s="221">
        <v>1357</v>
      </c>
      <c r="M25" s="221">
        <v>1357</v>
      </c>
      <c r="N25" s="221"/>
      <c r="O25" s="221">
        <f t="shared" si="1"/>
        <v>1357</v>
      </c>
      <c r="P25" s="235">
        <f t="shared" si="2"/>
        <v>100</v>
      </c>
    </row>
    <row r="26" spans="1:16" ht="15" customHeight="1">
      <c r="A26" s="487"/>
      <c r="B26" s="488"/>
      <c r="C26" s="72" t="s">
        <v>875</v>
      </c>
      <c r="D26" s="489" t="s">
        <v>2248</v>
      </c>
      <c r="E26" s="90"/>
      <c r="F26" s="546">
        <v>1</v>
      </c>
      <c r="G26" s="494">
        <v>400</v>
      </c>
      <c r="H26" s="496"/>
      <c r="I26" s="494">
        <v>400</v>
      </c>
      <c r="J26" s="221">
        <v>1000</v>
      </c>
      <c r="K26" s="221"/>
      <c r="L26" s="221">
        <v>1000</v>
      </c>
      <c r="M26" s="221">
        <v>961</v>
      </c>
      <c r="N26" s="221"/>
      <c r="O26" s="221">
        <f t="shared" si="1"/>
        <v>961</v>
      </c>
      <c r="P26" s="235">
        <f t="shared" si="2"/>
        <v>96.1</v>
      </c>
    </row>
    <row r="27" spans="1:16" ht="27.75" customHeight="1">
      <c r="A27" s="487"/>
      <c r="B27" s="488"/>
      <c r="C27" s="72" t="s">
        <v>876</v>
      </c>
      <c r="D27" s="88" t="s">
        <v>1498</v>
      </c>
      <c r="E27" s="233"/>
      <c r="F27" s="546">
        <v>2</v>
      </c>
      <c r="G27" s="421"/>
      <c r="H27" s="421">
        <v>20000</v>
      </c>
      <c r="I27" s="421">
        <v>20000</v>
      </c>
      <c r="J27" s="221"/>
      <c r="K27" s="221">
        <v>20000</v>
      </c>
      <c r="L27" s="221">
        <v>20000</v>
      </c>
      <c r="M27" s="221"/>
      <c r="N27" s="221">
        <v>20000</v>
      </c>
      <c r="O27" s="221">
        <f t="shared" si="1"/>
        <v>20000</v>
      </c>
      <c r="P27" s="235">
        <f t="shared" si="2"/>
        <v>100</v>
      </c>
    </row>
    <row r="28" spans="1:16" ht="36.75" customHeight="1">
      <c r="A28" s="487"/>
      <c r="B28" s="488"/>
      <c r="C28" s="73" t="s">
        <v>1499</v>
      </c>
      <c r="D28" s="101" t="s">
        <v>1500</v>
      </c>
      <c r="E28" s="233"/>
      <c r="F28" s="546">
        <v>2</v>
      </c>
      <c r="G28" s="421"/>
      <c r="H28" s="421"/>
      <c r="I28" s="421"/>
      <c r="J28" s="221"/>
      <c r="K28" s="221">
        <v>10299</v>
      </c>
      <c r="L28" s="221">
        <v>10299</v>
      </c>
      <c r="M28" s="221"/>
      <c r="N28" s="221">
        <v>10299</v>
      </c>
      <c r="O28" s="221">
        <f t="shared" si="1"/>
        <v>10299</v>
      </c>
      <c r="P28" s="235">
        <f t="shared" si="2"/>
        <v>100</v>
      </c>
    </row>
    <row r="29" spans="1:16" ht="15" customHeight="1">
      <c r="A29" s="487"/>
      <c r="B29" s="488"/>
      <c r="C29" s="73" t="s">
        <v>1501</v>
      </c>
      <c r="D29" s="101" t="s">
        <v>1502</v>
      </c>
      <c r="E29" s="233"/>
      <c r="F29" s="546">
        <v>1</v>
      </c>
      <c r="G29" s="421"/>
      <c r="H29" s="421"/>
      <c r="I29" s="421"/>
      <c r="J29" s="221">
        <v>1269</v>
      </c>
      <c r="K29" s="221"/>
      <c r="L29" s="221">
        <v>1269</v>
      </c>
      <c r="M29" s="221">
        <v>1269</v>
      </c>
      <c r="N29" s="221"/>
      <c r="O29" s="221">
        <f t="shared" si="1"/>
        <v>1269</v>
      </c>
      <c r="P29" s="235">
        <f t="shared" si="2"/>
        <v>100</v>
      </c>
    </row>
    <row r="30" spans="1:16" ht="15" customHeight="1">
      <c r="A30" s="487"/>
      <c r="B30" s="488"/>
      <c r="C30" s="73" t="s">
        <v>1503</v>
      </c>
      <c r="D30" s="101" t="s">
        <v>1504</v>
      </c>
      <c r="E30" s="233"/>
      <c r="F30" s="546">
        <v>2</v>
      </c>
      <c r="G30" s="421"/>
      <c r="H30" s="421"/>
      <c r="I30" s="421"/>
      <c r="J30" s="221">
        <v>450</v>
      </c>
      <c r="K30" s="221"/>
      <c r="L30" s="221">
        <v>450</v>
      </c>
      <c r="M30" s="221">
        <v>450</v>
      </c>
      <c r="N30" s="221"/>
      <c r="O30" s="221">
        <f t="shared" si="1"/>
        <v>450</v>
      </c>
      <c r="P30" s="235">
        <f t="shared" si="2"/>
        <v>100</v>
      </c>
    </row>
    <row r="31" spans="1:16" ht="15" customHeight="1">
      <c r="A31" s="487"/>
      <c r="B31" s="488"/>
      <c r="C31" s="73" t="s">
        <v>381</v>
      </c>
      <c r="D31" s="812" t="s">
        <v>382</v>
      </c>
      <c r="E31" s="233"/>
      <c r="F31" s="546">
        <v>2</v>
      </c>
      <c r="G31" s="421"/>
      <c r="H31" s="421"/>
      <c r="I31" s="421"/>
      <c r="J31" s="221">
        <v>300</v>
      </c>
      <c r="K31" s="221"/>
      <c r="L31" s="221">
        <v>300</v>
      </c>
      <c r="M31" s="221">
        <v>300</v>
      </c>
      <c r="N31" s="221"/>
      <c r="O31" s="221">
        <f t="shared" si="1"/>
        <v>300</v>
      </c>
      <c r="P31" s="235">
        <f t="shared" si="2"/>
        <v>100</v>
      </c>
    </row>
    <row r="32" spans="1:16" ht="15" customHeight="1">
      <c r="A32" s="487"/>
      <c r="B32" s="488"/>
      <c r="C32" s="73" t="s">
        <v>383</v>
      </c>
      <c r="D32" s="813" t="s">
        <v>384</v>
      </c>
      <c r="E32" s="233"/>
      <c r="F32" s="546">
        <v>2</v>
      </c>
      <c r="G32" s="421"/>
      <c r="H32" s="421"/>
      <c r="I32" s="421"/>
      <c r="J32" s="221"/>
      <c r="K32" s="221">
        <v>23000</v>
      </c>
      <c r="L32" s="221">
        <v>23000</v>
      </c>
      <c r="M32" s="221"/>
      <c r="N32" s="221"/>
      <c r="O32" s="221">
        <f t="shared" si="1"/>
        <v>0</v>
      </c>
      <c r="P32" s="235">
        <f t="shared" si="2"/>
        <v>0</v>
      </c>
    </row>
    <row r="33" spans="1:16" ht="15" customHeight="1">
      <c r="A33" s="487"/>
      <c r="B33" s="488"/>
      <c r="C33" s="73" t="s">
        <v>385</v>
      </c>
      <c r="D33" s="813" t="s">
        <v>386</v>
      </c>
      <c r="E33" s="233"/>
      <c r="F33" s="546">
        <v>2</v>
      </c>
      <c r="G33" s="421"/>
      <c r="H33" s="421"/>
      <c r="I33" s="421"/>
      <c r="J33" s="221"/>
      <c r="K33" s="221">
        <v>6000</v>
      </c>
      <c r="L33" s="221">
        <v>6000</v>
      </c>
      <c r="M33" s="221"/>
      <c r="N33" s="221">
        <v>6000</v>
      </c>
      <c r="O33" s="221">
        <f t="shared" si="1"/>
        <v>6000</v>
      </c>
      <c r="P33" s="235">
        <f t="shared" si="2"/>
        <v>100</v>
      </c>
    </row>
    <row r="34" spans="1:16" ht="15" customHeight="1">
      <c r="A34" s="487"/>
      <c r="B34" s="488"/>
      <c r="C34" s="73" t="s">
        <v>387</v>
      </c>
      <c r="D34" s="813" t="s">
        <v>388</v>
      </c>
      <c r="E34" s="233"/>
      <c r="F34" s="546">
        <v>2</v>
      </c>
      <c r="G34" s="421"/>
      <c r="H34" s="421"/>
      <c r="I34" s="421"/>
      <c r="J34" s="221">
        <v>19050</v>
      </c>
      <c r="K34" s="221"/>
      <c r="L34" s="221">
        <v>19050</v>
      </c>
      <c r="M34" s="221"/>
      <c r="N34" s="221"/>
      <c r="O34" s="221">
        <f t="shared" si="1"/>
        <v>0</v>
      </c>
      <c r="P34" s="235">
        <f t="shared" si="2"/>
        <v>0</v>
      </c>
    </row>
    <row r="35" spans="1:16" ht="15" customHeight="1">
      <c r="A35" s="487"/>
      <c r="B35" s="488"/>
      <c r="C35" s="73" t="s">
        <v>389</v>
      </c>
      <c r="D35" s="813" t="s">
        <v>390</v>
      </c>
      <c r="E35" s="233"/>
      <c r="F35" s="546">
        <v>2</v>
      </c>
      <c r="G35" s="421"/>
      <c r="H35" s="421"/>
      <c r="I35" s="421"/>
      <c r="J35" s="221"/>
      <c r="K35" s="221">
        <v>9000</v>
      </c>
      <c r="L35" s="221">
        <v>9000</v>
      </c>
      <c r="M35" s="221"/>
      <c r="N35" s="221"/>
      <c r="O35" s="221">
        <f t="shared" si="1"/>
        <v>0</v>
      </c>
      <c r="P35" s="235">
        <f t="shared" si="2"/>
        <v>0</v>
      </c>
    </row>
    <row r="36" spans="1:16" ht="15" customHeight="1">
      <c r="A36" s="487"/>
      <c r="B36" s="488"/>
      <c r="C36" s="73" t="s">
        <v>391</v>
      </c>
      <c r="D36" s="813" t="s">
        <v>392</v>
      </c>
      <c r="E36" s="233"/>
      <c r="F36" s="546">
        <v>2</v>
      </c>
      <c r="G36" s="421"/>
      <c r="H36" s="421"/>
      <c r="I36" s="421"/>
      <c r="J36" s="221"/>
      <c r="K36" s="221">
        <v>130</v>
      </c>
      <c r="L36" s="221">
        <v>130</v>
      </c>
      <c r="M36" s="221"/>
      <c r="N36" s="221">
        <v>130</v>
      </c>
      <c r="O36" s="221">
        <f t="shared" si="1"/>
        <v>130</v>
      </c>
      <c r="P36" s="235">
        <f t="shared" si="2"/>
        <v>100</v>
      </c>
    </row>
    <row r="37" spans="1:16" ht="15" customHeight="1">
      <c r="A37" s="487"/>
      <c r="B37" s="488"/>
      <c r="C37" s="71"/>
      <c r="D37" s="194" t="s">
        <v>2249</v>
      </c>
      <c r="E37" s="89"/>
      <c r="F37" s="546"/>
      <c r="G37" s="486"/>
      <c r="H37" s="486"/>
      <c r="I37" s="486"/>
      <c r="J37" s="221"/>
      <c r="K37" s="221"/>
      <c r="L37" s="221"/>
      <c r="M37" s="221"/>
      <c r="N37" s="221"/>
      <c r="O37" s="221"/>
      <c r="P37" s="235"/>
    </row>
    <row r="38" spans="1:16" ht="24.75" customHeight="1">
      <c r="A38" s="487"/>
      <c r="B38" s="488"/>
      <c r="C38" s="71" t="s">
        <v>2284</v>
      </c>
      <c r="D38" s="269" t="s">
        <v>2250</v>
      </c>
      <c r="E38" s="94" t="s">
        <v>580</v>
      </c>
      <c r="F38" s="546">
        <v>1</v>
      </c>
      <c r="G38" s="76">
        <v>95696</v>
      </c>
      <c r="H38" s="234"/>
      <c r="I38" s="76">
        <v>95696</v>
      </c>
      <c r="J38" s="221">
        <v>95696</v>
      </c>
      <c r="K38" s="221"/>
      <c r="L38" s="221">
        <v>95696</v>
      </c>
      <c r="M38" s="221">
        <v>93831</v>
      </c>
      <c r="N38" s="221"/>
      <c r="O38" s="221">
        <f t="shared" si="1"/>
        <v>93831</v>
      </c>
      <c r="P38" s="235">
        <f t="shared" si="2"/>
        <v>98.05112021401104</v>
      </c>
    </row>
    <row r="39" spans="1:16" ht="15" customHeight="1">
      <c r="A39" s="487"/>
      <c r="B39" s="488"/>
      <c r="C39" s="71" t="s">
        <v>2285</v>
      </c>
      <c r="D39" s="213" t="s">
        <v>19</v>
      </c>
      <c r="E39" s="497"/>
      <c r="F39" s="546">
        <v>1</v>
      </c>
      <c r="G39" s="498">
        <v>2000</v>
      </c>
      <c r="H39" s="499"/>
      <c r="I39" s="498">
        <v>2000</v>
      </c>
      <c r="J39" s="221">
        <v>6172</v>
      </c>
      <c r="K39" s="221"/>
      <c r="L39" s="221">
        <v>6172</v>
      </c>
      <c r="M39" s="221">
        <v>5878</v>
      </c>
      <c r="N39" s="221"/>
      <c r="O39" s="221">
        <f t="shared" si="1"/>
        <v>5878</v>
      </c>
      <c r="P39" s="235">
        <f t="shared" si="2"/>
        <v>95.23655217109527</v>
      </c>
    </row>
    <row r="40" spans="1:16" ht="15" customHeight="1">
      <c r="A40" s="487"/>
      <c r="B40" s="488"/>
      <c r="C40" s="71" t="s">
        <v>2286</v>
      </c>
      <c r="D40" s="1668" t="s">
        <v>1036</v>
      </c>
      <c r="E40" s="1668"/>
      <c r="F40" s="546">
        <v>1</v>
      </c>
      <c r="G40" s="500">
        <v>982</v>
      </c>
      <c r="H40" s="501"/>
      <c r="I40" s="500">
        <v>982</v>
      </c>
      <c r="J40" s="221">
        <v>2271</v>
      </c>
      <c r="K40" s="221"/>
      <c r="L40" s="221">
        <v>2271</v>
      </c>
      <c r="M40" s="221">
        <v>2270</v>
      </c>
      <c r="N40" s="221"/>
      <c r="O40" s="221">
        <f t="shared" si="1"/>
        <v>2270</v>
      </c>
      <c r="P40" s="235">
        <f t="shared" si="2"/>
        <v>99.95596653456627</v>
      </c>
    </row>
    <row r="41" spans="1:16" ht="24.75" customHeight="1">
      <c r="A41" s="487"/>
      <c r="B41" s="488"/>
      <c r="C41" s="71" t="s">
        <v>2287</v>
      </c>
      <c r="D41" s="502" t="s">
        <v>20</v>
      </c>
      <c r="E41" s="497"/>
      <c r="F41" s="546">
        <v>1</v>
      </c>
      <c r="G41" s="1116">
        <v>500</v>
      </c>
      <c r="H41" s="1117"/>
      <c r="I41" s="1116">
        <v>500</v>
      </c>
      <c r="J41" s="221"/>
      <c r="K41" s="221"/>
      <c r="L41" s="221"/>
      <c r="M41" s="221"/>
      <c r="N41" s="221"/>
      <c r="O41" s="221"/>
      <c r="P41" s="235"/>
    </row>
    <row r="42" spans="1:16" ht="24.75" customHeight="1">
      <c r="A42" s="487"/>
      <c r="B42" s="488"/>
      <c r="C42" s="71" t="s">
        <v>2251</v>
      </c>
      <c r="D42" s="505" t="s">
        <v>2252</v>
      </c>
      <c r="E42" s="506"/>
      <c r="F42" s="546">
        <v>2</v>
      </c>
      <c r="G42" s="503"/>
      <c r="H42" s="504">
        <v>13950</v>
      </c>
      <c r="I42" s="503">
        <v>13950</v>
      </c>
      <c r="J42" s="221"/>
      <c r="K42" s="221">
        <v>500</v>
      </c>
      <c r="L42" s="221">
        <v>500</v>
      </c>
      <c r="M42" s="221"/>
      <c r="N42" s="221">
        <v>500</v>
      </c>
      <c r="O42" s="221">
        <f t="shared" si="1"/>
        <v>500</v>
      </c>
      <c r="P42" s="235">
        <f>SUM(O42/L42)*100</f>
        <v>100</v>
      </c>
    </row>
    <row r="43" spans="1:16" ht="15" customHeight="1">
      <c r="A43" s="487"/>
      <c r="B43" s="488"/>
      <c r="C43" s="71" t="s">
        <v>2253</v>
      </c>
      <c r="D43" s="507" t="s">
        <v>2254</v>
      </c>
      <c r="E43" s="212"/>
      <c r="F43" s="546">
        <v>2</v>
      </c>
      <c r="G43" s="500"/>
      <c r="H43" s="501">
        <v>4366</v>
      </c>
      <c r="I43" s="500">
        <v>4366</v>
      </c>
      <c r="J43" s="221"/>
      <c r="K43" s="221">
        <v>4366</v>
      </c>
      <c r="L43" s="221">
        <v>4366</v>
      </c>
      <c r="M43" s="221"/>
      <c r="N43" s="221">
        <v>4366</v>
      </c>
      <c r="O43" s="221">
        <f t="shared" si="1"/>
        <v>4366</v>
      </c>
      <c r="P43" s="235">
        <f>SUM(O43/L43)*100</f>
        <v>100</v>
      </c>
    </row>
    <row r="44" spans="1:16" ht="12.75" customHeight="1">
      <c r="A44" s="149"/>
      <c r="B44" s="149"/>
      <c r="C44" s="150"/>
      <c r="D44" s="508" t="s">
        <v>2255</v>
      </c>
      <c r="E44" s="151"/>
      <c r="F44" s="151"/>
      <c r="G44" s="216">
        <f aca="true" t="shared" si="3" ref="G44:O44">SUM(G9:G43)</f>
        <v>609583</v>
      </c>
      <c r="H44" s="216">
        <f t="shared" si="3"/>
        <v>38316</v>
      </c>
      <c r="I44" s="216">
        <f t="shared" si="3"/>
        <v>647899</v>
      </c>
      <c r="J44" s="216">
        <f t="shared" si="3"/>
        <v>601362</v>
      </c>
      <c r="K44" s="216">
        <f t="shared" si="3"/>
        <v>83915</v>
      </c>
      <c r="L44" s="216">
        <f t="shared" si="3"/>
        <v>685277</v>
      </c>
      <c r="M44" s="216">
        <f t="shared" si="3"/>
        <v>212550</v>
      </c>
      <c r="N44" s="216">
        <f t="shared" si="3"/>
        <v>51915</v>
      </c>
      <c r="O44" s="216">
        <f t="shared" si="3"/>
        <v>264465</v>
      </c>
      <c r="P44" s="236">
        <f>SUM(O44/L44)*100</f>
        <v>38.592423209884466</v>
      </c>
    </row>
    <row r="45" spans="1:16" ht="12" customHeight="1">
      <c r="A45" s="160">
        <v>1</v>
      </c>
      <c r="B45" s="161">
        <v>15</v>
      </c>
      <c r="C45" s="162"/>
      <c r="D45" s="163" t="s">
        <v>1367</v>
      </c>
      <c r="E45" s="143"/>
      <c r="F45" s="143"/>
      <c r="G45" s="221"/>
      <c r="H45" s="221"/>
      <c r="I45" s="221"/>
      <c r="J45" s="195"/>
      <c r="K45" s="195"/>
      <c r="L45" s="195"/>
      <c r="M45" s="221"/>
      <c r="N45" s="221"/>
      <c r="O45" s="221"/>
      <c r="P45" s="235"/>
    </row>
    <row r="46" spans="1:16" ht="15" customHeight="1">
      <c r="A46" s="160"/>
      <c r="B46" s="161"/>
      <c r="C46" s="78">
        <v>1</v>
      </c>
      <c r="D46" s="84" t="s">
        <v>2270</v>
      </c>
      <c r="E46" s="91"/>
      <c r="F46" s="91"/>
      <c r="G46" s="221"/>
      <c r="H46" s="221"/>
      <c r="I46" s="221"/>
      <c r="J46" s="195"/>
      <c r="K46" s="195"/>
      <c r="L46" s="195"/>
      <c r="M46" s="221"/>
      <c r="N46" s="221"/>
      <c r="O46" s="221"/>
      <c r="P46" s="235"/>
    </row>
    <row r="47" spans="1:16" ht="24.75" customHeight="1">
      <c r="A47" s="160"/>
      <c r="B47" s="161"/>
      <c r="C47" s="73" t="s">
        <v>1338</v>
      </c>
      <c r="D47" s="509" t="s">
        <v>2256</v>
      </c>
      <c r="E47" s="91"/>
      <c r="F47" s="547">
        <v>1</v>
      </c>
      <c r="G47" s="222">
        <v>1000</v>
      </c>
      <c r="H47" s="222"/>
      <c r="I47" s="222">
        <v>1000</v>
      </c>
      <c r="J47" s="195">
        <v>1000</v>
      </c>
      <c r="K47" s="195"/>
      <c r="L47" s="195">
        <v>1000</v>
      </c>
      <c r="M47" s="221"/>
      <c r="N47" s="221"/>
      <c r="O47" s="221">
        <f aca="true" t="shared" si="4" ref="O47:O56">SUM(M47:N47)</f>
        <v>0</v>
      </c>
      <c r="P47" s="235">
        <f>SUM(O47/L47)*100</f>
        <v>0</v>
      </c>
    </row>
    <row r="48" spans="1:16" ht="15" customHeight="1">
      <c r="A48" s="160"/>
      <c r="B48" s="161"/>
      <c r="C48" s="73" t="s">
        <v>100</v>
      </c>
      <c r="D48" s="509" t="s">
        <v>21</v>
      </c>
      <c r="E48" s="91"/>
      <c r="F48" s="547">
        <v>1</v>
      </c>
      <c r="G48" s="222">
        <v>1000</v>
      </c>
      <c r="H48" s="222"/>
      <c r="I48" s="222">
        <v>1000</v>
      </c>
      <c r="J48" s="195"/>
      <c r="K48" s="195"/>
      <c r="L48" s="195"/>
      <c r="M48" s="221"/>
      <c r="N48" s="221"/>
      <c r="O48" s="221"/>
      <c r="P48" s="235"/>
    </row>
    <row r="49" spans="1:16" ht="15" customHeight="1">
      <c r="A49" s="160"/>
      <c r="B49" s="161"/>
      <c r="C49" s="73" t="s">
        <v>101</v>
      </c>
      <c r="D49" s="509" t="s">
        <v>2257</v>
      </c>
      <c r="E49" s="439"/>
      <c r="F49" s="547">
        <v>1</v>
      </c>
      <c r="G49" s="421">
        <v>3068</v>
      </c>
      <c r="H49" s="421"/>
      <c r="I49" s="421">
        <v>3068</v>
      </c>
      <c r="J49" s="195"/>
      <c r="K49" s="195"/>
      <c r="L49" s="195"/>
      <c r="M49" s="221"/>
      <c r="N49" s="221"/>
      <c r="O49" s="221"/>
      <c r="P49" s="235"/>
    </row>
    <row r="50" spans="1:16" ht="15" customHeight="1">
      <c r="A50" s="160"/>
      <c r="B50" s="161"/>
      <c r="C50" s="73" t="s">
        <v>2271</v>
      </c>
      <c r="D50" s="509" t="s">
        <v>1505</v>
      </c>
      <c r="E50" s="439"/>
      <c r="F50" s="547">
        <v>1</v>
      </c>
      <c r="G50" s="421"/>
      <c r="H50" s="421"/>
      <c r="I50" s="421"/>
      <c r="J50" s="195">
        <v>10000</v>
      </c>
      <c r="K50" s="195"/>
      <c r="L50" s="195">
        <v>10000</v>
      </c>
      <c r="M50" s="221">
        <v>152</v>
      </c>
      <c r="N50" s="221"/>
      <c r="O50" s="221">
        <f t="shared" si="4"/>
        <v>152</v>
      </c>
      <c r="P50" s="235">
        <f>SUM(O50/L50)*100</f>
        <v>1.52</v>
      </c>
    </row>
    <row r="51" spans="1:16" ht="15" customHeight="1">
      <c r="A51" s="160"/>
      <c r="B51" s="161"/>
      <c r="C51" s="73" t="s">
        <v>2272</v>
      </c>
      <c r="D51" s="509" t="s">
        <v>393</v>
      </c>
      <c r="E51" s="439"/>
      <c r="F51" s="547">
        <v>1</v>
      </c>
      <c r="G51" s="421"/>
      <c r="H51" s="421"/>
      <c r="I51" s="421"/>
      <c r="J51" s="195">
        <v>18326</v>
      </c>
      <c r="K51" s="195"/>
      <c r="L51" s="195">
        <v>18326</v>
      </c>
      <c r="M51" s="221"/>
      <c r="N51" s="221"/>
      <c r="O51" s="221">
        <f t="shared" si="4"/>
        <v>0</v>
      </c>
      <c r="P51" s="235">
        <f>SUM(O51/L51)*100</f>
        <v>0</v>
      </c>
    </row>
    <row r="52" spans="1:16" ht="15" customHeight="1">
      <c r="A52" s="160"/>
      <c r="B52" s="161"/>
      <c r="C52" s="73"/>
      <c r="D52" s="194" t="s">
        <v>2249</v>
      </c>
      <c r="E52" s="91"/>
      <c r="F52" s="547"/>
      <c r="G52" s="222"/>
      <c r="H52" s="222"/>
      <c r="I52" s="222"/>
      <c r="J52" s="195"/>
      <c r="K52" s="195"/>
      <c r="L52" s="195"/>
      <c r="M52" s="221"/>
      <c r="N52" s="221"/>
      <c r="O52" s="221"/>
      <c r="P52" s="235"/>
    </row>
    <row r="53" spans="1:16" ht="15" customHeight="1">
      <c r="A53" s="160"/>
      <c r="B53" s="161"/>
      <c r="C53" s="79" t="s">
        <v>1337</v>
      </c>
      <c r="D53" s="81" t="s">
        <v>2181</v>
      </c>
      <c r="E53" s="91"/>
      <c r="F53" s="547"/>
      <c r="G53" s="222"/>
      <c r="H53" s="222"/>
      <c r="I53" s="222"/>
      <c r="J53" s="195"/>
      <c r="K53" s="195"/>
      <c r="L53" s="195"/>
      <c r="M53" s="221"/>
      <c r="N53" s="221"/>
      <c r="O53" s="221"/>
      <c r="P53" s="235"/>
    </row>
    <row r="54" spans="1:16" ht="15" customHeight="1">
      <c r="A54" s="160"/>
      <c r="B54" s="161"/>
      <c r="C54" s="73" t="s">
        <v>2274</v>
      </c>
      <c r="D54" s="509" t="s">
        <v>563</v>
      </c>
      <c r="E54" s="91"/>
      <c r="F54" s="547">
        <v>1</v>
      </c>
      <c r="G54" s="222">
        <v>1000</v>
      </c>
      <c r="H54" s="222"/>
      <c r="I54" s="222">
        <v>1000</v>
      </c>
      <c r="J54" s="195"/>
      <c r="K54" s="195"/>
      <c r="L54" s="195"/>
      <c r="M54" s="221"/>
      <c r="N54" s="221"/>
      <c r="O54" s="221"/>
      <c r="P54" s="235"/>
    </row>
    <row r="55" spans="1:16" ht="24.75" customHeight="1">
      <c r="A55" s="160"/>
      <c r="B55" s="161"/>
      <c r="C55" s="73" t="s">
        <v>562</v>
      </c>
      <c r="D55" s="510" t="s">
        <v>49</v>
      </c>
      <c r="E55" s="91"/>
      <c r="F55" s="547">
        <v>1</v>
      </c>
      <c r="G55" s="222">
        <v>10000</v>
      </c>
      <c r="H55" s="222"/>
      <c r="I55" s="222">
        <v>10000</v>
      </c>
      <c r="J55" s="195"/>
      <c r="K55" s="195">
        <v>10000</v>
      </c>
      <c r="L55" s="195">
        <v>10000</v>
      </c>
      <c r="M55" s="221"/>
      <c r="N55" s="221"/>
      <c r="O55" s="221">
        <f t="shared" si="4"/>
        <v>0</v>
      </c>
      <c r="P55" s="235">
        <f>SUM(O55/L55)*100</f>
        <v>0</v>
      </c>
    </row>
    <row r="56" spans="1:16" ht="24.75" customHeight="1">
      <c r="A56" s="160"/>
      <c r="B56" s="161"/>
      <c r="C56" s="73" t="s">
        <v>47</v>
      </c>
      <c r="D56" s="510" t="s">
        <v>794</v>
      </c>
      <c r="E56" s="91"/>
      <c r="F56" s="547">
        <v>1</v>
      </c>
      <c r="G56" s="222">
        <v>3000</v>
      </c>
      <c r="H56" s="222"/>
      <c r="I56" s="222">
        <v>3000</v>
      </c>
      <c r="J56" s="195">
        <v>500</v>
      </c>
      <c r="K56" s="195"/>
      <c r="L56" s="195">
        <v>500</v>
      </c>
      <c r="M56" s="221"/>
      <c r="N56" s="221"/>
      <c r="O56" s="221">
        <f t="shared" si="4"/>
        <v>0</v>
      </c>
      <c r="P56" s="235">
        <f>SUM(O56/L56)*100</f>
        <v>0</v>
      </c>
    </row>
    <row r="57" spans="1:16" ht="24.75" customHeight="1">
      <c r="A57" s="160"/>
      <c r="B57" s="161"/>
      <c r="C57" s="73" t="s">
        <v>394</v>
      </c>
      <c r="D57" s="510" t="s">
        <v>395</v>
      </c>
      <c r="E57" s="91"/>
      <c r="F57" s="547">
        <v>1</v>
      </c>
      <c r="G57" s="222"/>
      <c r="H57" s="222"/>
      <c r="I57" s="222"/>
      <c r="J57" s="195"/>
      <c r="K57" s="195">
        <v>19516</v>
      </c>
      <c r="L57" s="195">
        <v>19516</v>
      </c>
      <c r="M57" s="221"/>
      <c r="N57" s="221">
        <v>19515</v>
      </c>
      <c r="O57" s="221">
        <f>SUM(M57:N57)</f>
        <v>19515</v>
      </c>
      <c r="P57" s="235">
        <f>SUM(O57/L57)*100</f>
        <v>99.99487599918015</v>
      </c>
    </row>
    <row r="58" spans="1:16" ht="15" customHeight="1">
      <c r="A58" s="160"/>
      <c r="B58" s="161"/>
      <c r="C58" s="74" t="s">
        <v>104</v>
      </c>
      <c r="D58" s="87" t="s">
        <v>569</v>
      </c>
      <c r="E58" s="91"/>
      <c r="F58" s="547"/>
      <c r="G58" s="222"/>
      <c r="H58" s="222"/>
      <c r="I58" s="222"/>
      <c r="J58" s="195"/>
      <c r="K58" s="195"/>
      <c r="L58" s="195"/>
      <c r="M58" s="221"/>
      <c r="N58" s="221"/>
      <c r="O58" s="221"/>
      <c r="P58" s="235"/>
    </row>
    <row r="59" spans="1:16" ht="15" customHeight="1">
      <c r="A59" s="160"/>
      <c r="B59" s="161"/>
      <c r="C59" s="73" t="s">
        <v>105</v>
      </c>
      <c r="D59" s="218" t="s">
        <v>22</v>
      </c>
      <c r="E59" s="91"/>
      <c r="F59" s="547">
        <v>1</v>
      </c>
      <c r="G59" s="222">
        <v>1000</v>
      </c>
      <c r="H59" s="222"/>
      <c r="I59" s="222">
        <v>1000</v>
      </c>
      <c r="J59" s="195">
        <v>5624</v>
      </c>
      <c r="K59" s="195"/>
      <c r="L59" s="195">
        <v>5624</v>
      </c>
      <c r="M59" s="221">
        <v>2546</v>
      </c>
      <c r="N59" s="221"/>
      <c r="O59" s="221">
        <f aca="true" t="shared" si="5" ref="O59:O118">SUM(M59:N59)</f>
        <v>2546</v>
      </c>
      <c r="P59" s="235">
        <f>SUM(O59/L59)*100</f>
        <v>45.27027027027027</v>
      </c>
    </row>
    <row r="60" spans="1:16" ht="15" customHeight="1">
      <c r="A60" s="160"/>
      <c r="B60" s="161"/>
      <c r="C60" s="73" t="s">
        <v>1371</v>
      </c>
      <c r="D60" s="511" t="s">
        <v>801</v>
      </c>
      <c r="E60" s="91"/>
      <c r="F60" s="547">
        <v>1</v>
      </c>
      <c r="G60" s="222">
        <v>500</v>
      </c>
      <c r="H60" s="222"/>
      <c r="I60" s="222">
        <v>500</v>
      </c>
      <c r="J60" s="195">
        <v>521</v>
      </c>
      <c r="K60" s="195"/>
      <c r="L60" s="195">
        <v>521</v>
      </c>
      <c r="M60" s="221">
        <v>520</v>
      </c>
      <c r="N60" s="221"/>
      <c r="O60" s="221">
        <f t="shared" si="5"/>
        <v>520</v>
      </c>
      <c r="P60" s="235">
        <f aca="true" t="shared" si="6" ref="P60:P68">SUM(O60/L60)*100</f>
        <v>99.80806142034548</v>
      </c>
    </row>
    <row r="61" spans="1:16" ht="15" customHeight="1">
      <c r="A61" s="160"/>
      <c r="B61" s="161"/>
      <c r="C61" s="73" t="s">
        <v>2048</v>
      </c>
      <c r="D61" s="606" t="s">
        <v>396</v>
      </c>
      <c r="E61" s="91"/>
      <c r="F61" s="547">
        <v>1</v>
      </c>
      <c r="G61" s="222"/>
      <c r="H61" s="222"/>
      <c r="I61" s="222"/>
      <c r="J61" s="195"/>
      <c r="K61" s="195">
        <v>48</v>
      </c>
      <c r="L61" s="195">
        <v>48</v>
      </c>
      <c r="M61" s="221"/>
      <c r="N61" s="221">
        <v>48</v>
      </c>
      <c r="O61" s="221">
        <f t="shared" si="5"/>
        <v>48</v>
      </c>
      <c r="P61" s="235">
        <f t="shared" si="6"/>
        <v>100</v>
      </c>
    </row>
    <row r="62" spans="1:16" ht="15" customHeight="1">
      <c r="A62" s="160"/>
      <c r="B62" s="161"/>
      <c r="C62" s="73"/>
      <c r="D62" s="194" t="s">
        <v>2249</v>
      </c>
      <c r="E62" s="91"/>
      <c r="F62" s="547"/>
      <c r="G62" s="222"/>
      <c r="H62" s="222"/>
      <c r="I62" s="222"/>
      <c r="J62" s="195"/>
      <c r="K62" s="195"/>
      <c r="L62" s="195"/>
      <c r="M62" s="221"/>
      <c r="N62" s="221"/>
      <c r="O62" s="221"/>
      <c r="P62" s="235"/>
    </row>
    <row r="63" spans="1:16" ht="15" customHeight="1">
      <c r="A63" s="160"/>
      <c r="B63" s="161"/>
      <c r="C63" s="73" t="s">
        <v>1506</v>
      </c>
      <c r="D63" s="606" t="s">
        <v>1507</v>
      </c>
      <c r="E63" s="91"/>
      <c r="F63" s="547">
        <v>1</v>
      </c>
      <c r="G63" s="222"/>
      <c r="H63" s="222"/>
      <c r="I63" s="222"/>
      <c r="J63" s="195"/>
      <c r="K63" s="195"/>
      <c r="L63" s="195"/>
      <c r="M63" s="221"/>
      <c r="N63" s="221"/>
      <c r="O63" s="221"/>
      <c r="P63" s="235"/>
    </row>
    <row r="64" spans="1:16" ht="15" customHeight="1">
      <c r="A64" s="160"/>
      <c r="B64" s="161"/>
      <c r="C64" s="73" t="s">
        <v>1508</v>
      </c>
      <c r="D64" s="530" t="s">
        <v>1509</v>
      </c>
      <c r="E64" s="91"/>
      <c r="F64" s="547">
        <v>1</v>
      </c>
      <c r="G64" s="222"/>
      <c r="H64" s="222"/>
      <c r="I64" s="222"/>
      <c r="J64" s="195">
        <v>1200</v>
      </c>
      <c r="K64" s="195"/>
      <c r="L64" s="195">
        <v>1200</v>
      </c>
      <c r="M64" s="221"/>
      <c r="N64" s="221"/>
      <c r="O64" s="221">
        <f t="shared" si="5"/>
        <v>0</v>
      </c>
      <c r="P64" s="235">
        <f t="shared" si="6"/>
        <v>0</v>
      </c>
    </row>
    <row r="65" spans="1:16" ht="15" customHeight="1">
      <c r="A65" s="160"/>
      <c r="B65" s="161"/>
      <c r="C65" s="74" t="s">
        <v>106</v>
      </c>
      <c r="D65" s="512" t="s">
        <v>107</v>
      </c>
      <c r="E65" s="91"/>
      <c r="F65" s="547"/>
      <c r="G65" s="513"/>
      <c r="H65" s="513"/>
      <c r="I65" s="513"/>
      <c r="J65" s="195"/>
      <c r="K65" s="195"/>
      <c r="L65" s="195"/>
      <c r="M65" s="221"/>
      <c r="N65" s="221"/>
      <c r="O65" s="221"/>
      <c r="P65" s="235"/>
    </row>
    <row r="66" spans="1:16" ht="15" customHeight="1">
      <c r="A66" s="160"/>
      <c r="B66" s="161"/>
      <c r="C66" s="73" t="s">
        <v>108</v>
      </c>
      <c r="D66" s="514" t="s">
        <v>802</v>
      </c>
      <c r="E66" s="91"/>
      <c r="F66" s="547">
        <v>1</v>
      </c>
      <c r="G66" s="222">
        <v>1700</v>
      </c>
      <c r="H66" s="222"/>
      <c r="I66" s="222">
        <v>1700</v>
      </c>
      <c r="J66" s="195">
        <v>1700</v>
      </c>
      <c r="K66" s="195"/>
      <c r="L66" s="195">
        <v>1700</v>
      </c>
      <c r="M66" s="221">
        <v>1583</v>
      </c>
      <c r="N66" s="221"/>
      <c r="O66" s="221">
        <f t="shared" si="5"/>
        <v>1583</v>
      </c>
      <c r="P66" s="235">
        <f t="shared" si="6"/>
        <v>93.11764705882352</v>
      </c>
    </row>
    <row r="67" spans="1:16" ht="24.75" customHeight="1">
      <c r="A67" s="160"/>
      <c r="B67" s="161"/>
      <c r="C67" s="73" t="s">
        <v>109</v>
      </c>
      <c r="D67" s="514" t="s">
        <v>803</v>
      </c>
      <c r="E67" s="91"/>
      <c r="F67" s="547">
        <v>1</v>
      </c>
      <c r="G67" s="222">
        <v>2500</v>
      </c>
      <c r="H67" s="222"/>
      <c r="I67" s="222">
        <v>2500</v>
      </c>
      <c r="J67" s="195">
        <v>1501</v>
      </c>
      <c r="K67" s="195"/>
      <c r="L67" s="195">
        <v>1501</v>
      </c>
      <c r="M67" s="221">
        <v>71</v>
      </c>
      <c r="N67" s="221"/>
      <c r="O67" s="221">
        <f t="shared" si="5"/>
        <v>71</v>
      </c>
      <c r="P67" s="235">
        <f t="shared" si="6"/>
        <v>4.730179880079946</v>
      </c>
    </row>
    <row r="68" spans="1:16" ht="15" customHeight="1">
      <c r="A68" s="160"/>
      <c r="B68" s="161"/>
      <c r="C68" s="73" t="s">
        <v>110</v>
      </c>
      <c r="D68" s="515" t="s">
        <v>804</v>
      </c>
      <c r="E68" s="91"/>
      <c r="F68" s="547">
        <v>1</v>
      </c>
      <c r="G68" s="222">
        <v>3000</v>
      </c>
      <c r="H68" s="222"/>
      <c r="I68" s="222">
        <v>3000</v>
      </c>
      <c r="J68" s="195">
        <v>2235</v>
      </c>
      <c r="K68" s="195"/>
      <c r="L68" s="195">
        <v>2235</v>
      </c>
      <c r="M68" s="221">
        <v>249</v>
      </c>
      <c r="N68" s="221"/>
      <c r="O68" s="221">
        <f t="shared" si="5"/>
        <v>249</v>
      </c>
      <c r="P68" s="235">
        <f t="shared" si="6"/>
        <v>11.140939597315436</v>
      </c>
    </row>
    <row r="69" spans="1:16" ht="15" customHeight="1">
      <c r="A69" s="160"/>
      <c r="B69" s="161"/>
      <c r="C69" s="73" t="s">
        <v>111</v>
      </c>
      <c r="D69" s="515" t="s">
        <v>25</v>
      </c>
      <c r="E69" s="91"/>
      <c r="F69" s="547">
        <v>1</v>
      </c>
      <c r="G69" s="222">
        <v>3000</v>
      </c>
      <c r="H69" s="222"/>
      <c r="I69" s="222">
        <v>3000</v>
      </c>
      <c r="J69" s="195">
        <v>1</v>
      </c>
      <c r="K69" s="195"/>
      <c r="L69" s="195">
        <v>1</v>
      </c>
      <c r="M69" s="221"/>
      <c r="N69" s="221"/>
      <c r="O69" s="221">
        <f t="shared" si="5"/>
        <v>0</v>
      </c>
      <c r="P69" s="235">
        <f>SUM(O69/L69)*100</f>
        <v>0</v>
      </c>
    </row>
    <row r="70" spans="1:16" ht="15" customHeight="1">
      <c r="A70" s="160"/>
      <c r="B70" s="161"/>
      <c r="C70" s="73" t="s">
        <v>112</v>
      </c>
      <c r="D70" s="515" t="s">
        <v>26</v>
      </c>
      <c r="E70" s="91"/>
      <c r="F70" s="547">
        <v>1</v>
      </c>
      <c r="G70" s="222">
        <v>3000</v>
      </c>
      <c r="H70" s="222"/>
      <c r="I70" s="222">
        <v>3000</v>
      </c>
      <c r="J70" s="195"/>
      <c r="K70" s="195"/>
      <c r="L70" s="195"/>
      <c r="M70" s="221"/>
      <c r="N70" s="221"/>
      <c r="O70" s="221"/>
      <c r="P70" s="235"/>
    </row>
    <row r="71" spans="1:16" ht="15" customHeight="1">
      <c r="A71" s="160"/>
      <c r="B71" s="161"/>
      <c r="C71" s="73" t="s">
        <v>113</v>
      </c>
      <c r="D71" s="515" t="s">
        <v>805</v>
      </c>
      <c r="E71" s="91"/>
      <c r="F71" s="547">
        <v>1</v>
      </c>
      <c r="G71" s="222">
        <v>3200</v>
      </c>
      <c r="H71" s="222"/>
      <c r="I71" s="222">
        <v>3200</v>
      </c>
      <c r="J71" s="195"/>
      <c r="K71" s="195"/>
      <c r="L71" s="195"/>
      <c r="M71" s="221"/>
      <c r="N71" s="221"/>
      <c r="O71" s="221"/>
      <c r="P71" s="235"/>
    </row>
    <row r="72" spans="1:16" ht="15" customHeight="1">
      <c r="A72" s="160"/>
      <c r="B72" s="161"/>
      <c r="C72" s="73" t="s">
        <v>114</v>
      </c>
      <c r="D72" s="515" t="s">
        <v>806</v>
      </c>
      <c r="E72" s="91"/>
      <c r="F72" s="547">
        <v>1</v>
      </c>
      <c r="G72" s="222">
        <v>2000</v>
      </c>
      <c r="H72" s="222"/>
      <c r="I72" s="222">
        <v>2000</v>
      </c>
      <c r="J72" s="195">
        <v>3385</v>
      </c>
      <c r="K72" s="195"/>
      <c r="L72" s="195">
        <v>3385</v>
      </c>
      <c r="M72" s="221">
        <v>3384</v>
      </c>
      <c r="N72" s="221"/>
      <c r="O72" s="221">
        <f t="shared" si="5"/>
        <v>3384</v>
      </c>
      <c r="P72" s="235">
        <f>SUM(O72/L72)*100</f>
        <v>99.97045790251107</v>
      </c>
    </row>
    <row r="73" spans="1:16" ht="15" customHeight="1">
      <c r="A73" s="160"/>
      <c r="B73" s="161"/>
      <c r="C73" s="73" t="s">
        <v>115</v>
      </c>
      <c r="D73" s="515" t="s">
        <v>807</v>
      </c>
      <c r="E73" s="91"/>
      <c r="F73" s="547">
        <v>1</v>
      </c>
      <c r="G73" s="222">
        <v>3000</v>
      </c>
      <c r="H73" s="222"/>
      <c r="I73" s="222">
        <v>3000</v>
      </c>
      <c r="J73" s="195">
        <v>7327</v>
      </c>
      <c r="K73" s="195"/>
      <c r="L73" s="195">
        <v>7327</v>
      </c>
      <c r="M73" s="221">
        <v>7326</v>
      </c>
      <c r="N73" s="221"/>
      <c r="O73" s="221">
        <f t="shared" si="5"/>
        <v>7326</v>
      </c>
      <c r="P73" s="235">
        <f>SUM(O73/L73)*100</f>
        <v>99.98635184932442</v>
      </c>
    </row>
    <row r="74" spans="1:16" ht="15" customHeight="1">
      <c r="A74" s="160"/>
      <c r="B74" s="161"/>
      <c r="C74" s="73" t="s">
        <v>1510</v>
      </c>
      <c r="D74" s="514" t="s">
        <v>1511</v>
      </c>
      <c r="E74" s="91"/>
      <c r="F74" s="547">
        <v>1</v>
      </c>
      <c r="G74" s="222"/>
      <c r="H74" s="222"/>
      <c r="I74" s="222"/>
      <c r="J74" s="195"/>
      <c r="K74" s="195"/>
      <c r="L74" s="195"/>
      <c r="M74" s="221"/>
      <c r="N74" s="221"/>
      <c r="O74" s="221"/>
      <c r="P74" s="235"/>
    </row>
    <row r="75" spans="1:16" ht="15" customHeight="1">
      <c r="A75" s="160"/>
      <c r="B75" s="161"/>
      <c r="C75" s="73" t="s">
        <v>397</v>
      </c>
      <c r="D75" s="514" t="s">
        <v>398</v>
      </c>
      <c r="E75" s="91"/>
      <c r="F75" s="547"/>
      <c r="G75" s="222"/>
      <c r="H75" s="222"/>
      <c r="I75" s="222"/>
      <c r="J75" s="195">
        <v>2156</v>
      </c>
      <c r="K75" s="195"/>
      <c r="L75" s="195">
        <v>2156</v>
      </c>
      <c r="M75" s="221">
        <v>750</v>
      </c>
      <c r="N75" s="221"/>
      <c r="O75" s="221">
        <f t="shared" si="5"/>
        <v>750</v>
      </c>
      <c r="P75" s="235">
        <f>SUM(O75/L75)*100</f>
        <v>34.786641929499076</v>
      </c>
    </row>
    <row r="76" spans="1:16" ht="15" customHeight="1">
      <c r="A76" s="160"/>
      <c r="B76" s="161"/>
      <c r="C76" s="73"/>
      <c r="D76" s="194" t="s">
        <v>2249</v>
      </c>
      <c r="E76" s="91"/>
      <c r="F76" s="547"/>
      <c r="G76" s="222"/>
      <c r="H76" s="222"/>
      <c r="I76" s="222"/>
      <c r="J76" s="195"/>
      <c r="K76" s="195"/>
      <c r="L76" s="195"/>
      <c r="M76" s="221"/>
      <c r="N76" s="221"/>
      <c r="O76" s="221"/>
      <c r="P76" s="235"/>
    </row>
    <row r="77" spans="1:16" ht="15" customHeight="1">
      <c r="A77" s="160"/>
      <c r="B77" s="161"/>
      <c r="C77" s="73" t="s">
        <v>2277</v>
      </c>
      <c r="D77" s="219" t="s">
        <v>1014</v>
      </c>
      <c r="E77" s="91"/>
      <c r="F77" s="547">
        <v>1</v>
      </c>
      <c r="G77" s="222">
        <v>1000</v>
      </c>
      <c r="H77" s="222"/>
      <c r="I77" s="222">
        <v>1000</v>
      </c>
      <c r="J77" s="195"/>
      <c r="K77" s="195"/>
      <c r="L77" s="195"/>
      <c r="M77" s="221"/>
      <c r="N77" s="221"/>
      <c r="O77" s="221"/>
      <c r="P77" s="235"/>
    </row>
    <row r="78" spans="1:16" ht="15" customHeight="1">
      <c r="A78" s="160"/>
      <c r="B78" s="161"/>
      <c r="C78" s="73" t="s">
        <v>2278</v>
      </c>
      <c r="D78" s="219" t="s">
        <v>2054</v>
      </c>
      <c r="E78" s="91"/>
      <c r="F78" s="547">
        <v>1</v>
      </c>
      <c r="G78" s="222">
        <v>3000</v>
      </c>
      <c r="H78" s="222"/>
      <c r="I78" s="222">
        <v>3000</v>
      </c>
      <c r="J78" s="195"/>
      <c r="K78" s="195"/>
      <c r="L78" s="195"/>
      <c r="M78" s="221"/>
      <c r="N78" s="221"/>
      <c r="O78" s="221"/>
      <c r="P78" s="235"/>
    </row>
    <row r="79" spans="1:16" ht="15" customHeight="1">
      <c r="A79" s="160"/>
      <c r="B79" s="161"/>
      <c r="C79" s="73" t="s">
        <v>2279</v>
      </c>
      <c r="D79" s="219" t="s">
        <v>23</v>
      </c>
      <c r="E79" s="91"/>
      <c r="F79" s="547">
        <v>1</v>
      </c>
      <c r="G79" s="222">
        <v>3000</v>
      </c>
      <c r="H79" s="222"/>
      <c r="I79" s="222">
        <v>3000</v>
      </c>
      <c r="J79" s="195"/>
      <c r="K79" s="195"/>
      <c r="L79" s="195"/>
      <c r="M79" s="221"/>
      <c r="N79" s="221"/>
      <c r="O79" s="221"/>
      <c r="P79" s="235"/>
    </row>
    <row r="80" spans="1:16" ht="24.75" customHeight="1">
      <c r="A80" s="160"/>
      <c r="B80" s="161"/>
      <c r="C80" s="73" t="s">
        <v>2280</v>
      </c>
      <c r="D80" s="219" t="s">
        <v>24</v>
      </c>
      <c r="E80" s="91"/>
      <c r="F80" s="547">
        <v>1</v>
      </c>
      <c r="G80" s="222">
        <v>1264</v>
      </c>
      <c r="H80" s="222"/>
      <c r="I80" s="222">
        <v>1264</v>
      </c>
      <c r="J80" s="195">
        <v>1690</v>
      </c>
      <c r="K80" s="195"/>
      <c r="L80" s="195">
        <v>1690</v>
      </c>
      <c r="M80" s="221">
        <v>1689</v>
      </c>
      <c r="N80" s="221"/>
      <c r="O80" s="221">
        <f t="shared" si="5"/>
        <v>1689</v>
      </c>
      <c r="P80" s="235">
        <f>SUM(O80/L80)*100</f>
        <v>99.94082840236686</v>
      </c>
    </row>
    <row r="81" spans="1:16" ht="15" customHeight="1">
      <c r="A81" s="160"/>
      <c r="B81" s="161"/>
      <c r="C81" s="73" t="s">
        <v>2281</v>
      </c>
      <c r="D81" s="219" t="s">
        <v>27</v>
      </c>
      <c r="E81" s="91"/>
      <c r="F81" s="547">
        <v>1</v>
      </c>
      <c r="G81" s="222">
        <v>1000</v>
      </c>
      <c r="H81" s="222"/>
      <c r="I81" s="222">
        <v>1000</v>
      </c>
      <c r="J81" s="195">
        <v>1000</v>
      </c>
      <c r="K81" s="195"/>
      <c r="L81" s="195">
        <v>1000</v>
      </c>
      <c r="M81" s="221"/>
      <c r="N81" s="221"/>
      <c r="O81" s="221">
        <f t="shared" si="5"/>
        <v>0</v>
      </c>
      <c r="P81" s="235">
        <f aca="true" t="shared" si="7" ref="P81:P118">SUM(O81/L81)*100</f>
        <v>0</v>
      </c>
    </row>
    <row r="82" spans="1:16" ht="15" customHeight="1">
      <c r="A82" s="160"/>
      <c r="B82" s="161"/>
      <c r="C82" s="73" t="s">
        <v>2282</v>
      </c>
      <c r="D82" s="219" t="s">
        <v>28</v>
      </c>
      <c r="E82" s="91"/>
      <c r="F82" s="547">
        <v>1</v>
      </c>
      <c r="G82" s="222">
        <v>500</v>
      </c>
      <c r="H82" s="222"/>
      <c r="I82" s="222">
        <v>500</v>
      </c>
      <c r="J82" s="195"/>
      <c r="K82" s="195"/>
      <c r="L82" s="195"/>
      <c r="M82" s="221"/>
      <c r="N82" s="221"/>
      <c r="O82" s="221"/>
      <c r="P82" s="235"/>
    </row>
    <row r="83" spans="1:16" ht="15" customHeight="1">
      <c r="A83" s="160"/>
      <c r="B83" s="161"/>
      <c r="C83" s="73" t="s">
        <v>558</v>
      </c>
      <c r="D83" s="220" t="s">
        <v>808</v>
      </c>
      <c r="E83" s="91"/>
      <c r="F83" s="547">
        <v>1</v>
      </c>
      <c r="G83" s="222">
        <v>251</v>
      </c>
      <c r="H83" s="222"/>
      <c r="I83" s="222">
        <v>251</v>
      </c>
      <c r="J83" s="195"/>
      <c r="K83" s="195"/>
      <c r="L83" s="195"/>
      <c r="M83" s="221"/>
      <c r="N83" s="221"/>
      <c r="O83" s="221"/>
      <c r="P83" s="235"/>
    </row>
    <row r="84" spans="1:16" ht="15" customHeight="1">
      <c r="A84" s="160"/>
      <c r="B84" s="161"/>
      <c r="C84" s="73" t="s">
        <v>559</v>
      </c>
      <c r="D84" s="516" t="s">
        <v>809</v>
      </c>
      <c r="E84" s="91"/>
      <c r="F84" s="547">
        <v>1</v>
      </c>
      <c r="G84" s="222">
        <v>2838</v>
      </c>
      <c r="H84" s="222"/>
      <c r="I84" s="222">
        <v>2838</v>
      </c>
      <c r="J84" s="195">
        <v>3244</v>
      </c>
      <c r="K84" s="195"/>
      <c r="L84" s="195">
        <v>3244</v>
      </c>
      <c r="M84" s="221">
        <v>3244</v>
      </c>
      <c r="N84" s="221"/>
      <c r="O84" s="221">
        <f t="shared" si="5"/>
        <v>3244</v>
      </c>
      <c r="P84" s="235">
        <f t="shared" si="7"/>
        <v>100</v>
      </c>
    </row>
    <row r="85" spans="1:16" ht="15" customHeight="1">
      <c r="A85" s="160"/>
      <c r="B85" s="161"/>
      <c r="C85" s="73" t="s">
        <v>560</v>
      </c>
      <c r="D85" s="517" t="s">
        <v>1030</v>
      </c>
      <c r="E85" s="91"/>
      <c r="F85" s="547">
        <v>1</v>
      </c>
      <c r="G85" s="222">
        <v>2768</v>
      </c>
      <c r="H85" s="222"/>
      <c r="I85" s="222">
        <v>2768</v>
      </c>
      <c r="J85" s="195"/>
      <c r="K85" s="195"/>
      <c r="L85" s="195"/>
      <c r="M85" s="221"/>
      <c r="N85" s="221"/>
      <c r="O85" s="221"/>
      <c r="P85" s="235"/>
    </row>
    <row r="86" spans="1:16" ht="15" customHeight="1">
      <c r="A86" s="160"/>
      <c r="B86" s="161"/>
      <c r="C86" s="74" t="s">
        <v>125</v>
      </c>
      <c r="D86" s="87" t="s">
        <v>1081</v>
      </c>
      <c r="E86" s="91"/>
      <c r="F86" s="547"/>
      <c r="G86" s="222"/>
      <c r="H86" s="222"/>
      <c r="I86" s="222"/>
      <c r="J86" s="195"/>
      <c r="K86" s="195"/>
      <c r="L86" s="195"/>
      <c r="M86" s="221"/>
      <c r="N86" s="221"/>
      <c r="O86" s="221"/>
      <c r="P86" s="235"/>
    </row>
    <row r="87" spans="1:16" ht="15" customHeight="1">
      <c r="A87" s="160"/>
      <c r="B87" s="161"/>
      <c r="C87" s="75" t="s">
        <v>121</v>
      </c>
      <c r="D87" s="518" t="s">
        <v>810</v>
      </c>
      <c r="E87" s="91"/>
      <c r="F87" s="547">
        <v>1</v>
      </c>
      <c r="G87" s="222">
        <v>1000</v>
      </c>
      <c r="H87" s="222"/>
      <c r="I87" s="222">
        <v>1000</v>
      </c>
      <c r="J87" s="195">
        <v>2170</v>
      </c>
      <c r="K87" s="195"/>
      <c r="L87" s="195">
        <v>2170</v>
      </c>
      <c r="M87" s="221">
        <v>2163</v>
      </c>
      <c r="N87" s="221"/>
      <c r="O87" s="221">
        <f t="shared" si="5"/>
        <v>2163</v>
      </c>
      <c r="P87" s="235">
        <f t="shared" si="7"/>
        <v>99.67741935483872</v>
      </c>
    </row>
    <row r="88" spans="1:16" ht="15" customHeight="1">
      <c r="A88" s="160"/>
      <c r="B88" s="161"/>
      <c r="C88" s="75" t="s">
        <v>122</v>
      </c>
      <c r="D88" s="518" t="s">
        <v>811</v>
      </c>
      <c r="E88" s="91"/>
      <c r="F88" s="547">
        <v>1</v>
      </c>
      <c r="G88" s="222">
        <v>800</v>
      </c>
      <c r="H88" s="222"/>
      <c r="I88" s="222">
        <v>800</v>
      </c>
      <c r="J88" s="195">
        <v>800</v>
      </c>
      <c r="K88" s="195"/>
      <c r="L88" s="195">
        <v>800</v>
      </c>
      <c r="M88" s="221">
        <v>794</v>
      </c>
      <c r="N88" s="221"/>
      <c r="O88" s="221">
        <f t="shared" si="5"/>
        <v>794</v>
      </c>
      <c r="P88" s="235">
        <f t="shared" si="7"/>
        <v>99.25</v>
      </c>
    </row>
    <row r="89" spans="1:16" ht="15" customHeight="1">
      <c r="A89" s="160"/>
      <c r="B89" s="161"/>
      <c r="C89" s="75" t="s">
        <v>1370</v>
      </c>
      <c r="D89" s="489" t="s">
        <v>812</v>
      </c>
      <c r="E89" s="91"/>
      <c r="F89" s="547">
        <v>1</v>
      </c>
      <c r="G89" s="222">
        <v>300</v>
      </c>
      <c r="H89" s="222"/>
      <c r="I89" s="222">
        <v>300</v>
      </c>
      <c r="J89" s="195">
        <v>300</v>
      </c>
      <c r="K89" s="195"/>
      <c r="L89" s="195">
        <v>300</v>
      </c>
      <c r="M89" s="221"/>
      <c r="N89" s="221"/>
      <c r="O89" s="221">
        <f t="shared" si="5"/>
        <v>0</v>
      </c>
      <c r="P89" s="235">
        <f t="shared" si="7"/>
        <v>0</v>
      </c>
    </row>
    <row r="90" spans="1:16" ht="24.75" customHeight="1">
      <c r="A90" s="160"/>
      <c r="B90" s="161"/>
      <c r="C90" s="75" t="s">
        <v>1372</v>
      </c>
      <c r="D90" s="489" t="s">
        <v>813</v>
      </c>
      <c r="E90" s="91"/>
      <c r="F90" s="547">
        <v>1</v>
      </c>
      <c r="G90" s="222">
        <v>1500</v>
      </c>
      <c r="H90" s="222"/>
      <c r="I90" s="222">
        <v>1500</v>
      </c>
      <c r="J90" s="195">
        <v>1500</v>
      </c>
      <c r="K90" s="195"/>
      <c r="L90" s="195">
        <v>1500</v>
      </c>
      <c r="M90" s="221"/>
      <c r="N90" s="221"/>
      <c r="O90" s="221">
        <f t="shared" si="5"/>
        <v>0</v>
      </c>
      <c r="P90" s="235">
        <f t="shared" si="7"/>
        <v>0</v>
      </c>
    </row>
    <row r="91" spans="1:16" ht="24.75" customHeight="1">
      <c r="A91" s="160"/>
      <c r="B91" s="161"/>
      <c r="C91" s="607" t="s">
        <v>1512</v>
      </c>
      <c r="D91" s="489" t="s">
        <v>1513</v>
      </c>
      <c r="E91" s="91"/>
      <c r="F91" s="547">
        <v>1</v>
      </c>
      <c r="G91" s="222"/>
      <c r="H91" s="222"/>
      <c r="I91" s="222"/>
      <c r="J91" s="195">
        <v>227</v>
      </c>
      <c r="K91" s="195"/>
      <c r="L91" s="195">
        <v>227</v>
      </c>
      <c r="M91" s="221">
        <v>226</v>
      </c>
      <c r="N91" s="221"/>
      <c r="O91" s="221">
        <f t="shared" si="5"/>
        <v>226</v>
      </c>
      <c r="P91" s="235">
        <f t="shared" si="7"/>
        <v>99.55947136563876</v>
      </c>
    </row>
    <row r="92" spans="1:16" ht="15" customHeight="1">
      <c r="A92" s="160"/>
      <c r="B92" s="161"/>
      <c r="C92" s="607" t="s">
        <v>399</v>
      </c>
      <c r="D92" s="489" t="s">
        <v>400</v>
      </c>
      <c r="E92" s="91"/>
      <c r="F92" s="547">
        <v>1</v>
      </c>
      <c r="G92" s="222"/>
      <c r="H92" s="222"/>
      <c r="I92" s="222"/>
      <c r="J92" s="195">
        <v>1905</v>
      </c>
      <c r="K92" s="195"/>
      <c r="L92" s="195">
        <v>1905</v>
      </c>
      <c r="M92" s="221">
        <v>1905</v>
      </c>
      <c r="N92" s="221"/>
      <c r="O92" s="221">
        <f t="shared" si="5"/>
        <v>1905</v>
      </c>
      <c r="P92" s="235">
        <f t="shared" si="7"/>
        <v>100</v>
      </c>
    </row>
    <row r="93" spans="1:16" ht="15" customHeight="1">
      <c r="A93" s="160"/>
      <c r="B93" s="161"/>
      <c r="C93" s="74"/>
      <c r="D93" s="125" t="s">
        <v>2249</v>
      </c>
      <c r="E93" s="91"/>
      <c r="F93" s="547"/>
      <c r="G93" s="222"/>
      <c r="H93" s="222"/>
      <c r="I93" s="222"/>
      <c r="J93" s="195"/>
      <c r="K93" s="195"/>
      <c r="L93" s="195"/>
      <c r="M93" s="221"/>
      <c r="N93" s="221"/>
      <c r="O93" s="221"/>
      <c r="P93" s="235"/>
    </row>
    <row r="94" spans="1:16" ht="27.75" customHeight="1">
      <c r="A94" s="160"/>
      <c r="B94" s="161"/>
      <c r="C94" s="75" t="s">
        <v>32</v>
      </c>
      <c r="D94" s="100" t="s">
        <v>29</v>
      </c>
      <c r="E94" s="91"/>
      <c r="F94" s="547">
        <v>1</v>
      </c>
      <c r="G94" s="222">
        <v>500</v>
      </c>
      <c r="H94" s="222"/>
      <c r="I94" s="222">
        <v>500</v>
      </c>
      <c r="J94" s="195"/>
      <c r="K94" s="195"/>
      <c r="L94" s="195"/>
      <c r="M94" s="221"/>
      <c r="N94" s="221"/>
      <c r="O94" s="221"/>
      <c r="P94" s="235"/>
    </row>
    <row r="95" spans="1:16" ht="24.75" customHeight="1">
      <c r="A95" s="160"/>
      <c r="B95" s="161"/>
      <c r="C95" s="75" t="s">
        <v>33</v>
      </c>
      <c r="D95" s="219" t="s">
        <v>30</v>
      </c>
      <c r="E95" s="91"/>
      <c r="F95" s="547">
        <v>1</v>
      </c>
      <c r="G95" s="222">
        <v>18</v>
      </c>
      <c r="H95" s="222"/>
      <c r="I95" s="222">
        <v>18</v>
      </c>
      <c r="J95" s="195">
        <v>18</v>
      </c>
      <c r="K95" s="195"/>
      <c r="L95" s="195">
        <v>18</v>
      </c>
      <c r="M95" s="221"/>
      <c r="N95" s="221"/>
      <c r="O95" s="221">
        <f t="shared" si="5"/>
        <v>0</v>
      </c>
      <c r="P95" s="235">
        <f t="shared" si="7"/>
        <v>0</v>
      </c>
    </row>
    <row r="96" spans="1:16" ht="15" customHeight="1">
      <c r="A96" s="160"/>
      <c r="B96" s="161"/>
      <c r="C96" s="75" t="s">
        <v>34</v>
      </c>
      <c r="D96" s="107" t="s">
        <v>31</v>
      </c>
      <c r="E96" s="91"/>
      <c r="F96" s="547">
        <v>1</v>
      </c>
      <c r="G96" s="222">
        <v>1170</v>
      </c>
      <c r="H96" s="222"/>
      <c r="I96" s="222">
        <v>1170</v>
      </c>
      <c r="J96" s="195"/>
      <c r="K96" s="195"/>
      <c r="L96" s="195"/>
      <c r="M96" s="221"/>
      <c r="N96" s="221"/>
      <c r="O96" s="221"/>
      <c r="P96" s="235"/>
    </row>
    <row r="97" spans="1:16" ht="15" customHeight="1">
      <c r="A97" s="160"/>
      <c r="B97" s="161"/>
      <c r="C97" s="75" t="s">
        <v>814</v>
      </c>
      <c r="D97" s="217" t="s">
        <v>815</v>
      </c>
      <c r="E97" s="91"/>
      <c r="F97" s="547">
        <v>1</v>
      </c>
      <c r="G97" s="222">
        <v>400</v>
      </c>
      <c r="H97" s="222"/>
      <c r="I97" s="222">
        <v>400</v>
      </c>
      <c r="J97" s="195">
        <v>400</v>
      </c>
      <c r="K97" s="195"/>
      <c r="L97" s="195">
        <v>400</v>
      </c>
      <c r="M97" s="221"/>
      <c r="N97" s="221"/>
      <c r="O97" s="221">
        <f t="shared" si="5"/>
        <v>0</v>
      </c>
      <c r="P97" s="235">
        <f t="shared" si="7"/>
        <v>0</v>
      </c>
    </row>
    <row r="98" spans="1:16" ht="15" customHeight="1">
      <c r="A98" s="160"/>
      <c r="B98" s="161"/>
      <c r="C98" s="75" t="s">
        <v>816</v>
      </c>
      <c r="D98" s="217" t="s">
        <v>817</v>
      </c>
      <c r="E98" s="91"/>
      <c r="F98" s="547">
        <v>1</v>
      </c>
      <c r="G98" s="222">
        <v>597</v>
      </c>
      <c r="H98" s="222"/>
      <c r="I98" s="222">
        <v>597</v>
      </c>
      <c r="J98" s="195">
        <v>597</v>
      </c>
      <c r="K98" s="195"/>
      <c r="L98" s="195">
        <v>597</v>
      </c>
      <c r="M98" s="221">
        <v>597</v>
      </c>
      <c r="N98" s="221"/>
      <c r="O98" s="221">
        <f t="shared" si="5"/>
        <v>597</v>
      </c>
      <c r="P98" s="235">
        <f t="shared" si="7"/>
        <v>100</v>
      </c>
    </row>
    <row r="99" spans="1:16" ht="15" customHeight="1">
      <c r="A99" s="160"/>
      <c r="B99" s="161"/>
      <c r="C99" s="74" t="s">
        <v>130</v>
      </c>
      <c r="D99" s="512" t="s">
        <v>131</v>
      </c>
      <c r="E99" s="91"/>
      <c r="F99" s="547"/>
      <c r="G99" s="222"/>
      <c r="H99" s="222"/>
      <c r="I99" s="222"/>
      <c r="J99" s="195"/>
      <c r="K99" s="195"/>
      <c r="L99" s="195"/>
      <c r="M99" s="221"/>
      <c r="N99" s="221"/>
      <c r="O99" s="221"/>
      <c r="P99" s="235"/>
    </row>
    <row r="100" spans="1:16" ht="15" customHeight="1">
      <c r="A100" s="160"/>
      <c r="B100" s="161"/>
      <c r="C100" s="73" t="s">
        <v>35</v>
      </c>
      <c r="D100" s="518" t="s">
        <v>839</v>
      </c>
      <c r="E100" s="91"/>
      <c r="F100" s="547">
        <v>1</v>
      </c>
      <c r="G100" s="222">
        <v>300</v>
      </c>
      <c r="H100" s="222"/>
      <c r="I100" s="222">
        <v>300</v>
      </c>
      <c r="J100" s="195">
        <v>300</v>
      </c>
      <c r="K100" s="195"/>
      <c r="L100" s="195">
        <v>300</v>
      </c>
      <c r="M100" s="221">
        <v>246</v>
      </c>
      <c r="N100" s="221"/>
      <c r="O100" s="221">
        <f t="shared" si="5"/>
        <v>246</v>
      </c>
      <c r="P100" s="235">
        <f t="shared" si="7"/>
        <v>82</v>
      </c>
    </row>
    <row r="101" spans="1:16" ht="24.75" customHeight="1">
      <c r="A101" s="160"/>
      <c r="B101" s="161"/>
      <c r="C101" s="73" t="s">
        <v>36</v>
      </c>
      <c r="D101" s="511" t="s">
        <v>840</v>
      </c>
      <c r="E101" s="91"/>
      <c r="F101" s="547">
        <v>1</v>
      </c>
      <c r="G101" s="222">
        <v>1000</v>
      </c>
      <c r="H101" s="222"/>
      <c r="I101" s="222">
        <v>1000</v>
      </c>
      <c r="J101" s="195">
        <v>1000</v>
      </c>
      <c r="K101" s="195"/>
      <c r="L101" s="195">
        <v>1000</v>
      </c>
      <c r="M101" s="221">
        <v>60</v>
      </c>
      <c r="N101" s="221"/>
      <c r="O101" s="221">
        <f t="shared" si="5"/>
        <v>60</v>
      </c>
      <c r="P101" s="235">
        <f t="shared" si="7"/>
        <v>6</v>
      </c>
    </row>
    <row r="102" spans="1:16" ht="15" customHeight="1">
      <c r="A102" s="160"/>
      <c r="B102" s="161"/>
      <c r="C102" s="73" t="s">
        <v>841</v>
      </c>
      <c r="D102" s="511" t="s">
        <v>842</v>
      </c>
      <c r="E102" s="91"/>
      <c r="F102" s="547">
        <v>1</v>
      </c>
      <c r="G102" s="222">
        <v>1000</v>
      </c>
      <c r="H102" s="222"/>
      <c r="I102" s="222">
        <v>1000</v>
      </c>
      <c r="J102" s="195">
        <v>1000</v>
      </c>
      <c r="K102" s="195"/>
      <c r="L102" s="195">
        <v>1000</v>
      </c>
      <c r="M102" s="221">
        <v>980</v>
      </c>
      <c r="N102" s="221"/>
      <c r="O102" s="221">
        <f t="shared" si="5"/>
        <v>980</v>
      </c>
      <c r="P102" s="235">
        <f t="shared" si="7"/>
        <v>98</v>
      </c>
    </row>
    <row r="103" spans="1:16" ht="15" customHeight="1">
      <c r="A103" s="160"/>
      <c r="B103" s="161"/>
      <c r="C103" s="73" t="s">
        <v>843</v>
      </c>
      <c r="D103" s="511" t="s">
        <v>587</v>
      </c>
      <c r="E103" s="91"/>
      <c r="F103" s="547">
        <v>1</v>
      </c>
      <c r="G103" s="222">
        <v>1000</v>
      </c>
      <c r="H103" s="222"/>
      <c r="I103" s="222">
        <v>1000</v>
      </c>
      <c r="J103" s="195">
        <v>1000</v>
      </c>
      <c r="K103" s="195"/>
      <c r="L103" s="195">
        <v>1000</v>
      </c>
      <c r="M103" s="221">
        <v>464</v>
      </c>
      <c r="N103" s="221"/>
      <c r="O103" s="221">
        <f t="shared" si="5"/>
        <v>464</v>
      </c>
      <c r="P103" s="235">
        <f t="shared" si="7"/>
        <v>46.400000000000006</v>
      </c>
    </row>
    <row r="104" spans="1:16" ht="15" customHeight="1">
      <c r="A104" s="160"/>
      <c r="B104" s="161"/>
      <c r="C104" s="73" t="s">
        <v>401</v>
      </c>
      <c r="D104" s="606" t="s">
        <v>402</v>
      </c>
      <c r="E104" s="91"/>
      <c r="F104" s="547">
        <v>1</v>
      </c>
      <c r="G104" s="222"/>
      <c r="H104" s="222"/>
      <c r="I104" s="222"/>
      <c r="J104" s="195">
        <v>1750</v>
      </c>
      <c r="K104" s="195"/>
      <c r="L104" s="195">
        <v>1750</v>
      </c>
      <c r="M104" s="221">
        <v>1750</v>
      </c>
      <c r="N104" s="221"/>
      <c r="O104" s="221">
        <f t="shared" si="5"/>
        <v>1750</v>
      </c>
      <c r="P104" s="235">
        <f t="shared" si="7"/>
        <v>100</v>
      </c>
    </row>
    <row r="105" spans="1:16" ht="15" customHeight="1">
      <c r="A105" s="160"/>
      <c r="B105" s="161"/>
      <c r="C105" s="74" t="s">
        <v>132</v>
      </c>
      <c r="D105" s="87" t="s">
        <v>998</v>
      </c>
      <c r="E105" s="91"/>
      <c r="F105" s="547"/>
      <c r="G105" s="222"/>
      <c r="H105" s="222"/>
      <c r="I105" s="222"/>
      <c r="J105" s="195"/>
      <c r="K105" s="195"/>
      <c r="L105" s="195"/>
      <c r="M105" s="221"/>
      <c r="N105" s="221"/>
      <c r="O105" s="221"/>
      <c r="P105" s="235"/>
    </row>
    <row r="106" spans="1:16" ht="24.75" customHeight="1">
      <c r="A106" s="160"/>
      <c r="B106" s="161"/>
      <c r="C106" s="75" t="s">
        <v>133</v>
      </c>
      <c r="D106" s="519" t="s">
        <v>2049</v>
      </c>
      <c r="E106" s="193"/>
      <c r="F106" s="547">
        <v>1</v>
      </c>
      <c r="G106" s="491">
        <v>2000</v>
      </c>
      <c r="H106" s="486"/>
      <c r="I106" s="491">
        <v>2000</v>
      </c>
      <c r="J106" s="195">
        <v>5157</v>
      </c>
      <c r="K106" s="195"/>
      <c r="L106" s="195">
        <v>5157</v>
      </c>
      <c r="M106" s="221">
        <v>2243</v>
      </c>
      <c r="N106" s="221"/>
      <c r="O106" s="221">
        <f t="shared" si="5"/>
        <v>2243</v>
      </c>
      <c r="P106" s="235">
        <f t="shared" si="7"/>
        <v>43.49427961993407</v>
      </c>
    </row>
    <row r="107" spans="1:16" ht="24.75" customHeight="1">
      <c r="A107" s="160"/>
      <c r="B107" s="161"/>
      <c r="C107" s="75" t="s">
        <v>996</v>
      </c>
      <c r="D107" s="511" t="s">
        <v>588</v>
      </c>
      <c r="E107" s="91"/>
      <c r="F107" s="547">
        <v>1</v>
      </c>
      <c r="G107" s="222">
        <v>2000</v>
      </c>
      <c r="H107" s="222"/>
      <c r="I107" s="222">
        <v>2000</v>
      </c>
      <c r="J107" s="221">
        <v>2000</v>
      </c>
      <c r="K107" s="221"/>
      <c r="L107" s="221">
        <v>2000</v>
      </c>
      <c r="M107" s="221"/>
      <c r="N107" s="221"/>
      <c r="O107" s="221">
        <f t="shared" si="5"/>
        <v>0</v>
      </c>
      <c r="P107" s="235">
        <f t="shared" si="7"/>
        <v>0</v>
      </c>
    </row>
    <row r="108" spans="1:16" ht="15" customHeight="1">
      <c r="A108" s="160"/>
      <c r="B108" s="161"/>
      <c r="C108" s="75" t="s">
        <v>997</v>
      </c>
      <c r="D108" s="511" t="s">
        <v>1305</v>
      </c>
      <c r="E108" s="91"/>
      <c r="F108" s="547">
        <v>1</v>
      </c>
      <c r="G108" s="222">
        <v>6200</v>
      </c>
      <c r="H108" s="222"/>
      <c r="I108" s="222">
        <v>6200</v>
      </c>
      <c r="J108" s="221">
        <v>6830</v>
      </c>
      <c r="K108" s="221"/>
      <c r="L108" s="221">
        <v>6830</v>
      </c>
      <c r="M108" s="221">
        <v>6830</v>
      </c>
      <c r="N108" s="221"/>
      <c r="O108" s="221">
        <f t="shared" si="5"/>
        <v>6830</v>
      </c>
      <c r="P108" s="235">
        <f t="shared" si="7"/>
        <v>100</v>
      </c>
    </row>
    <row r="109" spans="1:16" ht="36" customHeight="1">
      <c r="A109" s="160"/>
      <c r="B109" s="161"/>
      <c r="C109" s="75" t="s">
        <v>999</v>
      </c>
      <c r="D109" s="515" t="s">
        <v>37</v>
      </c>
      <c r="E109" s="439"/>
      <c r="F109" s="547">
        <v>1</v>
      </c>
      <c r="G109" s="421">
        <v>6000</v>
      </c>
      <c r="H109" s="421"/>
      <c r="I109" s="421">
        <v>6000</v>
      </c>
      <c r="J109" s="195">
        <v>12733</v>
      </c>
      <c r="K109" s="195"/>
      <c r="L109" s="195">
        <v>12733</v>
      </c>
      <c r="M109" s="221">
        <v>8058</v>
      </c>
      <c r="N109" s="221"/>
      <c r="O109" s="221">
        <f t="shared" si="5"/>
        <v>8058</v>
      </c>
      <c r="P109" s="235">
        <f t="shared" si="7"/>
        <v>63.28437917222964</v>
      </c>
    </row>
    <row r="110" spans="1:16" ht="15" customHeight="1">
      <c r="A110" s="160"/>
      <c r="B110" s="161"/>
      <c r="C110" s="75" t="s">
        <v>38</v>
      </c>
      <c r="D110" s="515" t="s">
        <v>23</v>
      </c>
      <c r="E110" s="91"/>
      <c r="F110" s="547">
        <v>1</v>
      </c>
      <c r="G110" s="222">
        <v>3000</v>
      </c>
      <c r="H110" s="222"/>
      <c r="I110" s="222">
        <v>3000</v>
      </c>
      <c r="J110" s="195">
        <v>7500</v>
      </c>
      <c r="K110" s="195"/>
      <c r="L110" s="195">
        <v>7500</v>
      </c>
      <c r="M110" s="221">
        <v>1638</v>
      </c>
      <c r="N110" s="221"/>
      <c r="O110" s="221">
        <f t="shared" si="5"/>
        <v>1638</v>
      </c>
      <c r="P110" s="235">
        <f t="shared" si="7"/>
        <v>21.84</v>
      </c>
    </row>
    <row r="111" spans="1:16" ht="24.75" customHeight="1">
      <c r="A111" s="160"/>
      <c r="B111" s="161"/>
      <c r="C111" s="75" t="s">
        <v>39</v>
      </c>
      <c r="D111" s="264" t="s">
        <v>844</v>
      </c>
      <c r="E111" s="91"/>
      <c r="F111" s="547">
        <v>2</v>
      </c>
      <c r="G111" s="222">
        <v>6801</v>
      </c>
      <c r="H111" s="222"/>
      <c r="I111" s="222">
        <v>6801</v>
      </c>
      <c r="J111" s="195">
        <v>10979</v>
      </c>
      <c r="K111" s="195"/>
      <c r="L111" s="195">
        <v>10979</v>
      </c>
      <c r="M111" s="221">
        <v>10477</v>
      </c>
      <c r="N111" s="221"/>
      <c r="O111" s="221">
        <f t="shared" si="5"/>
        <v>10477</v>
      </c>
      <c r="P111" s="235">
        <f t="shared" si="7"/>
        <v>95.42763457509793</v>
      </c>
    </row>
    <row r="112" spans="1:16" ht="24.75" customHeight="1">
      <c r="A112" s="160"/>
      <c r="B112" s="161"/>
      <c r="C112" s="75" t="s">
        <v>40</v>
      </c>
      <c r="D112" s="264" t="s">
        <v>845</v>
      </c>
      <c r="E112" s="91"/>
      <c r="F112" s="547">
        <v>1</v>
      </c>
      <c r="G112" s="222">
        <v>1000</v>
      </c>
      <c r="H112" s="222"/>
      <c r="I112" s="222">
        <v>1000</v>
      </c>
      <c r="J112" s="195">
        <v>1200</v>
      </c>
      <c r="K112" s="195"/>
      <c r="L112" s="195">
        <v>1200</v>
      </c>
      <c r="M112" s="221">
        <v>1199</v>
      </c>
      <c r="N112" s="221"/>
      <c r="O112" s="221">
        <f t="shared" si="5"/>
        <v>1199</v>
      </c>
      <c r="P112" s="235">
        <f t="shared" si="7"/>
        <v>99.91666666666667</v>
      </c>
    </row>
    <row r="113" spans="1:16" ht="14.25" customHeight="1">
      <c r="A113" s="160"/>
      <c r="B113" s="161"/>
      <c r="C113" s="607" t="s">
        <v>589</v>
      </c>
      <c r="D113" s="269" t="s">
        <v>590</v>
      </c>
      <c r="E113" s="91"/>
      <c r="F113" s="547">
        <v>1</v>
      </c>
      <c r="G113" s="222"/>
      <c r="H113" s="222"/>
      <c r="I113" s="222"/>
      <c r="J113" s="195">
        <v>5698</v>
      </c>
      <c r="K113" s="195"/>
      <c r="L113" s="195">
        <v>5698</v>
      </c>
      <c r="M113" s="221">
        <v>5697</v>
      </c>
      <c r="N113" s="221"/>
      <c r="O113" s="221">
        <f t="shared" si="5"/>
        <v>5697</v>
      </c>
      <c r="P113" s="235">
        <f t="shared" si="7"/>
        <v>99.98244998244998</v>
      </c>
    </row>
    <row r="114" spans="1:16" ht="14.25" customHeight="1">
      <c r="A114" s="160"/>
      <c r="B114" s="161"/>
      <c r="C114" s="607" t="s">
        <v>403</v>
      </c>
      <c r="D114" s="489" t="s">
        <v>1062</v>
      </c>
      <c r="E114" s="91"/>
      <c r="F114" s="547">
        <v>1</v>
      </c>
      <c r="G114" s="222"/>
      <c r="H114" s="222"/>
      <c r="I114" s="222"/>
      <c r="J114" s="195">
        <v>3400</v>
      </c>
      <c r="K114" s="195"/>
      <c r="L114" s="195">
        <v>3400</v>
      </c>
      <c r="M114" s="221">
        <v>1246</v>
      </c>
      <c r="N114" s="221"/>
      <c r="O114" s="221">
        <f t="shared" si="5"/>
        <v>1246</v>
      </c>
      <c r="P114" s="235">
        <f t="shared" si="7"/>
        <v>36.64705882352941</v>
      </c>
    </row>
    <row r="115" spans="1:16" ht="14.25" customHeight="1">
      <c r="A115" s="160"/>
      <c r="B115" s="161"/>
      <c r="C115" s="607" t="s">
        <v>404</v>
      </c>
      <c r="D115" s="489" t="s">
        <v>405</v>
      </c>
      <c r="E115" s="91"/>
      <c r="F115" s="547">
        <v>1</v>
      </c>
      <c r="G115" s="222"/>
      <c r="H115" s="222"/>
      <c r="I115" s="222"/>
      <c r="J115" s="195">
        <v>13700</v>
      </c>
      <c r="K115" s="195"/>
      <c r="L115" s="195">
        <v>13700</v>
      </c>
      <c r="M115" s="221"/>
      <c r="N115" s="221"/>
      <c r="O115" s="221">
        <f t="shared" si="5"/>
        <v>0</v>
      </c>
      <c r="P115" s="235">
        <f t="shared" si="7"/>
        <v>0</v>
      </c>
    </row>
    <row r="116" spans="1:16" ht="15" customHeight="1">
      <c r="A116" s="160"/>
      <c r="B116" s="161"/>
      <c r="C116" s="75"/>
      <c r="D116" s="194" t="s">
        <v>2249</v>
      </c>
      <c r="E116" s="91"/>
      <c r="F116" s="547"/>
      <c r="G116" s="222"/>
      <c r="H116" s="222"/>
      <c r="I116" s="222"/>
      <c r="J116" s="195"/>
      <c r="K116" s="195"/>
      <c r="L116" s="195"/>
      <c r="M116" s="221"/>
      <c r="N116" s="221"/>
      <c r="O116" s="221"/>
      <c r="P116" s="235"/>
    </row>
    <row r="117" spans="1:16" ht="24.75" customHeight="1">
      <c r="A117" s="160"/>
      <c r="B117" s="161"/>
      <c r="C117" s="75" t="s">
        <v>2283</v>
      </c>
      <c r="D117" s="217" t="s">
        <v>846</v>
      </c>
      <c r="E117" s="91"/>
      <c r="F117" s="547">
        <v>1</v>
      </c>
      <c r="G117" s="222">
        <v>134</v>
      </c>
      <c r="H117" s="222"/>
      <c r="I117" s="222">
        <v>134</v>
      </c>
      <c r="J117" s="195">
        <v>384</v>
      </c>
      <c r="K117" s="195"/>
      <c r="L117" s="195">
        <v>384</v>
      </c>
      <c r="M117" s="221">
        <v>384</v>
      </c>
      <c r="N117" s="221"/>
      <c r="O117" s="221">
        <f t="shared" si="5"/>
        <v>384</v>
      </c>
      <c r="P117" s="235">
        <f t="shared" si="7"/>
        <v>100</v>
      </c>
    </row>
    <row r="118" spans="1:16" ht="24.75" customHeight="1">
      <c r="A118" s="160"/>
      <c r="B118" s="161"/>
      <c r="C118" s="75" t="s">
        <v>1035</v>
      </c>
      <c r="D118" s="198" t="s">
        <v>545</v>
      </c>
      <c r="E118" s="91"/>
      <c r="F118" s="547">
        <v>2</v>
      </c>
      <c r="G118" s="222"/>
      <c r="H118" s="222">
        <v>100</v>
      </c>
      <c r="I118" s="222">
        <v>100</v>
      </c>
      <c r="J118" s="195"/>
      <c r="K118" s="195">
        <v>383</v>
      </c>
      <c r="L118" s="195">
        <v>383</v>
      </c>
      <c r="M118" s="221"/>
      <c r="N118" s="221">
        <v>383</v>
      </c>
      <c r="O118" s="221">
        <f t="shared" si="5"/>
        <v>383</v>
      </c>
      <c r="P118" s="235">
        <f t="shared" si="7"/>
        <v>100</v>
      </c>
    </row>
    <row r="119" spans="1:16" ht="13.5">
      <c r="A119" s="149"/>
      <c r="B119" s="149"/>
      <c r="C119" s="150"/>
      <c r="D119" s="158" t="s">
        <v>2275</v>
      </c>
      <c r="E119" s="159"/>
      <c r="F119" s="159"/>
      <c r="G119" s="216">
        <f aca="true" t="shared" si="8" ref="G119:O119">SUM(G47:G118)</f>
        <v>94309</v>
      </c>
      <c r="H119" s="216">
        <f t="shared" si="8"/>
        <v>100</v>
      </c>
      <c r="I119" s="216">
        <f t="shared" si="8"/>
        <v>94409</v>
      </c>
      <c r="J119" s="216">
        <f t="shared" si="8"/>
        <v>143958</v>
      </c>
      <c r="K119" s="216">
        <f t="shared" si="8"/>
        <v>29947</v>
      </c>
      <c r="L119" s="216">
        <f t="shared" si="8"/>
        <v>173905</v>
      </c>
      <c r="M119" s="216">
        <f t="shared" si="8"/>
        <v>68471</v>
      </c>
      <c r="N119" s="216">
        <f t="shared" si="8"/>
        <v>19946</v>
      </c>
      <c r="O119" s="216">
        <f t="shared" si="8"/>
        <v>88417</v>
      </c>
      <c r="P119" s="236">
        <f aca="true" t="shared" si="9" ref="P119:P190">SUM(O119/L119)*100</f>
        <v>50.84212644834823</v>
      </c>
    </row>
    <row r="120" spans="1:16" ht="13.5" customHeight="1">
      <c r="A120" s="164">
        <v>1</v>
      </c>
      <c r="B120" s="164">
        <v>16</v>
      </c>
      <c r="C120" s="165"/>
      <c r="D120" s="166" t="s">
        <v>1481</v>
      </c>
      <c r="E120" s="167"/>
      <c r="F120" s="167"/>
      <c r="G120" s="221"/>
      <c r="H120" s="221"/>
      <c r="I120" s="221"/>
      <c r="J120" s="229"/>
      <c r="K120" s="229"/>
      <c r="L120" s="229"/>
      <c r="M120" s="221"/>
      <c r="N120" s="221"/>
      <c r="O120" s="221"/>
      <c r="P120" s="235"/>
    </row>
    <row r="121" spans="1:16" ht="13.5" customHeight="1">
      <c r="A121" s="168"/>
      <c r="B121" s="169"/>
      <c r="C121" s="78">
        <v>1</v>
      </c>
      <c r="D121" s="84" t="s">
        <v>2270</v>
      </c>
      <c r="E121" s="91"/>
      <c r="F121" s="91"/>
      <c r="G121" s="222"/>
      <c r="H121" s="222"/>
      <c r="I121" s="222"/>
      <c r="J121" s="222"/>
      <c r="K121" s="222"/>
      <c r="L121" s="222"/>
      <c r="M121" s="221"/>
      <c r="N121" s="221"/>
      <c r="O121" s="221"/>
      <c r="P121" s="235"/>
    </row>
    <row r="122" spans="1:16" ht="15" customHeight="1">
      <c r="A122" s="170"/>
      <c r="B122" s="170"/>
      <c r="C122" s="73" t="s">
        <v>1338</v>
      </c>
      <c r="D122" s="520" t="s">
        <v>847</v>
      </c>
      <c r="E122" s="91"/>
      <c r="F122" s="547">
        <v>1</v>
      </c>
      <c r="G122" s="222">
        <v>3000</v>
      </c>
      <c r="H122" s="222"/>
      <c r="I122" s="222">
        <v>3000</v>
      </c>
      <c r="J122" s="222">
        <v>1808</v>
      </c>
      <c r="K122" s="222"/>
      <c r="L122" s="222">
        <v>1808</v>
      </c>
      <c r="M122" s="221">
        <v>1808</v>
      </c>
      <c r="N122" s="221"/>
      <c r="O122" s="221">
        <f>SUM(M122:N122)</f>
        <v>1808</v>
      </c>
      <c r="P122" s="235">
        <f t="shared" si="9"/>
        <v>100</v>
      </c>
    </row>
    <row r="123" spans="1:16" ht="15" customHeight="1">
      <c r="A123" s="171"/>
      <c r="B123" s="171"/>
      <c r="C123" s="73" t="s">
        <v>100</v>
      </c>
      <c r="D123" s="521" t="s">
        <v>848</v>
      </c>
      <c r="E123" s="92"/>
      <c r="F123" s="547">
        <v>1</v>
      </c>
      <c r="G123" s="494">
        <v>1500</v>
      </c>
      <c r="H123" s="494"/>
      <c r="I123" s="494">
        <v>1500</v>
      </c>
      <c r="J123" s="222">
        <v>1100</v>
      </c>
      <c r="K123" s="222"/>
      <c r="L123" s="222">
        <v>1100</v>
      </c>
      <c r="M123" s="221">
        <v>615</v>
      </c>
      <c r="N123" s="221"/>
      <c r="O123" s="221">
        <f aca="true" t="shared" si="10" ref="O123:O186">SUM(M123:N123)</f>
        <v>615</v>
      </c>
      <c r="P123" s="235">
        <f t="shared" si="9"/>
        <v>55.90909090909091</v>
      </c>
    </row>
    <row r="124" spans="1:16" ht="15" customHeight="1">
      <c r="A124" s="171"/>
      <c r="B124" s="171"/>
      <c r="C124" s="73" t="s">
        <v>101</v>
      </c>
      <c r="D124" s="521" t="s">
        <v>849</v>
      </c>
      <c r="E124" s="522"/>
      <c r="F124" s="547">
        <v>1</v>
      </c>
      <c r="G124" s="523">
        <v>2500</v>
      </c>
      <c r="I124" s="523">
        <v>2500</v>
      </c>
      <c r="J124" s="222">
        <v>1900</v>
      </c>
      <c r="K124" s="222"/>
      <c r="L124" s="222">
        <v>1900</v>
      </c>
      <c r="M124" s="221">
        <v>502</v>
      </c>
      <c r="N124" s="221"/>
      <c r="O124" s="221">
        <f t="shared" si="10"/>
        <v>502</v>
      </c>
      <c r="P124" s="235">
        <f t="shared" si="9"/>
        <v>26.421052631578945</v>
      </c>
    </row>
    <row r="125" spans="1:16" ht="15" customHeight="1">
      <c r="A125" s="171"/>
      <c r="B125" s="171"/>
      <c r="C125" s="73" t="s">
        <v>2271</v>
      </c>
      <c r="D125" s="524" t="s">
        <v>850</v>
      </c>
      <c r="E125" s="92"/>
      <c r="F125" s="547">
        <v>1</v>
      </c>
      <c r="G125" s="494">
        <v>20000</v>
      </c>
      <c r="H125" s="494"/>
      <c r="I125" s="494">
        <v>20000</v>
      </c>
      <c r="J125" s="222">
        <v>20682</v>
      </c>
      <c r="K125" s="222"/>
      <c r="L125" s="222">
        <v>20682</v>
      </c>
      <c r="M125" s="221">
        <v>18407</v>
      </c>
      <c r="N125" s="221"/>
      <c r="O125" s="221">
        <f t="shared" si="10"/>
        <v>18407</v>
      </c>
      <c r="P125" s="235">
        <f t="shared" si="9"/>
        <v>89.00009670244657</v>
      </c>
    </row>
    <row r="126" spans="1:16" ht="24.75" customHeight="1">
      <c r="A126" s="171"/>
      <c r="B126" s="171"/>
      <c r="C126" s="73" t="s">
        <v>2272</v>
      </c>
      <c r="D126" s="525" t="s">
        <v>43</v>
      </c>
      <c r="E126" s="92"/>
      <c r="F126" s="547">
        <v>1</v>
      </c>
      <c r="G126" s="494">
        <v>18000</v>
      </c>
      <c r="H126" s="494"/>
      <c r="I126" s="494">
        <v>18000</v>
      </c>
      <c r="J126" s="222"/>
      <c r="K126" s="222"/>
      <c r="L126" s="222"/>
      <c r="M126" s="221"/>
      <c r="N126" s="221"/>
      <c r="O126" s="221"/>
      <c r="P126" s="235"/>
    </row>
    <row r="127" spans="1:16" ht="15" customHeight="1">
      <c r="A127" s="168"/>
      <c r="B127" s="169"/>
      <c r="C127" s="73" t="s">
        <v>591</v>
      </c>
      <c r="D127" s="525" t="s">
        <v>592</v>
      </c>
      <c r="E127" s="92"/>
      <c r="F127" s="547">
        <v>1</v>
      </c>
      <c r="G127" s="494"/>
      <c r="H127" s="494"/>
      <c r="I127" s="494"/>
      <c r="J127" s="222">
        <v>182</v>
      </c>
      <c r="K127" s="222"/>
      <c r="L127" s="222">
        <v>182</v>
      </c>
      <c r="M127" s="221">
        <v>182</v>
      </c>
      <c r="N127" s="221"/>
      <c r="O127" s="221">
        <f t="shared" si="10"/>
        <v>182</v>
      </c>
      <c r="P127" s="235">
        <f t="shared" si="9"/>
        <v>100</v>
      </c>
    </row>
    <row r="128" spans="1:16" ht="17.25" customHeight="1">
      <c r="A128" s="168"/>
      <c r="B128" s="169"/>
      <c r="C128" s="73" t="s">
        <v>593</v>
      </c>
      <c r="D128" s="525" t="s">
        <v>594</v>
      </c>
      <c r="E128" s="92"/>
      <c r="F128" s="547">
        <v>1</v>
      </c>
      <c r="G128" s="494"/>
      <c r="H128" s="494"/>
      <c r="I128" s="494"/>
      <c r="J128" s="222">
        <v>1217</v>
      </c>
      <c r="K128" s="222"/>
      <c r="L128" s="222">
        <v>1217</v>
      </c>
      <c r="M128" s="221">
        <v>1216</v>
      </c>
      <c r="N128" s="221"/>
      <c r="O128" s="221">
        <f t="shared" si="10"/>
        <v>1216</v>
      </c>
      <c r="P128" s="235">
        <f t="shared" si="9"/>
        <v>99.9178307313065</v>
      </c>
    </row>
    <row r="129" spans="1:16" ht="14.25" customHeight="1">
      <c r="A129" s="168"/>
      <c r="B129" s="169"/>
      <c r="C129" s="73" t="s">
        <v>595</v>
      </c>
      <c r="D129" s="525" t="s">
        <v>596</v>
      </c>
      <c r="E129" s="92"/>
      <c r="F129" s="547">
        <v>1</v>
      </c>
      <c r="G129" s="494"/>
      <c r="H129" s="494"/>
      <c r="I129" s="494"/>
      <c r="J129" s="222">
        <v>12316</v>
      </c>
      <c r="K129" s="222"/>
      <c r="L129" s="222">
        <v>12316</v>
      </c>
      <c r="M129" s="221">
        <v>2132</v>
      </c>
      <c r="N129" s="221"/>
      <c r="O129" s="221">
        <f t="shared" si="10"/>
        <v>2132</v>
      </c>
      <c r="P129" s="235">
        <f t="shared" si="9"/>
        <v>17.310815199740176</v>
      </c>
    </row>
    <row r="130" spans="1:16" ht="14.25" customHeight="1">
      <c r="A130" s="168"/>
      <c r="B130" s="169"/>
      <c r="C130" s="73" t="s">
        <v>406</v>
      </c>
      <c r="D130" s="525" t="s">
        <v>407</v>
      </c>
      <c r="E130" s="92"/>
      <c r="F130" s="547"/>
      <c r="G130" s="494"/>
      <c r="H130" s="494"/>
      <c r="I130" s="494"/>
      <c r="J130" s="222">
        <v>20450</v>
      </c>
      <c r="K130" s="222"/>
      <c r="L130" s="222">
        <v>20450</v>
      </c>
      <c r="M130" s="221">
        <v>35</v>
      </c>
      <c r="N130" s="221"/>
      <c r="O130" s="221">
        <f t="shared" si="10"/>
        <v>35</v>
      </c>
      <c r="P130" s="235">
        <f t="shared" si="9"/>
        <v>0.1711491442542787</v>
      </c>
    </row>
    <row r="131" spans="1:16" ht="15" customHeight="1">
      <c r="A131" s="168"/>
      <c r="B131" s="169"/>
      <c r="C131" s="73"/>
      <c r="D131" s="194" t="s">
        <v>2249</v>
      </c>
      <c r="E131" s="92"/>
      <c r="F131" s="547"/>
      <c r="G131" s="494"/>
      <c r="H131" s="494"/>
      <c r="I131" s="494"/>
      <c r="J131" s="222"/>
      <c r="K131" s="222"/>
      <c r="L131" s="222"/>
      <c r="M131" s="222"/>
      <c r="N131" s="222"/>
      <c r="O131" s="221"/>
      <c r="P131" s="235"/>
    </row>
    <row r="132" spans="1:16" ht="15" customHeight="1">
      <c r="A132" s="168"/>
      <c r="B132" s="169"/>
      <c r="C132" s="73" t="s">
        <v>2284</v>
      </c>
      <c r="D132" s="220" t="s">
        <v>41</v>
      </c>
      <c r="E132" s="93"/>
      <c r="F132" s="547">
        <v>1</v>
      </c>
      <c r="G132" s="494">
        <v>2380</v>
      </c>
      <c r="H132" s="494"/>
      <c r="I132" s="494">
        <v>2380</v>
      </c>
      <c r="J132" s="222">
        <v>2059</v>
      </c>
      <c r="K132" s="222"/>
      <c r="L132" s="222">
        <v>2059</v>
      </c>
      <c r="M132" s="221">
        <v>2059</v>
      </c>
      <c r="N132" s="221"/>
      <c r="O132" s="221">
        <f t="shared" si="10"/>
        <v>2059</v>
      </c>
      <c r="P132" s="235">
        <f t="shared" si="9"/>
        <v>100</v>
      </c>
    </row>
    <row r="133" spans="1:16" ht="24.75" customHeight="1">
      <c r="A133" s="171"/>
      <c r="B133" s="171"/>
      <c r="C133" s="73" t="s">
        <v>2285</v>
      </c>
      <c r="D133" s="526" t="s">
        <v>2050</v>
      </c>
      <c r="E133" s="93"/>
      <c r="F133" s="547">
        <v>1</v>
      </c>
      <c r="G133" s="494">
        <v>443</v>
      </c>
      <c r="H133" s="494"/>
      <c r="I133" s="494">
        <v>443</v>
      </c>
      <c r="J133" s="222"/>
      <c r="K133" s="222"/>
      <c r="L133" s="222"/>
      <c r="M133" s="221"/>
      <c r="N133" s="221"/>
      <c r="O133" s="221"/>
      <c r="P133" s="235"/>
    </row>
    <row r="134" spans="1:16" ht="15" customHeight="1">
      <c r="A134" s="172"/>
      <c r="B134" s="172"/>
      <c r="C134" s="73" t="s">
        <v>2286</v>
      </c>
      <c r="D134" s="220" t="s">
        <v>1540</v>
      </c>
      <c r="E134" s="93"/>
      <c r="F134" s="547">
        <v>1</v>
      </c>
      <c r="G134" s="494">
        <v>4061</v>
      </c>
      <c r="H134" s="494"/>
      <c r="I134" s="494">
        <v>4061</v>
      </c>
      <c r="J134" s="229">
        <v>4813</v>
      </c>
      <c r="K134" s="229"/>
      <c r="L134" s="229">
        <v>4813</v>
      </c>
      <c r="M134" s="221">
        <v>4602</v>
      </c>
      <c r="N134" s="221"/>
      <c r="O134" s="221">
        <f t="shared" si="10"/>
        <v>4602</v>
      </c>
      <c r="P134" s="235">
        <f t="shared" si="9"/>
        <v>95.61603989195928</v>
      </c>
    </row>
    <row r="135" spans="1:16" ht="15" customHeight="1">
      <c r="A135" s="172"/>
      <c r="B135" s="172"/>
      <c r="C135" s="73" t="s">
        <v>2287</v>
      </c>
      <c r="D135" s="220" t="s">
        <v>42</v>
      </c>
      <c r="E135" s="93"/>
      <c r="F135" s="547">
        <v>1</v>
      </c>
      <c r="G135" s="494">
        <v>6549</v>
      </c>
      <c r="H135" s="494"/>
      <c r="I135" s="494">
        <v>6549</v>
      </c>
      <c r="J135" s="229">
        <v>6549</v>
      </c>
      <c r="K135" s="229"/>
      <c r="L135" s="229">
        <v>6549</v>
      </c>
      <c r="M135" s="221">
        <v>458</v>
      </c>
      <c r="N135" s="221"/>
      <c r="O135" s="221">
        <f t="shared" si="10"/>
        <v>458</v>
      </c>
      <c r="P135" s="235">
        <f t="shared" si="9"/>
        <v>6.99343411207818</v>
      </c>
    </row>
    <row r="136" spans="1:16" ht="24.75" customHeight="1">
      <c r="A136" s="172"/>
      <c r="B136" s="172"/>
      <c r="C136" s="73" t="s">
        <v>2251</v>
      </c>
      <c r="D136" s="220" t="s">
        <v>44</v>
      </c>
      <c r="E136" s="93"/>
      <c r="F136" s="547">
        <v>1</v>
      </c>
      <c r="G136" s="494">
        <v>31972</v>
      </c>
      <c r="H136" s="494"/>
      <c r="I136" s="494">
        <v>31972</v>
      </c>
      <c r="J136" s="229">
        <v>32646</v>
      </c>
      <c r="K136" s="229"/>
      <c r="L136" s="229">
        <v>32646</v>
      </c>
      <c r="M136" s="221">
        <v>31190</v>
      </c>
      <c r="N136" s="221"/>
      <c r="O136" s="221">
        <f t="shared" si="10"/>
        <v>31190</v>
      </c>
      <c r="P136" s="235">
        <f t="shared" si="9"/>
        <v>95.54003553268394</v>
      </c>
    </row>
    <row r="137" spans="1:16" ht="15" customHeight="1">
      <c r="A137" s="148"/>
      <c r="B137" s="148"/>
      <c r="C137" s="73" t="s">
        <v>2253</v>
      </c>
      <c r="D137" s="527" t="s">
        <v>2052</v>
      </c>
      <c r="E137" s="93"/>
      <c r="F137" s="547">
        <v>1</v>
      </c>
      <c r="G137" s="494">
        <v>1381</v>
      </c>
      <c r="H137" s="494"/>
      <c r="I137" s="494">
        <v>1381</v>
      </c>
      <c r="J137" s="221">
        <v>4977</v>
      </c>
      <c r="K137" s="221"/>
      <c r="L137" s="221">
        <v>4977</v>
      </c>
      <c r="M137" s="221">
        <v>4977</v>
      </c>
      <c r="N137" s="221"/>
      <c r="O137" s="221">
        <f t="shared" si="10"/>
        <v>4977</v>
      </c>
      <c r="P137" s="235">
        <f t="shared" si="9"/>
        <v>100</v>
      </c>
    </row>
    <row r="138" spans="1:16" ht="15" customHeight="1">
      <c r="A138" s="148"/>
      <c r="B138" s="148"/>
      <c r="C138" s="73" t="s">
        <v>851</v>
      </c>
      <c r="D138" s="217" t="s">
        <v>1541</v>
      </c>
      <c r="E138" s="93"/>
      <c r="F138" s="547">
        <v>1</v>
      </c>
      <c r="G138" s="494">
        <v>2470</v>
      </c>
      <c r="H138" s="494"/>
      <c r="I138" s="494">
        <v>2470</v>
      </c>
      <c r="J138" s="221">
        <v>2470</v>
      </c>
      <c r="K138" s="221"/>
      <c r="L138" s="221">
        <v>2470</v>
      </c>
      <c r="M138" s="221">
        <v>2469</v>
      </c>
      <c r="N138" s="221"/>
      <c r="O138" s="221">
        <f t="shared" si="10"/>
        <v>2469</v>
      </c>
      <c r="P138" s="235">
        <f t="shared" si="9"/>
        <v>99.95951417004049</v>
      </c>
    </row>
    <row r="139" spans="1:16" ht="15" customHeight="1">
      <c r="A139" s="148"/>
      <c r="B139" s="148"/>
      <c r="C139" s="73" t="s">
        <v>852</v>
      </c>
      <c r="D139" s="526" t="s">
        <v>2051</v>
      </c>
      <c r="E139" s="93"/>
      <c r="F139" s="547">
        <v>1</v>
      </c>
      <c r="G139" s="494">
        <v>706</v>
      </c>
      <c r="H139" s="494"/>
      <c r="I139" s="494">
        <v>706</v>
      </c>
      <c r="J139" s="221"/>
      <c r="K139" s="221"/>
      <c r="L139" s="221"/>
      <c r="M139" s="221"/>
      <c r="N139" s="221"/>
      <c r="O139" s="221"/>
      <c r="P139" s="235"/>
    </row>
    <row r="140" spans="1:16" ht="15" customHeight="1">
      <c r="A140" s="148"/>
      <c r="B140" s="148"/>
      <c r="C140" s="73" t="s">
        <v>1542</v>
      </c>
      <c r="D140" s="608" t="s">
        <v>1179</v>
      </c>
      <c r="E140" s="93"/>
      <c r="F140" s="547">
        <v>1</v>
      </c>
      <c r="G140" s="494"/>
      <c r="H140" s="494"/>
      <c r="I140" s="494"/>
      <c r="J140" s="221">
        <v>649</v>
      </c>
      <c r="K140" s="221"/>
      <c r="L140" s="221">
        <v>649</v>
      </c>
      <c r="M140" s="221">
        <v>649</v>
      </c>
      <c r="N140" s="221"/>
      <c r="O140" s="221">
        <f t="shared" si="10"/>
        <v>649</v>
      </c>
      <c r="P140" s="235">
        <f t="shared" si="9"/>
        <v>100</v>
      </c>
    </row>
    <row r="141" spans="1:16" ht="15" customHeight="1">
      <c r="A141" s="148"/>
      <c r="B141" s="148"/>
      <c r="C141" s="79" t="s">
        <v>1337</v>
      </c>
      <c r="D141" s="81" t="s">
        <v>2181</v>
      </c>
      <c r="E141" s="82"/>
      <c r="F141" s="547"/>
      <c r="G141" s="528"/>
      <c r="H141" s="528"/>
      <c r="I141" s="528"/>
      <c r="J141" s="195"/>
      <c r="K141" s="195"/>
      <c r="L141" s="195"/>
      <c r="M141" s="221"/>
      <c r="N141" s="221"/>
      <c r="O141" s="221"/>
      <c r="P141" s="235"/>
    </row>
    <row r="142" spans="1:16" ht="15" customHeight="1">
      <c r="A142" s="148"/>
      <c r="B142" s="148"/>
      <c r="C142" s="71" t="s">
        <v>2274</v>
      </c>
      <c r="D142" s="529" t="s">
        <v>853</v>
      </c>
      <c r="E142" s="91"/>
      <c r="F142" s="547">
        <v>1</v>
      </c>
      <c r="G142" s="222">
        <v>20000</v>
      </c>
      <c r="H142" s="222"/>
      <c r="I142" s="222">
        <v>20000</v>
      </c>
      <c r="J142" s="221">
        <v>15150</v>
      </c>
      <c r="K142" s="221"/>
      <c r="L142" s="221">
        <v>15150</v>
      </c>
      <c r="M142" s="221">
        <v>14750</v>
      </c>
      <c r="N142" s="221"/>
      <c r="O142" s="221">
        <f t="shared" si="10"/>
        <v>14750</v>
      </c>
      <c r="P142" s="235">
        <f t="shared" si="9"/>
        <v>97.35973597359737</v>
      </c>
    </row>
    <row r="143" spans="1:16" ht="15" customHeight="1">
      <c r="A143" s="148"/>
      <c r="B143" s="148"/>
      <c r="C143" s="71"/>
      <c r="D143" s="194" t="s">
        <v>2249</v>
      </c>
      <c r="E143" s="91"/>
      <c r="F143" s="547"/>
      <c r="G143" s="222"/>
      <c r="H143" s="222"/>
      <c r="I143" s="222"/>
      <c r="J143" s="221">
        <v>0</v>
      </c>
      <c r="K143" s="221"/>
      <c r="L143" s="221">
        <v>0</v>
      </c>
      <c r="M143" s="221"/>
      <c r="N143" s="221"/>
      <c r="O143" s="221"/>
      <c r="P143" s="235"/>
    </row>
    <row r="144" spans="1:16" ht="15" customHeight="1">
      <c r="A144" s="148"/>
      <c r="B144" s="148"/>
      <c r="C144" s="71" t="s">
        <v>557</v>
      </c>
      <c r="D144" s="220" t="s">
        <v>48</v>
      </c>
      <c r="E144" s="91"/>
      <c r="F144" s="547">
        <v>1</v>
      </c>
      <c r="G144" s="222">
        <v>1500</v>
      </c>
      <c r="H144" s="222"/>
      <c r="I144" s="222">
        <v>1500</v>
      </c>
      <c r="J144" s="221">
        <v>2900</v>
      </c>
      <c r="K144" s="221"/>
      <c r="L144" s="221">
        <v>2900</v>
      </c>
      <c r="M144" s="221">
        <v>2663</v>
      </c>
      <c r="N144" s="221"/>
      <c r="O144" s="221">
        <f t="shared" si="10"/>
        <v>2663</v>
      </c>
      <c r="P144" s="235">
        <f t="shared" si="9"/>
        <v>91.82758620689656</v>
      </c>
    </row>
    <row r="145" spans="1:16" ht="15" customHeight="1">
      <c r="A145" s="148"/>
      <c r="B145" s="148"/>
      <c r="C145" s="74" t="s">
        <v>104</v>
      </c>
      <c r="D145" s="87" t="s">
        <v>569</v>
      </c>
      <c r="E145" s="82"/>
      <c r="F145" s="547"/>
      <c r="G145" s="528"/>
      <c r="H145" s="528"/>
      <c r="I145" s="528"/>
      <c r="J145" s="221"/>
      <c r="K145" s="221"/>
      <c r="L145" s="221"/>
      <c r="M145" s="221"/>
      <c r="N145" s="221"/>
      <c r="O145" s="221"/>
      <c r="P145" s="235"/>
    </row>
    <row r="146" spans="1:16" ht="24.75" customHeight="1">
      <c r="A146" s="148"/>
      <c r="B146" s="148"/>
      <c r="C146" s="71" t="s">
        <v>105</v>
      </c>
      <c r="D146" s="530" t="s">
        <v>854</v>
      </c>
      <c r="E146" s="82" t="s">
        <v>580</v>
      </c>
      <c r="F146" s="547">
        <v>1</v>
      </c>
      <c r="G146" s="528">
        <v>90000</v>
      </c>
      <c r="H146" s="528"/>
      <c r="I146" s="528">
        <v>90000</v>
      </c>
      <c r="J146" s="221">
        <v>581005</v>
      </c>
      <c r="K146" s="221"/>
      <c r="L146" s="221">
        <v>581005</v>
      </c>
      <c r="M146" s="221"/>
      <c r="N146" s="221"/>
      <c r="O146" s="221">
        <f t="shared" si="10"/>
        <v>0</v>
      </c>
      <c r="P146" s="235">
        <f t="shared" si="9"/>
        <v>0</v>
      </c>
    </row>
    <row r="147" spans="1:16" ht="24.75" customHeight="1">
      <c r="A147" s="148"/>
      <c r="B147" s="148"/>
      <c r="C147" s="71" t="s">
        <v>1371</v>
      </c>
      <c r="D147" s="530" t="s">
        <v>855</v>
      </c>
      <c r="E147" s="82" t="s">
        <v>580</v>
      </c>
      <c r="F147" s="547">
        <v>1</v>
      </c>
      <c r="G147" s="528">
        <v>90000</v>
      </c>
      <c r="H147" s="528"/>
      <c r="I147" s="528">
        <v>90000</v>
      </c>
      <c r="J147" s="221">
        <v>584387</v>
      </c>
      <c r="K147" s="221"/>
      <c r="L147" s="221">
        <v>584387</v>
      </c>
      <c r="M147" s="221"/>
      <c r="N147" s="221"/>
      <c r="O147" s="221">
        <f t="shared" si="10"/>
        <v>0</v>
      </c>
      <c r="P147" s="235">
        <f t="shared" si="9"/>
        <v>0</v>
      </c>
    </row>
    <row r="148" spans="1:16" ht="15" customHeight="1">
      <c r="A148" s="148"/>
      <c r="B148" s="148"/>
      <c r="C148" s="74" t="s">
        <v>106</v>
      </c>
      <c r="D148" s="87" t="s">
        <v>107</v>
      </c>
      <c r="E148" s="95"/>
      <c r="F148" s="547"/>
      <c r="G148" s="76"/>
      <c r="H148" s="234"/>
      <c r="I148" s="76"/>
      <c r="J148" s="221"/>
      <c r="K148" s="221"/>
      <c r="L148" s="221"/>
      <c r="M148" s="229"/>
      <c r="N148" s="229"/>
      <c r="O148" s="221"/>
      <c r="P148" s="235"/>
    </row>
    <row r="149" spans="1:16" ht="24.75" customHeight="1">
      <c r="A149" s="148"/>
      <c r="B149" s="148"/>
      <c r="C149" s="75" t="s">
        <v>108</v>
      </c>
      <c r="D149" s="514" t="s">
        <v>856</v>
      </c>
      <c r="E149" s="531"/>
      <c r="F149" s="547">
        <v>1</v>
      </c>
      <c r="G149" s="195">
        <v>5000</v>
      </c>
      <c r="H149" s="532"/>
      <c r="I149" s="195">
        <v>5000</v>
      </c>
      <c r="J149" s="221">
        <v>12984</v>
      </c>
      <c r="K149" s="221"/>
      <c r="L149" s="221">
        <v>12984</v>
      </c>
      <c r="M149" s="221">
        <v>12948</v>
      </c>
      <c r="N149" s="221"/>
      <c r="O149" s="221">
        <f t="shared" si="10"/>
        <v>12948</v>
      </c>
      <c r="P149" s="235">
        <f t="shared" si="9"/>
        <v>99.72273567467653</v>
      </c>
    </row>
    <row r="150" spans="1:16" ht="15" customHeight="1">
      <c r="A150" s="148"/>
      <c r="B150" s="148"/>
      <c r="C150" s="75" t="s">
        <v>109</v>
      </c>
      <c r="D150" s="514" t="s">
        <v>857</v>
      </c>
      <c r="E150" s="531"/>
      <c r="F150" s="547">
        <v>1</v>
      </c>
      <c r="G150" s="195">
        <v>2000</v>
      </c>
      <c r="H150" s="532"/>
      <c r="I150" s="195">
        <v>2000</v>
      </c>
      <c r="J150" s="221">
        <v>1165</v>
      </c>
      <c r="K150" s="221"/>
      <c r="L150" s="221">
        <v>1165</v>
      </c>
      <c r="M150" s="221">
        <v>1165</v>
      </c>
      <c r="N150" s="221"/>
      <c r="O150" s="221">
        <f t="shared" si="10"/>
        <v>1165</v>
      </c>
      <c r="P150" s="235">
        <f t="shared" si="9"/>
        <v>100</v>
      </c>
    </row>
    <row r="151" spans="1:16" ht="15" customHeight="1">
      <c r="A151" s="148"/>
      <c r="B151" s="148"/>
      <c r="C151" s="75" t="s">
        <v>110</v>
      </c>
      <c r="D151" s="514" t="s">
        <v>858</v>
      </c>
      <c r="E151" s="439"/>
      <c r="F151" s="547">
        <v>1</v>
      </c>
      <c r="G151" s="533">
        <v>800</v>
      </c>
      <c r="H151" s="534"/>
      <c r="I151" s="533">
        <v>800</v>
      </c>
      <c r="J151" s="221">
        <v>800</v>
      </c>
      <c r="K151" s="221"/>
      <c r="L151" s="221">
        <v>800</v>
      </c>
      <c r="M151" s="221"/>
      <c r="N151" s="221"/>
      <c r="O151" s="221">
        <f t="shared" si="10"/>
        <v>0</v>
      </c>
      <c r="P151" s="235">
        <f t="shared" si="9"/>
        <v>0</v>
      </c>
    </row>
    <row r="152" spans="1:16" ht="15" customHeight="1">
      <c r="A152" s="148"/>
      <c r="B152" s="148"/>
      <c r="C152" s="75" t="s">
        <v>111</v>
      </c>
      <c r="D152" s="515" t="s">
        <v>859</v>
      </c>
      <c r="E152" s="95"/>
      <c r="F152" s="547">
        <v>1</v>
      </c>
      <c r="G152" s="76">
        <v>5000</v>
      </c>
      <c r="H152" s="234"/>
      <c r="I152" s="76">
        <v>5000</v>
      </c>
      <c r="J152" s="195">
        <v>616</v>
      </c>
      <c r="K152" s="195"/>
      <c r="L152" s="195">
        <v>616</v>
      </c>
      <c r="M152" s="221">
        <v>616</v>
      </c>
      <c r="N152" s="221"/>
      <c r="O152" s="221">
        <f t="shared" si="10"/>
        <v>616</v>
      </c>
      <c r="P152" s="235">
        <f t="shared" si="9"/>
        <v>100</v>
      </c>
    </row>
    <row r="153" spans="1:16" ht="15" customHeight="1">
      <c r="A153" s="148"/>
      <c r="B153" s="148"/>
      <c r="C153" s="75" t="s">
        <v>112</v>
      </c>
      <c r="D153" s="220" t="s">
        <v>860</v>
      </c>
      <c r="E153" s="95"/>
      <c r="F153" s="547">
        <v>1</v>
      </c>
      <c r="G153" s="76">
        <v>10000</v>
      </c>
      <c r="H153" s="234"/>
      <c r="I153" s="76">
        <v>10000</v>
      </c>
      <c r="J153" s="221">
        <v>9400</v>
      </c>
      <c r="K153" s="221"/>
      <c r="L153" s="221">
        <v>9400</v>
      </c>
      <c r="M153" s="221">
        <v>215</v>
      </c>
      <c r="N153" s="221"/>
      <c r="O153" s="221">
        <f t="shared" si="10"/>
        <v>215</v>
      </c>
      <c r="P153" s="235">
        <f t="shared" si="9"/>
        <v>2.2872340425531914</v>
      </c>
    </row>
    <row r="154" spans="1:16" ht="15" customHeight="1">
      <c r="A154" s="148"/>
      <c r="B154" s="148"/>
      <c r="C154" s="75" t="s">
        <v>113</v>
      </c>
      <c r="D154" s="220" t="s">
        <v>861</v>
      </c>
      <c r="E154" s="95"/>
      <c r="F154" s="547">
        <v>1</v>
      </c>
      <c r="G154" s="76">
        <v>1500</v>
      </c>
      <c r="H154" s="234"/>
      <c r="I154" s="76">
        <v>1500</v>
      </c>
      <c r="J154" s="221">
        <v>1500</v>
      </c>
      <c r="K154" s="221"/>
      <c r="L154" s="221">
        <v>1500</v>
      </c>
      <c r="M154" s="221"/>
      <c r="N154" s="221"/>
      <c r="O154" s="221">
        <f t="shared" si="10"/>
        <v>0</v>
      </c>
      <c r="P154" s="235">
        <f t="shared" si="9"/>
        <v>0</v>
      </c>
    </row>
    <row r="155" spans="1:16" ht="15" customHeight="1">
      <c r="A155" s="148"/>
      <c r="B155" s="148"/>
      <c r="C155" s="75" t="s">
        <v>114</v>
      </c>
      <c r="D155" s="510" t="s">
        <v>862</v>
      </c>
      <c r="E155" s="95"/>
      <c r="F155" s="547">
        <v>1</v>
      </c>
      <c r="G155" s="76">
        <v>19606</v>
      </c>
      <c r="H155" s="234"/>
      <c r="I155" s="76">
        <v>19606</v>
      </c>
      <c r="J155" s="221">
        <v>19606</v>
      </c>
      <c r="K155" s="221"/>
      <c r="L155" s="221">
        <v>19606</v>
      </c>
      <c r="M155" s="221">
        <v>25</v>
      </c>
      <c r="N155" s="221"/>
      <c r="O155" s="221">
        <f t="shared" si="10"/>
        <v>25</v>
      </c>
      <c r="P155" s="235">
        <f t="shared" si="9"/>
        <v>0.12751198612669593</v>
      </c>
    </row>
    <row r="156" spans="1:16" ht="15" customHeight="1">
      <c r="A156" s="148"/>
      <c r="B156" s="148"/>
      <c r="C156" s="75" t="s">
        <v>115</v>
      </c>
      <c r="D156" s="535" t="s">
        <v>863</v>
      </c>
      <c r="E156" s="95"/>
      <c r="F156" s="547">
        <v>1</v>
      </c>
      <c r="G156" s="76">
        <v>15000</v>
      </c>
      <c r="H156" s="234"/>
      <c r="I156" s="76">
        <v>15000</v>
      </c>
      <c r="J156" s="221">
        <v>21882</v>
      </c>
      <c r="K156" s="221"/>
      <c r="L156" s="221">
        <v>21882</v>
      </c>
      <c r="M156" s="221">
        <v>812</v>
      </c>
      <c r="N156" s="221"/>
      <c r="O156" s="221">
        <f t="shared" si="10"/>
        <v>812</v>
      </c>
      <c r="P156" s="235">
        <f t="shared" si="9"/>
        <v>3.7108125399872045</v>
      </c>
    </row>
    <row r="157" spans="1:16" ht="15" customHeight="1">
      <c r="A157" s="148"/>
      <c r="B157" s="148"/>
      <c r="C157" s="75" t="s">
        <v>116</v>
      </c>
      <c r="D157" s="536" t="s">
        <v>1802</v>
      </c>
      <c r="E157" s="95"/>
      <c r="F157" s="547">
        <v>1</v>
      </c>
      <c r="G157" s="76">
        <v>15000</v>
      </c>
      <c r="H157" s="234"/>
      <c r="I157" s="76">
        <v>15000</v>
      </c>
      <c r="J157" s="221">
        <v>1400</v>
      </c>
      <c r="K157" s="221"/>
      <c r="L157" s="221">
        <v>1400</v>
      </c>
      <c r="M157" s="221">
        <v>800</v>
      </c>
      <c r="N157" s="221"/>
      <c r="O157" s="221">
        <f t="shared" si="10"/>
        <v>800</v>
      </c>
      <c r="P157" s="235">
        <f t="shared" si="9"/>
        <v>57.14285714285714</v>
      </c>
    </row>
    <row r="158" spans="1:16" ht="24.75" customHeight="1">
      <c r="A158" s="148"/>
      <c r="B158" s="148"/>
      <c r="C158" s="75" t="s">
        <v>117</v>
      </c>
      <c r="D158" s="536" t="s">
        <v>281</v>
      </c>
      <c r="E158" s="95"/>
      <c r="F158" s="547">
        <v>1</v>
      </c>
      <c r="G158" s="76">
        <v>5000</v>
      </c>
      <c r="H158" s="234"/>
      <c r="I158" s="76">
        <v>5000</v>
      </c>
      <c r="J158" s="221"/>
      <c r="K158" s="221"/>
      <c r="L158" s="221"/>
      <c r="M158" s="221"/>
      <c r="N158" s="221"/>
      <c r="O158" s="221"/>
      <c r="P158" s="235"/>
    </row>
    <row r="159" spans="1:16" ht="15" customHeight="1">
      <c r="A159" s="148"/>
      <c r="B159" s="148"/>
      <c r="C159" s="75" t="s">
        <v>118</v>
      </c>
      <c r="D159" s="530" t="s">
        <v>1638</v>
      </c>
      <c r="E159" s="95"/>
      <c r="F159" s="547">
        <v>1</v>
      </c>
      <c r="G159" s="76">
        <v>20000</v>
      </c>
      <c r="H159" s="234"/>
      <c r="I159" s="76">
        <v>20000</v>
      </c>
      <c r="J159" s="221">
        <v>30000</v>
      </c>
      <c r="K159" s="221"/>
      <c r="L159" s="221">
        <v>30000</v>
      </c>
      <c r="M159" s="221">
        <v>1414</v>
      </c>
      <c r="N159" s="221"/>
      <c r="O159" s="221">
        <f t="shared" si="10"/>
        <v>1414</v>
      </c>
      <c r="P159" s="235">
        <f t="shared" si="9"/>
        <v>4.713333333333333</v>
      </c>
    </row>
    <row r="160" spans="1:16" ht="15" customHeight="1">
      <c r="A160" s="148"/>
      <c r="B160" s="148"/>
      <c r="C160" s="75" t="s">
        <v>119</v>
      </c>
      <c r="D160" s="530" t="s">
        <v>1639</v>
      </c>
      <c r="E160" s="95"/>
      <c r="F160" s="547">
        <v>1</v>
      </c>
      <c r="G160" s="76">
        <v>500</v>
      </c>
      <c r="H160" s="234"/>
      <c r="I160" s="76">
        <v>500</v>
      </c>
      <c r="J160" s="221">
        <v>500</v>
      </c>
      <c r="K160" s="221"/>
      <c r="L160" s="221">
        <v>500</v>
      </c>
      <c r="M160" s="221"/>
      <c r="N160" s="221"/>
      <c r="O160" s="221">
        <f t="shared" si="10"/>
        <v>0</v>
      </c>
      <c r="P160" s="235">
        <f t="shared" si="9"/>
        <v>0</v>
      </c>
    </row>
    <row r="161" spans="1:16" ht="24.75" customHeight="1">
      <c r="A161" s="148"/>
      <c r="B161" s="148"/>
      <c r="C161" s="75" t="s">
        <v>120</v>
      </c>
      <c r="D161" s="537" t="s">
        <v>1640</v>
      </c>
      <c r="E161" s="95" t="s">
        <v>580</v>
      </c>
      <c r="F161" s="547">
        <v>1</v>
      </c>
      <c r="G161" s="76">
        <v>300000</v>
      </c>
      <c r="H161" s="234"/>
      <c r="I161" s="76">
        <v>300000</v>
      </c>
      <c r="J161" s="221">
        <v>315790</v>
      </c>
      <c r="K161" s="221"/>
      <c r="L161" s="221">
        <v>315790</v>
      </c>
      <c r="M161" s="221"/>
      <c r="N161" s="221"/>
      <c r="O161" s="221">
        <f t="shared" si="10"/>
        <v>0</v>
      </c>
      <c r="P161" s="235">
        <f t="shared" si="9"/>
        <v>0</v>
      </c>
    </row>
    <row r="162" spans="1:16" ht="15" customHeight="1">
      <c r="A162" s="148"/>
      <c r="B162" s="148"/>
      <c r="C162" s="75" t="s">
        <v>547</v>
      </c>
      <c r="D162" s="196" t="s">
        <v>408</v>
      </c>
      <c r="E162" s="95"/>
      <c r="F162" s="547">
        <v>1</v>
      </c>
      <c r="G162" s="76"/>
      <c r="H162" s="234"/>
      <c r="I162" s="76"/>
      <c r="J162" s="221">
        <v>13780</v>
      </c>
      <c r="K162" s="221"/>
      <c r="L162" s="221">
        <v>13780</v>
      </c>
      <c r="M162" s="221">
        <v>13596</v>
      </c>
      <c r="N162" s="221"/>
      <c r="O162" s="221">
        <f t="shared" si="10"/>
        <v>13596</v>
      </c>
      <c r="P162" s="235">
        <f t="shared" si="9"/>
        <v>98.66473149492018</v>
      </c>
    </row>
    <row r="163" spans="1:16" ht="15" customHeight="1">
      <c r="A163" s="148"/>
      <c r="B163" s="148"/>
      <c r="C163" s="77"/>
      <c r="D163" s="194" t="s">
        <v>2249</v>
      </c>
      <c r="E163" s="94"/>
      <c r="F163" s="547"/>
      <c r="G163" s="76"/>
      <c r="H163" s="234"/>
      <c r="I163" s="76"/>
      <c r="J163" s="221"/>
      <c r="K163" s="221"/>
      <c r="L163" s="221"/>
      <c r="M163" s="221"/>
      <c r="N163" s="221"/>
      <c r="O163" s="221"/>
      <c r="P163" s="235"/>
    </row>
    <row r="164" spans="1:16" ht="24.75" customHeight="1">
      <c r="A164" s="148"/>
      <c r="B164" s="148"/>
      <c r="C164" s="77" t="s">
        <v>2277</v>
      </c>
      <c r="D164" s="536" t="s">
        <v>1641</v>
      </c>
      <c r="E164" s="96" t="s">
        <v>580</v>
      </c>
      <c r="F164" s="547">
        <v>1</v>
      </c>
      <c r="G164" s="76">
        <v>168644</v>
      </c>
      <c r="H164" s="76"/>
      <c r="I164" s="76">
        <v>168644</v>
      </c>
      <c r="J164" s="221">
        <v>186644</v>
      </c>
      <c r="K164" s="221"/>
      <c r="L164" s="221">
        <v>186644</v>
      </c>
      <c r="M164" s="221">
        <v>172863</v>
      </c>
      <c r="N164" s="221"/>
      <c r="O164" s="221">
        <f t="shared" si="10"/>
        <v>172863</v>
      </c>
      <c r="P164" s="235">
        <f t="shared" si="9"/>
        <v>92.61642485158912</v>
      </c>
    </row>
    <row r="165" spans="1:16" ht="15" customHeight="1">
      <c r="A165" s="148"/>
      <c r="B165" s="148"/>
      <c r="C165" s="224" t="s">
        <v>2279</v>
      </c>
      <c r="D165" s="223" t="s">
        <v>50</v>
      </c>
      <c r="E165" s="96"/>
      <c r="F165" s="547">
        <v>1</v>
      </c>
      <c r="G165" s="76">
        <v>7000</v>
      </c>
      <c r="H165" s="234"/>
      <c r="I165" s="76">
        <v>7000</v>
      </c>
      <c r="J165" s="221">
        <v>7000</v>
      </c>
      <c r="K165" s="221"/>
      <c r="L165" s="221">
        <v>7000</v>
      </c>
      <c r="M165" s="221">
        <v>6985</v>
      </c>
      <c r="N165" s="221"/>
      <c r="O165" s="221">
        <f t="shared" si="10"/>
        <v>6985</v>
      </c>
      <c r="P165" s="235">
        <f t="shared" si="9"/>
        <v>99.78571428571429</v>
      </c>
    </row>
    <row r="166" spans="1:16" ht="15" customHeight="1">
      <c r="A166" s="148"/>
      <c r="B166" s="148"/>
      <c r="C166" s="224" t="s">
        <v>2280</v>
      </c>
      <c r="D166" s="220" t="s">
        <v>1642</v>
      </c>
      <c r="E166" s="96"/>
      <c r="F166" s="547">
        <v>1</v>
      </c>
      <c r="G166" s="76">
        <v>441</v>
      </c>
      <c r="H166" s="234"/>
      <c r="I166" s="76">
        <v>441</v>
      </c>
      <c r="J166" s="221">
        <v>441</v>
      </c>
      <c r="K166" s="221"/>
      <c r="L166" s="221">
        <v>441</v>
      </c>
      <c r="M166" s="221">
        <v>437</v>
      </c>
      <c r="N166" s="221"/>
      <c r="O166" s="221">
        <f t="shared" si="10"/>
        <v>437</v>
      </c>
      <c r="P166" s="235">
        <f t="shared" si="9"/>
        <v>99.09297052154194</v>
      </c>
    </row>
    <row r="167" spans="1:16" ht="15" customHeight="1">
      <c r="A167" s="148"/>
      <c r="B167" s="148"/>
      <c r="C167" s="224" t="s">
        <v>2281</v>
      </c>
      <c r="D167" s="538" t="s">
        <v>1803</v>
      </c>
      <c r="E167" s="96"/>
      <c r="F167" s="547">
        <v>1</v>
      </c>
      <c r="G167" s="76">
        <v>21000</v>
      </c>
      <c r="H167" s="234"/>
      <c r="I167" s="76">
        <v>21000</v>
      </c>
      <c r="J167" s="195">
        <v>21000</v>
      </c>
      <c r="K167" s="195">
        <v>0</v>
      </c>
      <c r="L167" s="195">
        <v>21000</v>
      </c>
      <c r="M167" s="221">
        <v>3582</v>
      </c>
      <c r="N167" s="221"/>
      <c r="O167" s="221">
        <f t="shared" si="10"/>
        <v>3582</v>
      </c>
      <c r="P167" s="235">
        <f t="shared" si="9"/>
        <v>17.057142857142857</v>
      </c>
    </row>
    <row r="168" spans="1:16" ht="15" customHeight="1">
      <c r="A168" s="148"/>
      <c r="B168" s="148"/>
      <c r="C168" s="224" t="s">
        <v>2282</v>
      </c>
      <c r="D168" s="219" t="s">
        <v>1804</v>
      </c>
      <c r="E168" s="96"/>
      <c r="F168" s="547">
        <v>1</v>
      </c>
      <c r="G168" s="76">
        <v>6600</v>
      </c>
      <c r="H168" s="234"/>
      <c r="I168" s="76">
        <v>6600</v>
      </c>
      <c r="J168" s="221">
        <v>6850</v>
      </c>
      <c r="K168" s="221">
        <v>0</v>
      </c>
      <c r="L168" s="221">
        <v>6850</v>
      </c>
      <c r="M168" s="221">
        <v>6800</v>
      </c>
      <c r="N168" s="221"/>
      <c r="O168" s="221">
        <f t="shared" si="10"/>
        <v>6800</v>
      </c>
      <c r="P168" s="235">
        <f t="shared" si="9"/>
        <v>99.27007299270073</v>
      </c>
    </row>
    <row r="169" spans="1:16" ht="24.75" customHeight="1">
      <c r="A169" s="148"/>
      <c r="B169" s="148"/>
      <c r="C169" s="224" t="s">
        <v>558</v>
      </c>
      <c r="D169" s="539" t="s">
        <v>2053</v>
      </c>
      <c r="E169" s="96"/>
      <c r="F169" s="547">
        <v>1</v>
      </c>
      <c r="G169" s="76">
        <v>7775</v>
      </c>
      <c r="H169" s="234"/>
      <c r="I169" s="76">
        <v>7775</v>
      </c>
      <c r="J169" s="221">
        <v>7775</v>
      </c>
      <c r="K169" s="221">
        <v>0</v>
      </c>
      <c r="L169" s="221">
        <v>7775</v>
      </c>
      <c r="M169" s="221"/>
      <c r="N169" s="221"/>
      <c r="O169" s="221">
        <f t="shared" si="10"/>
        <v>0</v>
      </c>
      <c r="P169" s="235">
        <f t="shared" si="9"/>
        <v>0</v>
      </c>
    </row>
    <row r="170" spans="1:16" ht="15" customHeight="1">
      <c r="A170" s="148"/>
      <c r="B170" s="148"/>
      <c r="C170" s="224" t="s">
        <v>559</v>
      </c>
      <c r="D170" s="539" t="s">
        <v>1805</v>
      </c>
      <c r="E170" s="96"/>
      <c r="F170" s="547">
        <v>1</v>
      </c>
      <c r="G170" s="76">
        <v>2480</v>
      </c>
      <c r="H170" s="234"/>
      <c r="I170" s="76">
        <v>2480</v>
      </c>
      <c r="J170" s="221">
        <v>2480</v>
      </c>
      <c r="K170" s="221">
        <v>0</v>
      </c>
      <c r="L170" s="221">
        <v>2480</v>
      </c>
      <c r="M170" s="221">
        <v>2480</v>
      </c>
      <c r="N170" s="221"/>
      <c r="O170" s="221">
        <f t="shared" si="10"/>
        <v>2480</v>
      </c>
      <c r="P170" s="235">
        <f t="shared" si="9"/>
        <v>100</v>
      </c>
    </row>
    <row r="171" spans="1:16" ht="15" customHeight="1">
      <c r="A171" s="148"/>
      <c r="B171" s="148"/>
      <c r="C171" s="224" t="s">
        <v>560</v>
      </c>
      <c r="D171" s="539" t="s">
        <v>1029</v>
      </c>
      <c r="E171" s="96"/>
      <c r="F171" s="547">
        <v>1</v>
      </c>
      <c r="G171" s="76">
        <v>1824</v>
      </c>
      <c r="H171" s="234"/>
      <c r="I171" s="76">
        <v>1824</v>
      </c>
      <c r="J171" s="221">
        <v>1824</v>
      </c>
      <c r="K171" s="221">
        <v>0</v>
      </c>
      <c r="L171" s="221">
        <v>1824</v>
      </c>
      <c r="M171" s="221">
        <v>1636</v>
      </c>
      <c r="N171" s="221"/>
      <c r="O171" s="221">
        <f t="shared" si="10"/>
        <v>1636</v>
      </c>
      <c r="P171" s="235">
        <f t="shared" si="9"/>
        <v>89.69298245614034</v>
      </c>
    </row>
    <row r="172" spans="1:16" ht="15" customHeight="1">
      <c r="A172" s="148"/>
      <c r="B172" s="148"/>
      <c r="C172" s="224" t="s">
        <v>561</v>
      </c>
      <c r="D172" s="107" t="s">
        <v>1031</v>
      </c>
      <c r="E172" s="96"/>
      <c r="F172" s="547">
        <v>1</v>
      </c>
      <c r="G172" s="76">
        <v>13681</v>
      </c>
      <c r="H172" s="234"/>
      <c r="I172" s="76">
        <v>13681</v>
      </c>
      <c r="J172" s="221">
        <v>13120</v>
      </c>
      <c r="K172" s="221">
        <v>0</v>
      </c>
      <c r="L172" s="221">
        <v>13120</v>
      </c>
      <c r="M172" s="222">
        <v>191</v>
      </c>
      <c r="N172" s="221"/>
      <c r="O172" s="221">
        <f t="shared" si="10"/>
        <v>191</v>
      </c>
      <c r="P172" s="235">
        <f t="shared" si="9"/>
        <v>1.4557926829268293</v>
      </c>
    </row>
    <row r="173" spans="1:16" ht="15" customHeight="1">
      <c r="A173" s="148"/>
      <c r="B173" s="148"/>
      <c r="C173" s="74" t="s">
        <v>125</v>
      </c>
      <c r="D173" s="87" t="s">
        <v>1081</v>
      </c>
      <c r="E173" s="96"/>
      <c r="F173" s="547"/>
      <c r="G173" s="76"/>
      <c r="H173" s="234"/>
      <c r="I173" s="76"/>
      <c r="J173" s="221">
        <v>0</v>
      </c>
      <c r="K173" s="221">
        <v>0</v>
      </c>
      <c r="L173" s="221">
        <v>0</v>
      </c>
      <c r="M173" s="222"/>
      <c r="N173" s="221"/>
      <c r="O173" s="221"/>
      <c r="P173" s="235"/>
    </row>
    <row r="174" spans="1:16" ht="15" customHeight="1">
      <c r="A174" s="148"/>
      <c r="B174" s="148"/>
      <c r="C174" s="75" t="s">
        <v>121</v>
      </c>
      <c r="D174" s="540" t="s">
        <v>1643</v>
      </c>
      <c r="E174" s="91"/>
      <c r="F174" s="547">
        <v>1</v>
      </c>
      <c r="G174" s="222">
        <v>900</v>
      </c>
      <c r="H174" s="222"/>
      <c r="I174" s="222">
        <v>900</v>
      </c>
      <c r="J174" s="221">
        <v>900</v>
      </c>
      <c r="K174" s="221">
        <v>0</v>
      </c>
      <c r="L174" s="221">
        <v>900</v>
      </c>
      <c r="M174" s="221">
        <v>64</v>
      </c>
      <c r="N174" s="221"/>
      <c r="O174" s="221">
        <f t="shared" si="10"/>
        <v>64</v>
      </c>
      <c r="P174" s="235">
        <f t="shared" si="9"/>
        <v>7.111111111111111</v>
      </c>
    </row>
    <row r="175" spans="1:16" ht="15" customHeight="1">
      <c r="A175" s="148"/>
      <c r="B175" s="148"/>
      <c r="C175" s="75" t="s">
        <v>122</v>
      </c>
      <c r="D175" s="86" t="s">
        <v>1032</v>
      </c>
      <c r="E175" s="91"/>
      <c r="F175" s="547">
        <v>1</v>
      </c>
      <c r="G175" s="222">
        <v>2720</v>
      </c>
      <c r="H175" s="222"/>
      <c r="I175" s="222">
        <v>2720</v>
      </c>
      <c r="J175" s="195">
        <v>2720</v>
      </c>
      <c r="K175" s="195">
        <v>0</v>
      </c>
      <c r="L175" s="195">
        <v>2720</v>
      </c>
      <c r="M175" s="221"/>
      <c r="N175" s="221"/>
      <c r="O175" s="221">
        <f t="shared" si="10"/>
        <v>0</v>
      </c>
      <c r="P175" s="235">
        <f t="shared" si="9"/>
        <v>0</v>
      </c>
    </row>
    <row r="176" spans="1:16" ht="15" customHeight="1">
      <c r="A176" s="148"/>
      <c r="B176" s="148"/>
      <c r="C176" s="75" t="s">
        <v>1370</v>
      </c>
      <c r="D176" s="814" t="s">
        <v>409</v>
      </c>
      <c r="E176" s="91"/>
      <c r="F176" s="547">
        <v>1</v>
      </c>
      <c r="G176" s="222"/>
      <c r="H176" s="222"/>
      <c r="I176" s="222"/>
      <c r="J176" s="195">
        <v>1000</v>
      </c>
      <c r="K176" s="195"/>
      <c r="L176" s="195">
        <v>1000</v>
      </c>
      <c r="M176" s="221">
        <v>1000</v>
      </c>
      <c r="N176" s="221"/>
      <c r="O176" s="221">
        <f t="shared" si="10"/>
        <v>1000</v>
      </c>
      <c r="P176" s="235">
        <f t="shared" si="9"/>
        <v>100</v>
      </c>
    </row>
    <row r="177" spans="1:16" ht="15" customHeight="1">
      <c r="A177" s="148"/>
      <c r="B177" s="148"/>
      <c r="C177" s="75" t="s">
        <v>1372</v>
      </c>
      <c r="D177" s="814" t="s">
        <v>410</v>
      </c>
      <c r="E177" s="91"/>
      <c r="F177" s="547">
        <v>1</v>
      </c>
      <c r="G177" s="222"/>
      <c r="H177" s="222"/>
      <c r="I177" s="222"/>
      <c r="J177" s="195">
        <v>2500</v>
      </c>
      <c r="K177" s="195"/>
      <c r="L177" s="195">
        <v>2500</v>
      </c>
      <c r="M177" s="221"/>
      <c r="N177" s="221"/>
      <c r="O177" s="221">
        <f t="shared" si="10"/>
        <v>0</v>
      </c>
      <c r="P177" s="235">
        <f t="shared" si="9"/>
        <v>0</v>
      </c>
    </row>
    <row r="178" spans="1:16" ht="15" customHeight="1">
      <c r="A178" s="148"/>
      <c r="B178" s="148"/>
      <c r="C178" s="74" t="s">
        <v>123</v>
      </c>
      <c r="D178" s="87" t="s">
        <v>1082</v>
      </c>
      <c r="E178" s="95"/>
      <c r="F178" s="547"/>
      <c r="G178" s="76"/>
      <c r="H178" s="234"/>
      <c r="I178" s="76"/>
      <c r="J178" s="195"/>
      <c r="K178" s="195"/>
      <c r="L178" s="195"/>
      <c r="M178" s="221"/>
      <c r="N178" s="221"/>
      <c r="O178" s="221"/>
      <c r="P178" s="235"/>
    </row>
    <row r="179" spans="1:16" ht="15" customHeight="1">
      <c r="A179" s="148"/>
      <c r="B179" s="148"/>
      <c r="C179" s="75" t="s">
        <v>124</v>
      </c>
      <c r="D179" s="86" t="s">
        <v>2276</v>
      </c>
      <c r="E179" s="96"/>
      <c r="F179" s="547">
        <v>1</v>
      </c>
      <c r="G179" s="76">
        <v>15535</v>
      </c>
      <c r="H179" s="76"/>
      <c r="I179" s="76">
        <v>15535</v>
      </c>
      <c r="J179" s="195">
        <v>6241</v>
      </c>
      <c r="K179" s="195">
        <v>0</v>
      </c>
      <c r="L179" s="195">
        <v>6241</v>
      </c>
      <c r="M179" s="221">
        <v>6165</v>
      </c>
      <c r="N179" s="221"/>
      <c r="O179" s="221">
        <f t="shared" si="10"/>
        <v>6165</v>
      </c>
      <c r="P179" s="235">
        <f t="shared" si="9"/>
        <v>98.78224643486621</v>
      </c>
    </row>
    <row r="180" spans="1:16" ht="15" customHeight="1">
      <c r="A180" s="148"/>
      <c r="B180" s="148"/>
      <c r="C180" s="815" t="s">
        <v>411</v>
      </c>
      <c r="D180" s="814" t="s">
        <v>412</v>
      </c>
      <c r="E180" s="96"/>
      <c r="F180" s="547">
        <v>1</v>
      </c>
      <c r="G180" s="76"/>
      <c r="H180" s="76"/>
      <c r="I180" s="76"/>
      <c r="J180" s="195">
        <v>1000</v>
      </c>
      <c r="K180" s="195"/>
      <c r="L180" s="195">
        <v>1000</v>
      </c>
      <c r="M180" s="221">
        <v>318</v>
      </c>
      <c r="N180" s="221"/>
      <c r="O180" s="221">
        <f t="shared" si="10"/>
        <v>318</v>
      </c>
      <c r="P180" s="235">
        <f t="shared" si="9"/>
        <v>31.8</v>
      </c>
    </row>
    <row r="181" spans="1:16" ht="15" customHeight="1">
      <c r="A181" s="148"/>
      <c r="B181" s="148"/>
      <c r="C181" s="815" t="s">
        <v>413</v>
      </c>
      <c r="D181" s="816" t="s">
        <v>414</v>
      </c>
      <c r="E181" s="96"/>
      <c r="F181" s="547">
        <v>1</v>
      </c>
      <c r="G181" s="76"/>
      <c r="H181" s="76"/>
      <c r="I181" s="76"/>
      <c r="J181" s="195">
        <v>1500</v>
      </c>
      <c r="K181" s="195"/>
      <c r="L181" s="195">
        <v>1500</v>
      </c>
      <c r="M181" s="221">
        <v>518</v>
      </c>
      <c r="N181" s="221"/>
      <c r="O181" s="221">
        <f t="shared" si="10"/>
        <v>518</v>
      </c>
      <c r="P181" s="235">
        <f t="shared" si="9"/>
        <v>34.53333333333333</v>
      </c>
    </row>
    <row r="182" spans="1:16" ht="15" customHeight="1">
      <c r="A182" s="148"/>
      <c r="B182" s="148"/>
      <c r="C182" s="815" t="s">
        <v>415</v>
      </c>
      <c r="D182" s="814" t="s">
        <v>416</v>
      </c>
      <c r="E182" s="96"/>
      <c r="F182" s="547">
        <v>1</v>
      </c>
      <c r="G182" s="76"/>
      <c r="H182" s="76"/>
      <c r="I182" s="76"/>
      <c r="J182" s="195">
        <v>2966</v>
      </c>
      <c r="K182" s="195"/>
      <c r="L182" s="195">
        <v>2966</v>
      </c>
      <c r="M182" s="221">
        <v>679</v>
      </c>
      <c r="N182" s="221"/>
      <c r="O182" s="221">
        <f t="shared" si="10"/>
        <v>679</v>
      </c>
      <c r="P182" s="235">
        <f t="shared" si="9"/>
        <v>22.89278489548213</v>
      </c>
    </row>
    <row r="183" spans="1:16" ht="24.75" customHeight="1">
      <c r="A183" s="148"/>
      <c r="B183" s="148"/>
      <c r="C183" s="815" t="s">
        <v>417</v>
      </c>
      <c r="D183" s="816" t="s">
        <v>418</v>
      </c>
      <c r="E183" s="96"/>
      <c r="F183" s="547">
        <v>1</v>
      </c>
      <c r="G183" s="76"/>
      <c r="H183" s="76"/>
      <c r="I183" s="76"/>
      <c r="J183" s="195">
        <v>2500</v>
      </c>
      <c r="K183" s="195"/>
      <c r="L183" s="195">
        <v>2500</v>
      </c>
      <c r="M183" s="221"/>
      <c r="N183" s="221"/>
      <c r="O183" s="221">
        <f t="shared" si="10"/>
        <v>0</v>
      </c>
      <c r="P183" s="235">
        <f t="shared" si="9"/>
        <v>0</v>
      </c>
    </row>
    <row r="184" spans="1:16" ht="15" customHeight="1">
      <c r="A184" s="148"/>
      <c r="B184" s="148"/>
      <c r="C184" s="75"/>
      <c r="D184" s="194" t="s">
        <v>1644</v>
      </c>
      <c r="E184" s="96"/>
      <c r="F184" s="547"/>
      <c r="G184" s="76"/>
      <c r="H184" s="76"/>
      <c r="I184" s="76"/>
      <c r="J184" s="195"/>
      <c r="K184" s="195"/>
      <c r="L184" s="195"/>
      <c r="M184" s="221"/>
      <c r="N184" s="221"/>
      <c r="O184" s="221"/>
      <c r="P184" s="235"/>
    </row>
    <row r="185" spans="1:16" ht="15" customHeight="1">
      <c r="A185" s="148"/>
      <c r="B185" s="148"/>
      <c r="C185" s="75" t="s">
        <v>2045</v>
      </c>
      <c r="D185" s="106" t="s">
        <v>1807</v>
      </c>
      <c r="E185" s="96"/>
      <c r="F185" s="547">
        <v>1</v>
      </c>
      <c r="G185" s="76">
        <v>950</v>
      </c>
      <c r="H185" s="76"/>
      <c r="I185" s="76">
        <v>950</v>
      </c>
      <c r="J185" s="221">
        <v>950</v>
      </c>
      <c r="K185" s="221">
        <v>0</v>
      </c>
      <c r="L185" s="221">
        <v>950</v>
      </c>
      <c r="M185" s="221"/>
      <c r="N185" s="221"/>
      <c r="O185" s="221">
        <f t="shared" si="10"/>
        <v>0</v>
      </c>
      <c r="P185" s="235">
        <f t="shared" si="9"/>
        <v>0</v>
      </c>
    </row>
    <row r="186" spans="1:16" ht="15" customHeight="1">
      <c r="A186" s="148"/>
      <c r="B186" s="148"/>
      <c r="C186" s="75" t="s">
        <v>1806</v>
      </c>
      <c r="D186" s="86" t="s">
        <v>546</v>
      </c>
      <c r="E186" s="96"/>
      <c r="F186" s="547">
        <v>1</v>
      </c>
      <c r="G186" s="76">
        <v>126</v>
      </c>
      <c r="H186" s="76"/>
      <c r="I186" s="76">
        <v>126</v>
      </c>
      <c r="J186" s="221">
        <v>126</v>
      </c>
      <c r="K186" s="221">
        <v>0</v>
      </c>
      <c r="L186" s="221">
        <v>126</v>
      </c>
      <c r="M186" s="221">
        <v>126</v>
      </c>
      <c r="N186" s="221"/>
      <c r="O186" s="221">
        <f t="shared" si="10"/>
        <v>126</v>
      </c>
      <c r="P186" s="235">
        <f t="shared" si="9"/>
        <v>100</v>
      </c>
    </row>
    <row r="187" spans="1:16" ht="15" customHeight="1">
      <c r="A187" s="148"/>
      <c r="B187" s="148"/>
      <c r="C187" s="75" t="s">
        <v>126</v>
      </c>
      <c r="D187" s="220" t="s">
        <v>1645</v>
      </c>
      <c r="E187" s="96"/>
      <c r="F187" s="547">
        <v>1</v>
      </c>
      <c r="G187" s="76">
        <v>40000</v>
      </c>
      <c r="H187" s="76"/>
      <c r="I187" s="76">
        <v>40000</v>
      </c>
      <c r="J187" s="221">
        <v>32343</v>
      </c>
      <c r="K187" s="221">
        <v>0</v>
      </c>
      <c r="L187" s="221">
        <v>32343</v>
      </c>
      <c r="M187" s="221">
        <v>5117</v>
      </c>
      <c r="N187" s="221"/>
      <c r="O187" s="221">
        <f aca="true" t="shared" si="11" ref="O187:O230">SUM(M187:N187)</f>
        <v>5117</v>
      </c>
      <c r="P187" s="235">
        <f t="shared" si="9"/>
        <v>15.821043193272114</v>
      </c>
    </row>
    <row r="188" spans="1:16" ht="15" customHeight="1">
      <c r="A188" s="148"/>
      <c r="B188" s="148"/>
      <c r="C188" s="75" t="s">
        <v>127</v>
      </c>
      <c r="D188" s="220" t="s">
        <v>1646</v>
      </c>
      <c r="E188" s="96"/>
      <c r="F188" s="547">
        <v>1</v>
      </c>
      <c r="G188" s="76">
        <v>20591</v>
      </c>
      <c r="H188" s="76"/>
      <c r="I188" s="76">
        <v>20591</v>
      </c>
      <c r="J188" s="221">
        <v>25043</v>
      </c>
      <c r="K188" s="221">
        <v>0</v>
      </c>
      <c r="L188" s="221">
        <v>25043</v>
      </c>
      <c r="M188" s="221">
        <v>5623</v>
      </c>
      <c r="N188" s="221"/>
      <c r="O188" s="221">
        <f t="shared" si="11"/>
        <v>5623</v>
      </c>
      <c r="P188" s="235">
        <f t="shared" si="9"/>
        <v>22.453380186079944</v>
      </c>
    </row>
    <row r="189" spans="1:16" ht="15" customHeight="1">
      <c r="A189" s="148"/>
      <c r="B189" s="148"/>
      <c r="C189" s="75" t="s">
        <v>1004</v>
      </c>
      <c r="D189" s="107" t="s">
        <v>1033</v>
      </c>
      <c r="E189" s="96"/>
      <c r="F189" s="547">
        <v>2</v>
      </c>
      <c r="G189" s="76"/>
      <c r="H189" s="76">
        <v>17500</v>
      </c>
      <c r="I189" s="76">
        <v>17500</v>
      </c>
      <c r="J189" s="221">
        <v>0</v>
      </c>
      <c r="K189" s="221">
        <v>17500</v>
      </c>
      <c r="L189" s="221">
        <v>17500</v>
      </c>
      <c r="M189" s="221"/>
      <c r="N189" s="221">
        <v>17500</v>
      </c>
      <c r="O189" s="221">
        <f t="shared" si="11"/>
        <v>17500</v>
      </c>
      <c r="P189" s="235">
        <f t="shared" si="9"/>
        <v>100</v>
      </c>
    </row>
    <row r="190" spans="1:16" ht="15" customHeight="1">
      <c r="A190" s="148"/>
      <c r="B190" s="148"/>
      <c r="C190" s="75" t="s">
        <v>2289</v>
      </c>
      <c r="D190" s="107" t="s">
        <v>1647</v>
      </c>
      <c r="E190" s="96"/>
      <c r="F190" s="547">
        <v>2</v>
      </c>
      <c r="G190" s="76">
        <v>1100</v>
      </c>
      <c r="H190" s="195">
        <v>400</v>
      </c>
      <c r="I190" s="76">
        <v>1500</v>
      </c>
      <c r="J190" s="221">
        <v>1100</v>
      </c>
      <c r="K190" s="221">
        <v>0</v>
      </c>
      <c r="L190" s="221">
        <v>1100</v>
      </c>
      <c r="M190" s="221"/>
      <c r="N190" s="221"/>
      <c r="O190" s="221">
        <f t="shared" si="11"/>
        <v>0</v>
      </c>
      <c r="P190" s="235">
        <f t="shared" si="9"/>
        <v>0</v>
      </c>
    </row>
    <row r="191" spans="1:16" ht="15" customHeight="1">
      <c r="A191" s="148"/>
      <c r="B191" s="148"/>
      <c r="C191" s="75" t="s">
        <v>1017</v>
      </c>
      <c r="D191" s="106" t="s">
        <v>1648</v>
      </c>
      <c r="E191" s="96"/>
      <c r="F191" s="547">
        <v>1</v>
      </c>
      <c r="G191" s="76">
        <v>22000</v>
      </c>
      <c r="H191" s="76"/>
      <c r="I191" s="76">
        <v>22000</v>
      </c>
      <c r="J191" s="221">
        <v>22000</v>
      </c>
      <c r="K191" s="221">
        <v>0</v>
      </c>
      <c r="L191" s="221">
        <v>22000</v>
      </c>
      <c r="M191" s="221"/>
      <c r="N191" s="221"/>
      <c r="O191" s="221">
        <f t="shared" si="11"/>
        <v>0</v>
      </c>
      <c r="P191" s="235">
        <f aca="true" t="shared" si="12" ref="P191:P200">SUM(O191/L191)*100</f>
        <v>0</v>
      </c>
    </row>
    <row r="192" spans="1:16" ht="15" customHeight="1">
      <c r="A192" s="148"/>
      <c r="B192" s="148"/>
      <c r="C192" s="75" t="s">
        <v>1018</v>
      </c>
      <c r="D192" s="107" t="s">
        <v>1649</v>
      </c>
      <c r="E192" s="96"/>
      <c r="F192" s="547">
        <v>1</v>
      </c>
      <c r="G192" s="76">
        <v>3000</v>
      </c>
      <c r="H192" s="76"/>
      <c r="I192" s="76">
        <v>3000</v>
      </c>
      <c r="J192" s="221">
        <v>3000</v>
      </c>
      <c r="K192" s="221">
        <v>0</v>
      </c>
      <c r="L192" s="221">
        <v>3000</v>
      </c>
      <c r="M192" s="221">
        <v>290</v>
      </c>
      <c r="N192" s="221"/>
      <c r="O192" s="221">
        <f t="shared" si="11"/>
        <v>290</v>
      </c>
      <c r="P192" s="235">
        <f t="shared" si="12"/>
        <v>9.666666666666666</v>
      </c>
    </row>
    <row r="193" spans="1:16" ht="15" customHeight="1">
      <c r="A193" s="148"/>
      <c r="B193" s="148"/>
      <c r="C193" s="75" t="s">
        <v>1019</v>
      </c>
      <c r="D193" s="541" t="s">
        <v>1650</v>
      </c>
      <c r="E193" s="96"/>
      <c r="F193" s="547">
        <v>1</v>
      </c>
      <c r="G193" s="76">
        <v>25000</v>
      </c>
      <c r="H193" s="76"/>
      <c r="I193" s="76">
        <v>25000</v>
      </c>
      <c r="J193" s="221">
        <v>23158</v>
      </c>
      <c r="K193" s="221">
        <v>0</v>
      </c>
      <c r="L193" s="221">
        <v>23158</v>
      </c>
      <c r="M193" s="221">
        <v>6033</v>
      </c>
      <c r="N193" s="221"/>
      <c r="O193" s="221">
        <f t="shared" si="11"/>
        <v>6033</v>
      </c>
      <c r="P193" s="235">
        <f t="shared" si="12"/>
        <v>26.05147249330685</v>
      </c>
    </row>
    <row r="194" spans="1:16" ht="15" customHeight="1">
      <c r="A194" s="148"/>
      <c r="B194" s="148"/>
      <c r="C194" s="75" t="s">
        <v>1375</v>
      </c>
      <c r="D194" s="107" t="s">
        <v>1651</v>
      </c>
      <c r="E194" s="96"/>
      <c r="F194" s="547">
        <v>1</v>
      </c>
      <c r="G194" s="76">
        <v>5000</v>
      </c>
      <c r="H194" s="76"/>
      <c r="I194" s="76">
        <v>5000</v>
      </c>
      <c r="J194" s="221">
        <v>5000</v>
      </c>
      <c r="K194" s="221">
        <v>0</v>
      </c>
      <c r="L194" s="221">
        <v>5000</v>
      </c>
      <c r="M194" s="221">
        <v>118</v>
      </c>
      <c r="N194" s="221"/>
      <c r="O194" s="221">
        <f t="shared" si="11"/>
        <v>118</v>
      </c>
      <c r="P194" s="235">
        <f t="shared" si="12"/>
        <v>2.36</v>
      </c>
    </row>
    <row r="195" spans="1:16" ht="15" customHeight="1">
      <c r="A195" s="148"/>
      <c r="B195" s="148"/>
      <c r="C195" s="75" t="s">
        <v>1652</v>
      </c>
      <c r="D195" s="542" t="s">
        <v>1653</v>
      </c>
      <c r="E195" s="96"/>
      <c r="F195" s="547">
        <v>1</v>
      </c>
      <c r="G195" s="76">
        <v>1500</v>
      </c>
      <c r="H195" s="76"/>
      <c r="I195" s="76">
        <v>1500</v>
      </c>
      <c r="J195" s="221">
        <v>1500</v>
      </c>
      <c r="K195" s="221">
        <v>0</v>
      </c>
      <c r="L195" s="221">
        <v>1500</v>
      </c>
      <c r="M195" s="221">
        <v>134</v>
      </c>
      <c r="N195" s="221"/>
      <c r="O195" s="221">
        <f t="shared" si="11"/>
        <v>134</v>
      </c>
      <c r="P195" s="235">
        <f t="shared" si="12"/>
        <v>8.933333333333334</v>
      </c>
    </row>
    <row r="196" spans="1:16" ht="24.75" customHeight="1">
      <c r="A196" s="148"/>
      <c r="B196" s="148"/>
      <c r="C196" s="75" t="s">
        <v>1654</v>
      </c>
      <c r="D196" s="495" t="s">
        <v>1655</v>
      </c>
      <c r="E196" s="96"/>
      <c r="F196" s="547">
        <v>1</v>
      </c>
      <c r="G196" s="76">
        <v>12000</v>
      </c>
      <c r="H196" s="76"/>
      <c r="I196" s="76">
        <v>12000</v>
      </c>
      <c r="J196" s="221">
        <v>12000</v>
      </c>
      <c r="K196" s="221">
        <v>0</v>
      </c>
      <c r="L196" s="221">
        <v>12000</v>
      </c>
      <c r="M196" s="221">
        <v>445</v>
      </c>
      <c r="N196" s="221"/>
      <c r="O196" s="221">
        <f t="shared" si="11"/>
        <v>445</v>
      </c>
      <c r="P196" s="235">
        <f t="shared" si="12"/>
        <v>3.7083333333333335</v>
      </c>
    </row>
    <row r="197" spans="1:16" ht="15" customHeight="1">
      <c r="A197" s="148"/>
      <c r="B197" s="148"/>
      <c r="C197" s="75" t="s">
        <v>1656</v>
      </c>
      <c r="D197" s="495" t="s">
        <v>1657</v>
      </c>
      <c r="E197" s="96" t="s">
        <v>580</v>
      </c>
      <c r="F197" s="547">
        <v>1</v>
      </c>
      <c r="G197" s="76">
        <v>40000</v>
      </c>
      <c r="H197" s="76"/>
      <c r="I197" s="76">
        <v>40000</v>
      </c>
      <c r="J197" s="221">
        <v>33300</v>
      </c>
      <c r="K197" s="221">
        <v>0</v>
      </c>
      <c r="L197" s="221">
        <v>33300</v>
      </c>
      <c r="M197" s="221">
        <v>868</v>
      </c>
      <c r="N197" s="221"/>
      <c r="O197" s="221">
        <f t="shared" si="11"/>
        <v>868</v>
      </c>
      <c r="P197" s="235">
        <f t="shared" si="12"/>
        <v>2.6066066066066065</v>
      </c>
    </row>
    <row r="198" spans="1:16" ht="24.75" customHeight="1">
      <c r="A198" s="148"/>
      <c r="B198" s="148"/>
      <c r="C198" s="75" t="s">
        <v>1658</v>
      </c>
      <c r="D198" s="495" t="s">
        <v>1659</v>
      </c>
      <c r="E198" s="96"/>
      <c r="F198" s="547">
        <v>2</v>
      </c>
      <c r="G198" s="76"/>
      <c r="H198" s="76">
        <v>51623</v>
      </c>
      <c r="I198" s="76">
        <v>51623</v>
      </c>
      <c r="J198" s="221">
        <v>0</v>
      </c>
      <c r="K198" s="221">
        <v>51623</v>
      </c>
      <c r="L198" s="221">
        <v>51623</v>
      </c>
      <c r="M198" s="221"/>
      <c r="N198" s="221">
        <v>51622</v>
      </c>
      <c r="O198" s="221">
        <f t="shared" si="11"/>
        <v>51622</v>
      </c>
      <c r="P198" s="235">
        <f t="shared" si="12"/>
        <v>99.9980628789493</v>
      </c>
    </row>
    <row r="199" spans="1:16" ht="24.75" customHeight="1">
      <c r="A199" s="148"/>
      <c r="B199" s="148"/>
      <c r="C199" s="75" t="s">
        <v>1660</v>
      </c>
      <c r="D199" s="492" t="s">
        <v>200</v>
      </c>
      <c r="E199" s="96" t="s">
        <v>580</v>
      </c>
      <c r="F199" s="547">
        <v>1</v>
      </c>
      <c r="G199" s="76">
        <v>75000</v>
      </c>
      <c r="H199" s="76"/>
      <c r="I199" s="76">
        <v>75000</v>
      </c>
      <c r="J199" s="76">
        <v>75000</v>
      </c>
      <c r="K199" s="221">
        <v>0</v>
      </c>
      <c r="L199" s="76">
        <v>75000</v>
      </c>
      <c r="M199" s="221"/>
      <c r="N199" s="221"/>
      <c r="O199" s="221">
        <f t="shared" si="11"/>
        <v>0</v>
      </c>
      <c r="P199" s="235">
        <f t="shared" si="12"/>
        <v>0</v>
      </c>
    </row>
    <row r="200" spans="1:16" ht="36" customHeight="1">
      <c r="A200" s="173"/>
      <c r="B200" s="173"/>
      <c r="C200" s="75" t="s">
        <v>201</v>
      </c>
      <c r="D200" s="492" t="s">
        <v>202</v>
      </c>
      <c r="E200" s="96" t="s">
        <v>580</v>
      </c>
      <c r="F200" s="547">
        <v>1</v>
      </c>
      <c r="G200" s="76">
        <v>60000</v>
      </c>
      <c r="H200" s="76"/>
      <c r="I200" s="76">
        <v>60000</v>
      </c>
      <c r="J200" s="76">
        <v>60000</v>
      </c>
      <c r="K200" s="76">
        <v>0</v>
      </c>
      <c r="L200" s="76">
        <v>60000</v>
      </c>
      <c r="M200" s="221"/>
      <c r="N200" s="221"/>
      <c r="O200" s="221">
        <f t="shared" si="11"/>
        <v>0</v>
      </c>
      <c r="P200" s="235">
        <f t="shared" si="12"/>
        <v>0</v>
      </c>
    </row>
    <row r="201" spans="1:16" ht="24.75" customHeight="1">
      <c r="A201" s="173"/>
      <c r="B201" s="173"/>
      <c r="C201" s="75" t="s">
        <v>203</v>
      </c>
      <c r="D201" s="492" t="s">
        <v>204</v>
      </c>
      <c r="E201" s="96"/>
      <c r="F201" s="547">
        <v>1</v>
      </c>
      <c r="G201" s="76">
        <v>15000</v>
      </c>
      <c r="H201" s="76"/>
      <c r="I201" s="76">
        <v>15000</v>
      </c>
      <c r="J201" s="76">
        <v>15000</v>
      </c>
      <c r="K201" s="76">
        <v>0</v>
      </c>
      <c r="L201" s="76">
        <v>15000</v>
      </c>
      <c r="M201" s="221"/>
      <c r="N201" s="221"/>
      <c r="O201" s="221">
        <f t="shared" si="11"/>
        <v>0</v>
      </c>
      <c r="P201" s="235">
        <f aca="true" t="shared" si="13" ref="P201:P251">SUM(O201/L201)*100</f>
        <v>0</v>
      </c>
    </row>
    <row r="202" spans="1:16" ht="15" customHeight="1">
      <c r="A202" s="173"/>
      <c r="B202" s="173"/>
      <c r="C202" s="673" t="s">
        <v>1180</v>
      </c>
      <c r="D202" s="492" t="s">
        <v>1181</v>
      </c>
      <c r="E202" s="96"/>
      <c r="F202" s="547">
        <v>1</v>
      </c>
      <c r="G202" s="76"/>
      <c r="H202" s="76"/>
      <c r="I202" s="76"/>
      <c r="J202" s="76">
        <v>9700</v>
      </c>
      <c r="K202" s="76">
        <v>0</v>
      </c>
      <c r="L202" s="76">
        <v>9700</v>
      </c>
      <c r="M202" s="221">
        <v>6750</v>
      </c>
      <c r="N202" s="221"/>
      <c r="O202" s="221">
        <f t="shared" si="11"/>
        <v>6750</v>
      </c>
      <c r="P202" s="235">
        <f t="shared" si="13"/>
        <v>69.58762886597938</v>
      </c>
    </row>
    <row r="203" spans="1:16" ht="24.75" customHeight="1">
      <c r="A203" s="173"/>
      <c r="B203" s="173"/>
      <c r="C203" s="674" t="s">
        <v>1182</v>
      </c>
      <c r="D203" s="106" t="s">
        <v>1183</v>
      </c>
      <c r="E203" s="96"/>
      <c r="F203" s="547">
        <v>1</v>
      </c>
      <c r="G203" s="76"/>
      <c r="H203" s="76"/>
      <c r="I203" s="76"/>
      <c r="J203" s="76">
        <v>261239</v>
      </c>
      <c r="K203" s="76"/>
      <c r="L203" s="76">
        <v>261239</v>
      </c>
      <c r="M203" s="221">
        <v>1477</v>
      </c>
      <c r="N203" s="221"/>
      <c r="O203" s="221">
        <f t="shared" si="11"/>
        <v>1477</v>
      </c>
      <c r="P203" s="235">
        <f t="shared" si="13"/>
        <v>0.56538265726021</v>
      </c>
    </row>
    <row r="204" spans="1:16" ht="24.75" customHeight="1">
      <c r="A204" s="173"/>
      <c r="B204" s="173"/>
      <c r="C204" s="674" t="s">
        <v>1184</v>
      </c>
      <c r="D204" s="106" t="s">
        <v>1185</v>
      </c>
      <c r="E204" s="96"/>
      <c r="F204" s="547">
        <v>1</v>
      </c>
      <c r="G204" s="76"/>
      <c r="H204" s="76"/>
      <c r="I204" s="76"/>
      <c r="J204" s="76">
        <v>342265</v>
      </c>
      <c r="K204" s="76"/>
      <c r="L204" s="76">
        <v>342265</v>
      </c>
      <c r="M204" s="221">
        <v>1842</v>
      </c>
      <c r="N204" s="221"/>
      <c r="O204" s="221">
        <f t="shared" si="11"/>
        <v>1842</v>
      </c>
      <c r="P204" s="235">
        <f t="shared" si="13"/>
        <v>0.5381794808116518</v>
      </c>
    </row>
    <row r="205" spans="1:16" ht="24.75" customHeight="1">
      <c r="A205" s="173"/>
      <c r="B205" s="173"/>
      <c r="C205" s="674" t="s">
        <v>1186</v>
      </c>
      <c r="D205" s="609" t="s">
        <v>1561</v>
      </c>
      <c r="E205" s="96"/>
      <c r="F205" s="547">
        <v>1</v>
      </c>
      <c r="G205" s="76"/>
      <c r="H205" s="76"/>
      <c r="I205" s="76"/>
      <c r="J205" s="76">
        <v>309202</v>
      </c>
      <c r="K205" s="76"/>
      <c r="L205" s="76">
        <v>309202</v>
      </c>
      <c r="M205" s="221">
        <v>14761</v>
      </c>
      <c r="N205" s="221"/>
      <c r="O205" s="221">
        <f t="shared" si="11"/>
        <v>14761</v>
      </c>
      <c r="P205" s="235">
        <f t="shared" si="13"/>
        <v>4.773901850570177</v>
      </c>
    </row>
    <row r="206" spans="1:16" ht="36" customHeight="1">
      <c r="A206" s="173"/>
      <c r="B206" s="173"/>
      <c r="C206" s="607" t="s">
        <v>419</v>
      </c>
      <c r="D206" s="817" t="s">
        <v>1069</v>
      </c>
      <c r="E206" s="96"/>
      <c r="F206" s="547">
        <v>1</v>
      </c>
      <c r="G206" s="76"/>
      <c r="H206" s="76"/>
      <c r="I206" s="76"/>
      <c r="J206" s="76">
        <v>39694</v>
      </c>
      <c r="K206" s="76"/>
      <c r="L206" s="76">
        <v>39694</v>
      </c>
      <c r="M206" s="221">
        <v>80</v>
      </c>
      <c r="N206" s="221"/>
      <c r="O206" s="221">
        <f t="shared" si="11"/>
        <v>80</v>
      </c>
      <c r="P206" s="235">
        <f t="shared" si="13"/>
        <v>0.20154179472968206</v>
      </c>
    </row>
    <row r="207" spans="1:16" ht="36" customHeight="1">
      <c r="A207" s="173"/>
      <c r="B207" s="173"/>
      <c r="C207" s="818" t="s">
        <v>420</v>
      </c>
      <c r="D207" s="819" t="s">
        <v>421</v>
      </c>
      <c r="E207" s="96"/>
      <c r="F207" s="547">
        <v>1</v>
      </c>
      <c r="G207" s="76"/>
      <c r="H207" s="76"/>
      <c r="I207" s="76"/>
      <c r="J207" s="76">
        <v>649018</v>
      </c>
      <c r="K207" s="76"/>
      <c r="L207" s="76">
        <v>649018</v>
      </c>
      <c r="M207" s="221">
        <v>13176</v>
      </c>
      <c r="N207" s="221"/>
      <c r="O207" s="221">
        <f t="shared" si="11"/>
        <v>13176</v>
      </c>
      <c r="P207" s="235">
        <f t="shared" si="13"/>
        <v>2.0301440021694312</v>
      </c>
    </row>
    <row r="208" spans="1:16" ht="15" customHeight="1">
      <c r="A208" s="173"/>
      <c r="B208" s="173"/>
      <c r="C208" s="818" t="s">
        <v>422</v>
      </c>
      <c r="D208" s="816" t="s">
        <v>423</v>
      </c>
      <c r="E208" s="96"/>
      <c r="F208" s="547">
        <v>1</v>
      </c>
      <c r="G208" s="76"/>
      <c r="H208" s="76"/>
      <c r="I208" s="76"/>
      <c r="J208" s="76">
        <v>54000</v>
      </c>
      <c r="K208" s="76"/>
      <c r="L208" s="76">
        <v>54000</v>
      </c>
      <c r="M208" s="221"/>
      <c r="N208" s="221"/>
      <c r="O208" s="221">
        <f t="shared" si="11"/>
        <v>0</v>
      </c>
      <c r="P208" s="235">
        <f t="shared" si="13"/>
        <v>0</v>
      </c>
    </row>
    <row r="209" spans="1:16" ht="24.75" customHeight="1">
      <c r="A209" s="173"/>
      <c r="B209" s="173"/>
      <c r="C209" s="607" t="s">
        <v>424</v>
      </c>
      <c r="D209" s="106" t="s">
        <v>425</v>
      </c>
      <c r="E209" s="96"/>
      <c r="F209" s="547">
        <v>1</v>
      </c>
      <c r="G209" s="76"/>
      <c r="H209" s="76"/>
      <c r="I209" s="76"/>
      <c r="J209" s="76">
        <v>412341</v>
      </c>
      <c r="K209" s="76"/>
      <c r="L209" s="76">
        <v>412341</v>
      </c>
      <c r="M209" s="221">
        <v>50165</v>
      </c>
      <c r="N209" s="221"/>
      <c r="O209" s="221">
        <f t="shared" si="11"/>
        <v>50165</v>
      </c>
      <c r="P209" s="235">
        <f t="shared" si="13"/>
        <v>12.165901523253812</v>
      </c>
    </row>
    <row r="210" spans="1:16" ht="15" customHeight="1">
      <c r="A210" s="173"/>
      <c r="B210" s="173"/>
      <c r="C210" s="607"/>
      <c r="D210" s="194" t="s">
        <v>2249</v>
      </c>
      <c r="E210" s="96"/>
      <c r="F210" s="547"/>
      <c r="G210" s="76"/>
      <c r="H210" s="76"/>
      <c r="I210" s="76"/>
      <c r="J210" s="76"/>
      <c r="K210" s="76"/>
      <c r="L210" s="76"/>
      <c r="M210" s="221"/>
      <c r="N210" s="221"/>
      <c r="O210" s="221">
        <f t="shared" si="11"/>
        <v>0</v>
      </c>
      <c r="P210" s="235"/>
    </row>
    <row r="211" spans="1:16" ht="24.75" customHeight="1">
      <c r="A211" s="173"/>
      <c r="B211" s="173"/>
      <c r="C211" s="75" t="s">
        <v>581</v>
      </c>
      <c r="D211" s="100" t="s">
        <v>1070</v>
      </c>
      <c r="E211" s="96" t="s">
        <v>580</v>
      </c>
      <c r="F211" s="547">
        <v>1</v>
      </c>
      <c r="G211" s="76">
        <v>149113</v>
      </c>
      <c r="H211" s="76"/>
      <c r="I211" s="76">
        <v>149113</v>
      </c>
      <c r="J211" s="76">
        <v>149113</v>
      </c>
      <c r="K211" s="76"/>
      <c r="L211" s="76">
        <v>149113</v>
      </c>
      <c r="M211" s="221">
        <v>73010</v>
      </c>
      <c r="N211" s="221"/>
      <c r="O211" s="221">
        <f t="shared" si="11"/>
        <v>73010</v>
      </c>
      <c r="P211" s="235">
        <f t="shared" si="13"/>
        <v>48.96286708737669</v>
      </c>
    </row>
    <row r="212" spans="1:16" ht="15" customHeight="1">
      <c r="A212" s="173"/>
      <c r="B212" s="173"/>
      <c r="C212" s="75" t="s">
        <v>582</v>
      </c>
      <c r="D212" s="226" t="s">
        <v>205</v>
      </c>
      <c r="E212" s="96" t="s">
        <v>580</v>
      </c>
      <c r="F212" s="547">
        <v>1</v>
      </c>
      <c r="G212" s="76">
        <v>9453</v>
      </c>
      <c r="H212" s="76"/>
      <c r="I212" s="76">
        <v>9453</v>
      </c>
      <c r="J212" s="76">
        <v>9453</v>
      </c>
      <c r="K212" s="76"/>
      <c r="L212" s="76">
        <v>9453</v>
      </c>
      <c r="M212" s="221">
        <v>7816</v>
      </c>
      <c r="N212" s="221"/>
      <c r="O212" s="221">
        <f t="shared" si="11"/>
        <v>7816</v>
      </c>
      <c r="P212" s="235">
        <f t="shared" si="13"/>
        <v>82.68274621813181</v>
      </c>
    </row>
    <row r="213" spans="1:16" ht="15" customHeight="1">
      <c r="A213" s="173"/>
      <c r="B213" s="173"/>
      <c r="C213" s="75" t="s">
        <v>583</v>
      </c>
      <c r="D213" s="543" t="s">
        <v>2166</v>
      </c>
      <c r="E213" s="96"/>
      <c r="F213" s="547">
        <v>1</v>
      </c>
      <c r="G213" s="76">
        <v>5000</v>
      </c>
      <c r="H213" s="76"/>
      <c r="I213" s="76">
        <v>5000</v>
      </c>
      <c r="J213" s="76">
        <v>5000</v>
      </c>
      <c r="K213" s="76"/>
      <c r="L213" s="76">
        <v>5000</v>
      </c>
      <c r="M213" s="221">
        <v>1232</v>
      </c>
      <c r="N213" s="221"/>
      <c r="O213" s="221">
        <f t="shared" si="11"/>
        <v>1232</v>
      </c>
      <c r="P213" s="235">
        <f t="shared" si="13"/>
        <v>24.64</v>
      </c>
    </row>
    <row r="214" spans="1:16" ht="15" customHeight="1">
      <c r="A214" s="173"/>
      <c r="B214" s="173"/>
      <c r="C214" s="75" t="s">
        <v>584</v>
      </c>
      <c r="D214" s="225" t="s">
        <v>206</v>
      </c>
      <c r="E214" s="96"/>
      <c r="F214" s="547">
        <v>1</v>
      </c>
      <c r="G214" s="76">
        <v>10033</v>
      </c>
      <c r="H214" s="76"/>
      <c r="I214" s="76">
        <v>10033</v>
      </c>
      <c r="J214" s="76"/>
      <c r="K214" s="76"/>
      <c r="L214" s="76"/>
      <c r="M214" s="221"/>
      <c r="N214" s="221"/>
      <c r="O214" s="221"/>
      <c r="P214" s="235"/>
    </row>
    <row r="215" spans="1:16" ht="15" customHeight="1">
      <c r="A215" s="173"/>
      <c r="B215" s="173"/>
      <c r="C215" s="75" t="s">
        <v>585</v>
      </c>
      <c r="D215" s="196" t="s">
        <v>1034</v>
      </c>
      <c r="E215" s="96"/>
      <c r="F215" s="547">
        <v>1</v>
      </c>
      <c r="G215" s="76">
        <v>30000</v>
      </c>
      <c r="H215" s="76"/>
      <c r="I215" s="76">
        <v>30000</v>
      </c>
      <c r="J215" s="76">
        <v>29818</v>
      </c>
      <c r="K215" s="76"/>
      <c r="L215" s="76">
        <v>29818</v>
      </c>
      <c r="M215" s="221">
        <v>14963</v>
      </c>
      <c r="N215" s="221"/>
      <c r="O215" s="221">
        <f t="shared" si="11"/>
        <v>14963</v>
      </c>
      <c r="P215" s="235">
        <f t="shared" si="13"/>
        <v>50.181098665235766</v>
      </c>
    </row>
    <row r="216" spans="1:16" ht="15" customHeight="1">
      <c r="A216" s="173"/>
      <c r="B216" s="173"/>
      <c r="C216" s="75" t="s">
        <v>2165</v>
      </c>
      <c r="D216" s="203" t="s">
        <v>1808</v>
      </c>
      <c r="E216" s="96"/>
      <c r="F216" s="547">
        <v>1</v>
      </c>
      <c r="G216" s="76">
        <v>9000</v>
      </c>
      <c r="H216" s="76"/>
      <c r="I216" s="76">
        <v>9000</v>
      </c>
      <c r="J216" s="76">
        <v>9000</v>
      </c>
      <c r="K216" s="76"/>
      <c r="L216" s="76">
        <v>9000</v>
      </c>
      <c r="M216" s="221"/>
      <c r="N216" s="221"/>
      <c r="O216" s="221">
        <f t="shared" si="11"/>
        <v>0</v>
      </c>
      <c r="P216" s="235">
        <f t="shared" si="13"/>
        <v>0</v>
      </c>
    </row>
    <row r="217" spans="1:16" ht="15" customHeight="1">
      <c r="A217" s="173"/>
      <c r="B217" s="173"/>
      <c r="C217" s="74" t="s">
        <v>128</v>
      </c>
      <c r="D217" s="87" t="s">
        <v>129</v>
      </c>
      <c r="E217" s="91"/>
      <c r="F217" s="547"/>
      <c r="G217" s="222"/>
      <c r="H217" s="222"/>
      <c r="I217" s="222"/>
      <c r="J217" s="76"/>
      <c r="K217" s="76"/>
      <c r="L217" s="76"/>
      <c r="M217" s="221"/>
      <c r="N217" s="221"/>
      <c r="O217" s="221"/>
      <c r="P217" s="235"/>
    </row>
    <row r="218" spans="1:16" ht="48" customHeight="1">
      <c r="A218" s="173"/>
      <c r="B218" s="173"/>
      <c r="C218" s="75" t="s">
        <v>1562</v>
      </c>
      <c r="D218" s="610" t="s">
        <v>1563</v>
      </c>
      <c r="E218" s="91"/>
      <c r="F218" s="547">
        <v>1</v>
      </c>
      <c r="G218" s="222"/>
      <c r="H218" s="222"/>
      <c r="I218" s="222"/>
      <c r="J218" s="76">
        <v>758846</v>
      </c>
      <c r="K218" s="76"/>
      <c r="L218" s="76">
        <v>758846</v>
      </c>
      <c r="M218" s="221">
        <v>4450</v>
      </c>
      <c r="N218" s="221"/>
      <c r="O218" s="221">
        <f t="shared" si="11"/>
        <v>4450</v>
      </c>
      <c r="P218" s="235">
        <f t="shared" si="13"/>
        <v>0.5864167433181436</v>
      </c>
    </row>
    <row r="219" spans="1:16" ht="48" customHeight="1">
      <c r="A219" s="173"/>
      <c r="B219" s="173"/>
      <c r="C219" s="818" t="s">
        <v>426</v>
      </c>
      <c r="D219" s="820" t="s">
        <v>329</v>
      </c>
      <c r="E219" s="91"/>
      <c r="F219" s="547">
        <v>1</v>
      </c>
      <c r="G219" s="222"/>
      <c r="H219" s="222"/>
      <c r="I219" s="222"/>
      <c r="J219" s="76">
        <v>25000</v>
      </c>
      <c r="K219" s="76"/>
      <c r="L219" s="76">
        <v>25000</v>
      </c>
      <c r="M219" s="221"/>
      <c r="N219" s="221"/>
      <c r="O219" s="221">
        <f t="shared" si="11"/>
        <v>0</v>
      </c>
      <c r="P219" s="235">
        <f t="shared" si="13"/>
        <v>0</v>
      </c>
    </row>
    <row r="220" spans="1:16" ht="15" customHeight="1">
      <c r="A220" s="173"/>
      <c r="B220" s="173"/>
      <c r="C220" s="75"/>
      <c r="D220" s="194" t="s">
        <v>2249</v>
      </c>
      <c r="E220" s="91"/>
      <c r="F220" s="547">
        <v>1</v>
      </c>
      <c r="G220" s="222"/>
      <c r="H220" s="222"/>
      <c r="I220" s="222"/>
      <c r="J220" s="76"/>
      <c r="K220" s="76"/>
      <c r="L220" s="76"/>
      <c r="M220" s="221"/>
      <c r="N220" s="221"/>
      <c r="O220" s="221"/>
      <c r="P220" s="235"/>
    </row>
    <row r="221" spans="1:16" ht="24.75" customHeight="1">
      <c r="A221" s="173"/>
      <c r="B221" s="173"/>
      <c r="C221" s="75" t="s">
        <v>1809</v>
      </c>
      <c r="D221" s="100" t="s">
        <v>284</v>
      </c>
      <c r="E221" s="91"/>
      <c r="F221" s="547">
        <v>1</v>
      </c>
      <c r="G221" s="222">
        <v>16103</v>
      </c>
      <c r="H221" s="222"/>
      <c r="I221" s="222">
        <v>16103</v>
      </c>
      <c r="J221" s="76">
        <v>16103</v>
      </c>
      <c r="K221" s="76"/>
      <c r="L221" s="76">
        <v>16103</v>
      </c>
      <c r="M221" s="221">
        <v>15673</v>
      </c>
      <c r="N221" s="221"/>
      <c r="O221" s="221">
        <f t="shared" si="11"/>
        <v>15673</v>
      </c>
      <c r="P221" s="235">
        <f t="shared" si="13"/>
        <v>97.32969011985344</v>
      </c>
    </row>
    <row r="222" spans="1:16" ht="15" customHeight="1">
      <c r="A222" s="173"/>
      <c r="B222" s="173"/>
      <c r="C222" s="74" t="s">
        <v>132</v>
      </c>
      <c r="D222" s="87" t="s">
        <v>998</v>
      </c>
      <c r="E222" s="95"/>
      <c r="F222" s="547"/>
      <c r="G222" s="76"/>
      <c r="H222" s="234"/>
      <c r="I222" s="76"/>
      <c r="J222" s="76">
        <v>0</v>
      </c>
      <c r="K222" s="76"/>
      <c r="L222" s="76">
        <v>0</v>
      </c>
      <c r="M222" s="221"/>
      <c r="N222" s="221"/>
      <c r="O222" s="221"/>
      <c r="P222" s="235"/>
    </row>
    <row r="223" spans="1:16" ht="15" customHeight="1">
      <c r="A223" s="173"/>
      <c r="B223" s="173"/>
      <c r="C223" s="75" t="s">
        <v>133</v>
      </c>
      <c r="D223" s="86" t="s">
        <v>1020</v>
      </c>
      <c r="E223" s="94"/>
      <c r="F223" s="547">
        <v>2</v>
      </c>
      <c r="G223" s="76">
        <v>19320</v>
      </c>
      <c r="H223" s="234"/>
      <c r="I223" s="76">
        <v>19320</v>
      </c>
      <c r="J223" s="76">
        <v>5634</v>
      </c>
      <c r="K223" s="76"/>
      <c r="L223" s="76">
        <v>5634</v>
      </c>
      <c r="M223" s="221">
        <v>5352</v>
      </c>
      <c r="N223" s="221"/>
      <c r="O223" s="221">
        <f t="shared" si="11"/>
        <v>5352</v>
      </c>
      <c r="P223" s="235">
        <f t="shared" si="13"/>
        <v>94.99467518636848</v>
      </c>
    </row>
    <row r="224" spans="1:16" ht="15" customHeight="1">
      <c r="A224" s="173"/>
      <c r="B224" s="173"/>
      <c r="C224" s="75" t="s">
        <v>996</v>
      </c>
      <c r="D224" s="521" t="s">
        <v>207</v>
      </c>
      <c r="E224" s="94"/>
      <c r="F224" s="547">
        <v>1</v>
      </c>
      <c r="G224" s="76">
        <v>17025</v>
      </c>
      <c r="H224" s="234"/>
      <c r="I224" s="76">
        <v>17025</v>
      </c>
      <c r="J224" s="76">
        <v>17025</v>
      </c>
      <c r="K224" s="76"/>
      <c r="L224" s="76">
        <v>17025</v>
      </c>
      <c r="M224" s="221">
        <v>8992</v>
      </c>
      <c r="N224" s="221"/>
      <c r="O224" s="221">
        <f t="shared" si="11"/>
        <v>8992</v>
      </c>
      <c r="P224" s="235">
        <f t="shared" si="13"/>
        <v>52.816446402349484</v>
      </c>
    </row>
    <row r="225" spans="1:16" ht="15" customHeight="1">
      <c r="A225" s="173"/>
      <c r="B225" s="173"/>
      <c r="C225" s="75" t="s">
        <v>997</v>
      </c>
      <c r="D225" s="495" t="s">
        <v>208</v>
      </c>
      <c r="E225" s="94"/>
      <c r="F225" s="547">
        <v>2</v>
      </c>
      <c r="G225" s="76"/>
      <c r="H225" s="76">
        <v>2000</v>
      </c>
      <c r="I225" s="76">
        <v>2000</v>
      </c>
      <c r="J225" s="76">
        <v>2000</v>
      </c>
      <c r="K225" s="76"/>
      <c r="L225" s="76">
        <v>2000</v>
      </c>
      <c r="M225" s="221">
        <v>2000</v>
      </c>
      <c r="N225" s="221"/>
      <c r="O225" s="221">
        <f t="shared" si="11"/>
        <v>2000</v>
      </c>
      <c r="P225" s="235">
        <f t="shared" si="13"/>
        <v>100</v>
      </c>
    </row>
    <row r="226" spans="1:16" ht="15" customHeight="1">
      <c r="A226" s="173"/>
      <c r="B226" s="173"/>
      <c r="C226" s="75" t="s">
        <v>999</v>
      </c>
      <c r="D226" s="107" t="s">
        <v>209</v>
      </c>
      <c r="E226" s="94"/>
      <c r="F226" s="547">
        <v>1</v>
      </c>
      <c r="G226" s="76">
        <v>1000</v>
      </c>
      <c r="H226" s="234"/>
      <c r="I226" s="76">
        <v>1000</v>
      </c>
      <c r="J226" s="76">
        <v>500</v>
      </c>
      <c r="K226" s="76"/>
      <c r="L226" s="76">
        <v>500</v>
      </c>
      <c r="M226" s="221"/>
      <c r="N226" s="221"/>
      <c r="O226" s="221">
        <f t="shared" si="11"/>
        <v>0</v>
      </c>
      <c r="P226" s="235">
        <f t="shared" si="13"/>
        <v>0</v>
      </c>
    </row>
    <row r="227" spans="1:16" ht="15" customHeight="1">
      <c r="A227" s="173"/>
      <c r="B227" s="173"/>
      <c r="C227" s="75" t="s">
        <v>38</v>
      </c>
      <c r="D227" s="107" t="s">
        <v>1564</v>
      </c>
      <c r="E227" s="94"/>
      <c r="F227" s="547">
        <v>2</v>
      </c>
      <c r="G227" s="76"/>
      <c r="H227" s="234"/>
      <c r="I227" s="76"/>
      <c r="J227" s="76">
        <v>807</v>
      </c>
      <c r="K227" s="76"/>
      <c r="L227" s="76">
        <v>807</v>
      </c>
      <c r="M227" s="221">
        <v>807</v>
      </c>
      <c r="N227" s="221"/>
      <c r="O227" s="221">
        <f t="shared" si="11"/>
        <v>807</v>
      </c>
      <c r="P227" s="235">
        <f t="shared" si="13"/>
        <v>100</v>
      </c>
    </row>
    <row r="228" spans="1:16" ht="15" customHeight="1">
      <c r="A228" s="173"/>
      <c r="B228" s="173"/>
      <c r="C228" s="818" t="s">
        <v>330</v>
      </c>
      <c r="D228" s="814" t="s">
        <v>331</v>
      </c>
      <c r="E228" s="94"/>
      <c r="F228" s="547">
        <v>1</v>
      </c>
      <c r="G228" s="76"/>
      <c r="H228" s="234"/>
      <c r="I228" s="76"/>
      <c r="J228" s="76">
        <v>1697</v>
      </c>
      <c r="K228" s="76"/>
      <c r="L228" s="76">
        <v>1697</v>
      </c>
      <c r="M228" s="221">
        <v>1697</v>
      </c>
      <c r="N228" s="221"/>
      <c r="O228" s="221">
        <f t="shared" si="11"/>
        <v>1697</v>
      </c>
      <c r="P228" s="235">
        <f t="shared" si="13"/>
        <v>100</v>
      </c>
    </row>
    <row r="229" spans="1:16" ht="15" customHeight="1">
      <c r="A229" s="173"/>
      <c r="B229" s="173"/>
      <c r="C229" s="75"/>
      <c r="D229" s="194" t="s">
        <v>2249</v>
      </c>
      <c r="E229" s="94"/>
      <c r="F229" s="547"/>
      <c r="G229" s="76"/>
      <c r="H229" s="234"/>
      <c r="I229" s="76"/>
      <c r="J229" s="76"/>
      <c r="K229" s="76"/>
      <c r="L229" s="76"/>
      <c r="M229" s="221"/>
      <c r="N229" s="221"/>
      <c r="O229" s="221"/>
      <c r="P229" s="235"/>
    </row>
    <row r="230" spans="1:16" ht="15" customHeight="1">
      <c r="A230" s="173"/>
      <c r="B230" s="173"/>
      <c r="C230" s="75" t="s">
        <v>2283</v>
      </c>
      <c r="D230" s="223" t="s">
        <v>285</v>
      </c>
      <c r="E230" s="94"/>
      <c r="F230" s="547">
        <v>2</v>
      </c>
      <c r="G230" s="76"/>
      <c r="H230" s="76">
        <v>60868</v>
      </c>
      <c r="I230" s="76">
        <v>60868</v>
      </c>
      <c r="J230" s="76"/>
      <c r="K230" s="76">
        <v>60868</v>
      </c>
      <c r="L230" s="76">
        <v>60868</v>
      </c>
      <c r="M230" s="221"/>
      <c r="N230" s="221">
        <v>60868</v>
      </c>
      <c r="O230" s="221">
        <f t="shared" si="11"/>
        <v>60868</v>
      </c>
      <c r="P230" s="235">
        <f t="shared" si="13"/>
        <v>100</v>
      </c>
    </row>
    <row r="231" spans="1:16" ht="15" customHeight="1">
      <c r="A231" s="173"/>
      <c r="B231" s="173"/>
      <c r="C231" s="75" t="s">
        <v>1035</v>
      </c>
      <c r="D231" s="544" t="s">
        <v>538</v>
      </c>
      <c r="E231" s="94"/>
      <c r="F231" s="547">
        <v>1</v>
      </c>
      <c r="G231" s="76">
        <v>8000</v>
      </c>
      <c r="H231" s="76"/>
      <c r="I231" s="76">
        <v>8000</v>
      </c>
      <c r="J231" s="76"/>
      <c r="K231" s="76"/>
      <c r="L231" s="76"/>
      <c r="M231" s="221"/>
      <c r="N231" s="221"/>
      <c r="O231" s="221"/>
      <c r="P231" s="235"/>
    </row>
    <row r="232" spans="1:16" ht="15" customHeight="1">
      <c r="A232" s="149"/>
      <c r="B232" s="149"/>
      <c r="C232" s="150"/>
      <c r="D232" s="155" t="s">
        <v>1487</v>
      </c>
      <c r="E232" s="151"/>
      <c r="F232" s="151"/>
      <c r="G232" s="216">
        <f aca="true" t="shared" si="14" ref="G232:O232">SUM(G121:G231)</f>
        <v>1539782</v>
      </c>
      <c r="H232" s="216">
        <f t="shared" si="14"/>
        <v>132391</v>
      </c>
      <c r="I232" s="216">
        <f t="shared" si="14"/>
        <v>1672173</v>
      </c>
      <c r="J232" s="216">
        <f t="shared" si="14"/>
        <v>5412119</v>
      </c>
      <c r="K232" s="216">
        <f t="shared" si="14"/>
        <v>129991</v>
      </c>
      <c r="L232" s="216">
        <f t="shared" si="14"/>
        <v>5542110</v>
      </c>
      <c r="M232" s="216">
        <f t="shared" si="14"/>
        <v>567020</v>
      </c>
      <c r="N232" s="216">
        <f t="shared" si="14"/>
        <v>129990</v>
      </c>
      <c r="O232" s="216">
        <f t="shared" si="14"/>
        <v>697010</v>
      </c>
      <c r="P232" s="236">
        <f t="shared" si="13"/>
        <v>12.57661793071592</v>
      </c>
    </row>
    <row r="233" spans="1:16" ht="15" customHeight="1">
      <c r="A233" s="174">
        <v>1</v>
      </c>
      <c r="B233" s="174">
        <v>17</v>
      </c>
      <c r="C233" s="175"/>
      <c r="D233" s="176" t="s">
        <v>1368</v>
      </c>
      <c r="E233" s="143"/>
      <c r="F233" s="143"/>
      <c r="G233" s="221"/>
      <c r="H233" s="221"/>
      <c r="I233" s="221"/>
      <c r="J233" s="195"/>
      <c r="K233" s="195"/>
      <c r="L233" s="195"/>
      <c r="M233" s="221"/>
      <c r="N233" s="221"/>
      <c r="O233" s="221"/>
      <c r="P233" s="235"/>
    </row>
    <row r="234" spans="1:16" ht="15" customHeight="1">
      <c r="A234" s="148"/>
      <c r="B234" s="148"/>
      <c r="C234" s="73" t="s">
        <v>102</v>
      </c>
      <c r="D234" s="100" t="s">
        <v>210</v>
      </c>
      <c r="E234" s="94"/>
      <c r="F234" s="96">
        <v>1</v>
      </c>
      <c r="G234" s="76">
        <v>36800</v>
      </c>
      <c r="H234" s="76"/>
      <c r="I234" s="76">
        <v>36800</v>
      </c>
      <c r="J234" s="221">
        <v>36800</v>
      </c>
      <c r="K234" s="221"/>
      <c r="L234" s="221">
        <v>36800</v>
      </c>
      <c r="M234" s="221">
        <v>10714</v>
      </c>
      <c r="N234" s="221"/>
      <c r="O234" s="221">
        <f>SUM(M234:N234)</f>
        <v>10714</v>
      </c>
      <c r="P234" s="235">
        <f t="shared" si="13"/>
        <v>29.11413043478261</v>
      </c>
    </row>
    <row r="235" spans="1:16" ht="36" customHeight="1">
      <c r="A235" s="148"/>
      <c r="B235" s="148"/>
      <c r="C235" s="73" t="s">
        <v>1337</v>
      </c>
      <c r="D235" s="545" t="s">
        <v>211</v>
      </c>
      <c r="E235" s="96"/>
      <c r="F235" s="96">
        <v>1</v>
      </c>
      <c r="G235" s="76">
        <v>23000</v>
      </c>
      <c r="H235" s="76"/>
      <c r="I235" s="76">
        <v>23000</v>
      </c>
      <c r="J235" s="221">
        <v>23000</v>
      </c>
      <c r="K235" s="221"/>
      <c r="L235" s="221">
        <v>23000</v>
      </c>
      <c r="M235" s="221">
        <v>1016</v>
      </c>
      <c r="N235" s="221"/>
      <c r="O235" s="221">
        <f aca="true" t="shared" si="15" ref="O235:O242">SUM(M235:N235)</f>
        <v>1016</v>
      </c>
      <c r="P235" s="235">
        <f t="shared" si="13"/>
        <v>4.4173913043478255</v>
      </c>
    </row>
    <row r="236" spans="1:16" ht="13.5" customHeight="1">
      <c r="A236" s="148"/>
      <c r="B236" s="148"/>
      <c r="C236" s="73" t="s">
        <v>104</v>
      </c>
      <c r="D236" s="821" t="s">
        <v>332</v>
      </c>
      <c r="E236" s="96"/>
      <c r="F236" s="96">
        <v>1</v>
      </c>
      <c r="G236" s="76"/>
      <c r="H236" s="76"/>
      <c r="I236" s="76"/>
      <c r="J236" s="221"/>
      <c r="K236" s="221">
        <v>300</v>
      </c>
      <c r="L236" s="221">
        <v>300</v>
      </c>
      <c r="M236" s="221"/>
      <c r="N236" s="221"/>
      <c r="O236" s="221">
        <f t="shared" si="15"/>
        <v>0</v>
      </c>
      <c r="P236" s="235">
        <f t="shared" si="13"/>
        <v>0</v>
      </c>
    </row>
    <row r="237" spans="1:16" ht="13.5" customHeight="1">
      <c r="A237" s="148"/>
      <c r="B237" s="148"/>
      <c r="C237" s="73" t="s">
        <v>106</v>
      </c>
      <c r="D237" s="822" t="s">
        <v>333</v>
      </c>
      <c r="E237" s="96"/>
      <c r="F237" s="96">
        <v>1</v>
      </c>
      <c r="G237" s="76"/>
      <c r="H237" s="76"/>
      <c r="I237" s="76"/>
      <c r="J237" s="221">
        <v>1242</v>
      </c>
      <c r="K237" s="221"/>
      <c r="L237" s="221">
        <v>1242</v>
      </c>
      <c r="M237" s="221">
        <v>1242</v>
      </c>
      <c r="N237" s="221"/>
      <c r="O237" s="221">
        <f t="shared" si="15"/>
        <v>1242</v>
      </c>
      <c r="P237" s="235">
        <f t="shared" si="13"/>
        <v>100</v>
      </c>
    </row>
    <row r="238" spans="1:16" ht="13.5" customHeight="1">
      <c r="A238" s="148"/>
      <c r="B238" s="148"/>
      <c r="C238" s="73" t="s">
        <v>334</v>
      </c>
      <c r="D238" s="823" t="s">
        <v>335</v>
      </c>
      <c r="E238" s="96"/>
      <c r="F238" s="96">
        <v>1</v>
      </c>
      <c r="G238" s="76"/>
      <c r="H238" s="76"/>
      <c r="I238" s="76"/>
      <c r="J238" s="221">
        <v>12330</v>
      </c>
      <c r="K238" s="221"/>
      <c r="L238" s="221">
        <v>12330</v>
      </c>
      <c r="M238" s="221">
        <v>12330</v>
      </c>
      <c r="N238" s="221"/>
      <c r="O238" s="221">
        <f t="shared" si="15"/>
        <v>12330</v>
      </c>
      <c r="P238" s="235">
        <f t="shared" si="13"/>
        <v>100</v>
      </c>
    </row>
    <row r="239" spans="1:16" ht="13.5" customHeight="1">
      <c r="A239" s="148"/>
      <c r="B239" s="148"/>
      <c r="C239" s="73"/>
      <c r="D239" s="194" t="s">
        <v>2249</v>
      </c>
      <c r="E239" s="94"/>
      <c r="F239" s="96"/>
      <c r="G239" s="76"/>
      <c r="H239" s="76"/>
      <c r="I239" s="76"/>
      <c r="J239" s="221"/>
      <c r="K239" s="221"/>
      <c r="L239" s="221"/>
      <c r="M239" s="221"/>
      <c r="N239" s="221"/>
      <c r="O239" s="221"/>
      <c r="P239" s="235"/>
    </row>
    <row r="240" spans="1:16" ht="24.75" customHeight="1">
      <c r="A240" s="148"/>
      <c r="B240" s="148"/>
      <c r="C240" s="73" t="s">
        <v>540</v>
      </c>
      <c r="D240" s="100" t="s">
        <v>539</v>
      </c>
      <c r="E240" s="94"/>
      <c r="F240" s="96">
        <v>1</v>
      </c>
      <c r="G240" s="76">
        <v>103818</v>
      </c>
      <c r="H240" s="76"/>
      <c r="I240" s="76">
        <v>103818</v>
      </c>
      <c r="J240" s="221">
        <v>103818</v>
      </c>
      <c r="K240" s="221"/>
      <c r="L240" s="221">
        <v>103818</v>
      </c>
      <c r="M240" s="221">
        <v>20718</v>
      </c>
      <c r="N240" s="221"/>
      <c r="O240" s="221">
        <f t="shared" si="15"/>
        <v>20718</v>
      </c>
      <c r="P240" s="235">
        <f t="shared" si="13"/>
        <v>19.956076980870368</v>
      </c>
    </row>
    <row r="241" spans="1:16" ht="24.75" customHeight="1">
      <c r="A241" s="148"/>
      <c r="B241" s="148"/>
      <c r="C241" s="73" t="s">
        <v>541</v>
      </c>
      <c r="D241" s="100" t="s">
        <v>1006</v>
      </c>
      <c r="E241" s="94"/>
      <c r="F241" s="96">
        <v>1</v>
      </c>
      <c r="G241" s="76">
        <v>23220</v>
      </c>
      <c r="H241" s="76"/>
      <c r="I241" s="76">
        <v>23220</v>
      </c>
      <c r="J241" s="221">
        <v>23220</v>
      </c>
      <c r="K241" s="221"/>
      <c r="L241" s="221">
        <v>23220</v>
      </c>
      <c r="M241" s="221">
        <v>1905</v>
      </c>
      <c r="N241" s="221"/>
      <c r="O241" s="221">
        <f t="shared" si="15"/>
        <v>1905</v>
      </c>
      <c r="P241" s="235">
        <f t="shared" si="13"/>
        <v>8.204134366925064</v>
      </c>
    </row>
    <row r="242" spans="1:16" ht="24.75" customHeight="1">
      <c r="A242" s="148"/>
      <c r="B242" s="148"/>
      <c r="C242" s="73" t="s">
        <v>542</v>
      </c>
      <c r="D242" s="106" t="s">
        <v>1005</v>
      </c>
      <c r="E242" s="94"/>
      <c r="F242" s="96">
        <v>1</v>
      </c>
      <c r="G242" s="76">
        <v>40000</v>
      </c>
      <c r="H242" s="76"/>
      <c r="I242" s="76">
        <v>40000</v>
      </c>
      <c r="J242" s="221">
        <v>40000</v>
      </c>
      <c r="K242" s="221"/>
      <c r="L242" s="221">
        <v>40000</v>
      </c>
      <c r="M242" s="221"/>
      <c r="N242" s="221"/>
      <c r="O242" s="221">
        <f t="shared" si="15"/>
        <v>0</v>
      </c>
      <c r="P242" s="235">
        <f t="shared" si="13"/>
        <v>0</v>
      </c>
    </row>
    <row r="243" spans="1:16" ht="15" customHeight="1">
      <c r="A243" s="149"/>
      <c r="B243" s="149"/>
      <c r="C243" s="150"/>
      <c r="D243" s="155" t="s">
        <v>2290</v>
      </c>
      <c r="E243" s="151"/>
      <c r="F243" s="151"/>
      <c r="G243" s="216">
        <f aca="true" t="shared" si="16" ref="G243:O243">SUM(G234:G242)</f>
        <v>226838</v>
      </c>
      <c r="H243" s="216"/>
      <c r="I243" s="216">
        <f t="shared" si="16"/>
        <v>226838</v>
      </c>
      <c r="J243" s="216">
        <f t="shared" si="16"/>
        <v>240410</v>
      </c>
      <c r="K243" s="216">
        <f t="shared" si="16"/>
        <v>300</v>
      </c>
      <c r="L243" s="216">
        <f t="shared" si="16"/>
        <v>240710</v>
      </c>
      <c r="M243" s="216">
        <f t="shared" si="16"/>
        <v>47925</v>
      </c>
      <c r="N243" s="216"/>
      <c r="O243" s="216">
        <f t="shared" si="16"/>
        <v>47925</v>
      </c>
      <c r="P243" s="236">
        <f t="shared" si="13"/>
        <v>19.909850027003447</v>
      </c>
    </row>
    <row r="244" spans="1:16" ht="15" customHeight="1">
      <c r="A244" s="171">
        <v>1</v>
      </c>
      <c r="B244" s="171">
        <v>18</v>
      </c>
      <c r="C244" s="177"/>
      <c r="D244" s="156" t="s">
        <v>1044</v>
      </c>
      <c r="E244" s="157"/>
      <c r="F244" s="157"/>
      <c r="G244" s="221"/>
      <c r="H244" s="221"/>
      <c r="I244" s="221"/>
      <c r="J244" s="222"/>
      <c r="K244" s="222"/>
      <c r="L244" s="222"/>
      <c r="M244" s="222"/>
      <c r="N244" s="222"/>
      <c r="O244" s="222"/>
      <c r="P244" s="827"/>
    </row>
    <row r="245" spans="1:16" ht="15" customHeight="1">
      <c r="A245" s="171"/>
      <c r="B245" s="171"/>
      <c r="C245" s="72" t="s">
        <v>102</v>
      </c>
      <c r="D245" s="489" t="s">
        <v>336</v>
      </c>
      <c r="E245" s="157"/>
      <c r="F245" s="157"/>
      <c r="G245" s="221"/>
      <c r="H245" s="221"/>
      <c r="I245" s="221"/>
      <c r="J245" s="222">
        <v>763</v>
      </c>
      <c r="K245" s="222"/>
      <c r="L245" s="222">
        <v>763</v>
      </c>
      <c r="M245" s="222">
        <v>763</v>
      </c>
      <c r="N245" s="222"/>
      <c r="O245" s="222">
        <v>763</v>
      </c>
      <c r="P245" s="827">
        <f t="shared" si="13"/>
        <v>100</v>
      </c>
    </row>
    <row r="246" spans="1:16" ht="15" customHeight="1">
      <c r="A246" s="149"/>
      <c r="B246" s="149"/>
      <c r="C246" s="150"/>
      <c r="D246" s="155" t="s">
        <v>564</v>
      </c>
      <c r="E246" s="151"/>
      <c r="F246" s="151"/>
      <c r="G246" s="216"/>
      <c r="H246" s="216"/>
      <c r="I246" s="216"/>
      <c r="J246" s="216">
        <f aca="true" t="shared" si="17" ref="J246:O246">SUM(J245)</f>
        <v>763</v>
      </c>
      <c r="K246" s="216"/>
      <c r="L246" s="216">
        <f t="shared" si="17"/>
        <v>763</v>
      </c>
      <c r="M246" s="216">
        <f t="shared" si="17"/>
        <v>763</v>
      </c>
      <c r="N246" s="216"/>
      <c r="O246" s="216">
        <f t="shared" si="17"/>
        <v>763</v>
      </c>
      <c r="P246" s="236">
        <f t="shared" si="13"/>
        <v>100</v>
      </c>
    </row>
    <row r="247" spans="1:16" ht="12.75">
      <c r="A247" s="145">
        <v>1</v>
      </c>
      <c r="B247" s="145">
        <v>19</v>
      </c>
      <c r="C247" s="152"/>
      <c r="D247" s="153" t="s">
        <v>1331</v>
      </c>
      <c r="E247" s="146"/>
      <c r="F247" s="146"/>
      <c r="G247" s="221"/>
      <c r="H247" s="221"/>
      <c r="I247" s="221"/>
      <c r="J247" s="221"/>
      <c r="K247" s="221"/>
      <c r="L247" s="221"/>
      <c r="M247" s="222"/>
      <c r="N247" s="221"/>
      <c r="O247" s="221"/>
      <c r="P247" s="235"/>
    </row>
    <row r="248" spans="1:16" ht="13.5" customHeight="1">
      <c r="A248" s="145"/>
      <c r="B248" s="145"/>
      <c r="C248" s="73" t="s">
        <v>102</v>
      </c>
      <c r="D248" s="85" t="s">
        <v>1565</v>
      </c>
      <c r="E248" s="146"/>
      <c r="F248" s="550">
        <v>2</v>
      </c>
      <c r="G248" s="221"/>
      <c r="H248" s="221"/>
      <c r="I248" s="221"/>
      <c r="J248" s="221"/>
      <c r="K248" s="221">
        <v>3000</v>
      </c>
      <c r="L248" s="221">
        <v>3000</v>
      </c>
      <c r="M248" s="222"/>
      <c r="N248" s="221">
        <v>3000</v>
      </c>
      <c r="O248" s="221">
        <f aca="true" t="shared" si="18" ref="O248:O253">SUM(N248)</f>
        <v>3000</v>
      </c>
      <c r="P248" s="235">
        <f t="shared" si="13"/>
        <v>100</v>
      </c>
    </row>
    <row r="249" spans="1:16" ht="13.5" customHeight="1">
      <c r="A249" s="145"/>
      <c r="B249" s="145"/>
      <c r="C249" s="73" t="s">
        <v>1337</v>
      </c>
      <c r="D249" s="85" t="s">
        <v>217</v>
      </c>
      <c r="E249" s="146"/>
      <c r="F249" s="550">
        <v>2</v>
      </c>
      <c r="G249" s="221"/>
      <c r="H249" s="221"/>
      <c r="I249" s="221"/>
      <c r="J249" s="221"/>
      <c r="K249" s="221">
        <v>625</v>
      </c>
      <c r="L249" s="221">
        <v>625</v>
      </c>
      <c r="M249" s="222"/>
      <c r="N249" s="221">
        <v>625</v>
      </c>
      <c r="O249" s="221">
        <f t="shared" si="18"/>
        <v>625</v>
      </c>
      <c r="P249" s="235">
        <f t="shared" si="13"/>
        <v>100</v>
      </c>
    </row>
    <row r="250" spans="1:16" ht="13.5" customHeight="1">
      <c r="A250" s="145"/>
      <c r="B250" s="145"/>
      <c r="C250" s="73" t="s">
        <v>104</v>
      </c>
      <c r="D250" s="824" t="s">
        <v>1310</v>
      </c>
      <c r="E250" s="146"/>
      <c r="F250" s="550">
        <v>2</v>
      </c>
      <c r="G250" s="221"/>
      <c r="H250" s="221"/>
      <c r="I250" s="221"/>
      <c r="J250" s="221"/>
      <c r="K250" s="221">
        <v>3040</v>
      </c>
      <c r="L250" s="221">
        <v>3040</v>
      </c>
      <c r="M250" s="222"/>
      <c r="N250" s="221">
        <v>3040</v>
      </c>
      <c r="O250" s="221">
        <f t="shared" si="18"/>
        <v>3040</v>
      </c>
      <c r="P250" s="235">
        <f t="shared" si="13"/>
        <v>100</v>
      </c>
    </row>
    <row r="251" spans="1:16" ht="13.5" customHeight="1">
      <c r="A251" s="145"/>
      <c r="B251" s="145"/>
      <c r="C251" s="73" t="s">
        <v>106</v>
      </c>
      <c r="D251" s="825" t="s">
        <v>1311</v>
      </c>
      <c r="E251" s="146"/>
      <c r="F251" s="550">
        <v>2</v>
      </c>
      <c r="G251" s="221"/>
      <c r="H251" s="221"/>
      <c r="I251" s="221"/>
      <c r="J251" s="221"/>
      <c r="K251" s="221">
        <v>1500</v>
      </c>
      <c r="L251" s="221">
        <v>1500</v>
      </c>
      <c r="M251" s="222"/>
      <c r="N251" s="221"/>
      <c r="O251" s="221">
        <f t="shared" si="18"/>
        <v>0</v>
      </c>
      <c r="P251" s="235">
        <f t="shared" si="13"/>
        <v>0</v>
      </c>
    </row>
    <row r="252" spans="1:16" ht="13.5">
      <c r="A252" s="148"/>
      <c r="B252" s="148"/>
      <c r="C252" s="73"/>
      <c r="D252" s="194" t="s">
        <v>2249</v>
      </c>
      <c r="E252" s="90"/>
      <c r="F252" s="90"/>
      <c r="G252" s="496"/>
      <c r="H252" s="494"/>
      <c r="I252" s="494"/>
      <c r="J252" s="221"/>
      <c r="K252" s="221"/>
      <c r="L252" s="221"/>
      <c r="M252" s="222"/>
      <c r="N252" s="221"/>
      <c r="O252" s="221"/>
      <c r="P252" s="235"/>
    </row>
    <row r="253" spans="1:16" ht="24.75" customHeight="1">
      <c r="A253" s="148"/>
      <c r="B253" s="148"/>
      <c r="C253" s="73" t="s">
        <v>2047</v>
      </c>
      <c r="D253" s="101" t="s">
        <v>212</v>
      </c>
      <c r="E253" s="90"/>
      <c r="F253" s="547">
        <v>2</v>
      </c>
      <c r="G253" s="494"/>
      <c r="H253" s="494">
        <v>8200</v>
      </c>
      <c r="I253" s="494">
        <v>8200</v>
      </c>
      <c r="J253" s="221"/>
      <c r="K253" s="221">
        <v>3660</v>
      </c>
      <c r="L253" s="221">
        <v>3660</v>
      </c>
      <c r="M253" s="222"/>
      <c r="N253" s="221"/>
      <c r="O253" s="221">
        <f t="shared" si="18"/>
        <v>0</v>
      </c>
      <c r="P253" s="235">
        <f aca="true" t="shared" si="19" ref="P253:P265">SUM(O253/L253)*100</f>
        <v>0</v>
      </c>
    </row>
    <row r="254" spans="1:16" ht="13.5">
      <c r="A254" s="149"/>
      <c r="B254" s="149"/>
      <c r="C254" s="150"/>
      <c r="D254" s="155" t="s">
        <v>1333</v>
      </c>
      <c r="E254" s="151"/>
      <c r="F254" s="548"/>
      <c r="G254" s="216"/>
      <c r="H254" s="216">
        <f aca="true" t="shared" si="20" ref="H254:O254">SUM(H248:H253)</f>
        <v>8200</v>
      </c>
      <c r="I254" s="216">
        <f t="shared" si="20"/>
        <v>8200</v>
      </c>
      <c r="J254" s="216"/>
      <c r="K254" s="216">
        <f t="shared" si="20"/>
        <v>11825</v>
      </c>
      <c r="L254" s="216">
        <f t="shared" si="20"/>
        <v>11825</v>
      </c>
      <c r="M254" s="216"/>
      <c r="N254" s="216">
        <f t="shared" si="20"/>
        <v>6665</v>
      </c>
      <c r="O254" s="216">
        <f t="shared" si="20"/>
        <v>6665</v>
      </c>
      <c r="P254" s="236">
        <f t="shared" si="19"/>
        <v>56.36363636363636</v>
      </c>
    </row>
    <row r="255" spans="1:16" s="178" customFormat="1" ht="12.75">
      <c r="A255" s="171">
        <v>1</v>
      </c>
      <c r="B255" s="171">
        <v>22</v>
      </c>
      <c r="C255" s="177"/>
      <c r="D255" s="156" t="s">
        <v>103</v>
      </c>
      <c r="E255" s="157"/>
      <c r="F255" s="549"/>
      <c r="G255" s="222"/>
      <c r="H255" s="222"/>
      <c r="I255" s="222"/>
      <c r="J255" s="222"/>
      <c r="K255" s="222"/>
      <c r="L255" s="222"/>
      <c r="M255" s="222"/>
      <c r="N255" s="222"/>
      <c r="O255" s="222"/>
      <c r="P255" s="235"/>
    </row>
    <row r="256" spans="1:16" s="178" customFormat="1" ht="24.75" customHeight="1">
      <c r="A256" s="171"/>
      <c r="B256" s="171"/>
      <c r="C256" s="73" t="s">
        <v>102</v>
      </c>
      <c r="D256" s="106" t="s">
        <v>1496</v>
      </c>
      <c r="E256" s="96"/>
      <c r="F256" s="96">
        <v>2</v>
      </c>
      <c r="G256" s="76">
        <v>780</v>
      </c>
      <c r="H256" s="76"/>
      <c r="I256" s="76">
        <v>780</v>
      </c>
      <c r="J256" s="222"/>
      <c r="K256" s="222">
        <v>780</v>
      </c>
      <c r="L256" s="222">
        <v>780</v>
      </c>
      <c r="M256" s="222"/>
      <c r="N256" s="222">
        <v>780</v>
      </c>
      <c r="O256" s="222">
        <f>SUM(N256)</f>
        <v>780</v>
      </c>
      <c r="P256" s="235">
        <f t="shared" si="19"/>
        <v>100</v>
      </c>
    </row>
    <row r="257" spans="1:16" s="178" customFormat="1" ht="24.75" customHeight="1">
      <c r="A257" s="171"/>
      <c r="B257" s="171"/>
      <c r="C257" s="73" t="s">
        <v>1337</v>
      </c>
      <c r="D257" s="826" t="s">
        <v>1312</v>
      </c>
      <c r="E257" s="96"/>
      <c r="F257" s="96">
        <v>2</v>
      </c>
      <c r="G257" s="76"/>
      <c r="H257" s="76"/>
      <c r="I257" s="76"/>
      <c r="J257" s="222"/>
      <c r="K257" s="222">
        <v>250</v>
      </c>
      <c r="L257" s="222">
        <v>250</v>
      </c>
      <c r="M257" s="222"/>
      <c r="N257" s="222">
        <v>250</v>
      </c>
      <c r="O257" s="222">
        <f>SUM(N257)</f>
        <v>250</v>
      </c>
      <c r="P257" s="235">
        <f t="shared" si="19"/>
        <v>100</v>
      </c>
    </row>
    <row r="258" spans="1:16" s="178" customFormat="1" ht="24.75" customHeight="1">
      <c r="A258" s="171"/>
      <c r="B258" s="171"/>
      <c r="C258" s="73" t="s">
        <v>104</v>
      </c>
      <c r="D258" s="198" t="s">
        <v>2325</v>
      </c>
      <c r="E258" s="96"/>
      <c r="F258" s="96">
        <v>2</v>
      </c>
      <c r="G258" s="76"/>
      <c r="H258" s="76"/>
      <c r="I258" s="76"/>
      <c r="J258" s="222"/>
      <c r="K258" s="222">
        <v>72366</v>
      </c>
      <c r="L258" s="222">
        <v>72366</v>
      </c>
      <c r="M258" s="222"/>
      <c r="N258" s="222">
        <v>72366</v>
      </c>
      <c r="O258" s="222">
        <f>SUM(N258)</f>
        <v>72366</v>
      </c>
      <c r="P258" s="235">
        <f t="shared" si="19"/>
        <v>100</v>
      </c>
    </row>
    <row r="259" spans="1:16" s="178" customFormat="1" ht="13.5">
      <c r="A259" s="149"/>
      <c r="B259" s="149"/>
      <c r="C259" s="150"/>
      <c r="D259" s="155" t="s">
        <v>1045</v>
      </c>
      <c r="E259" s="151"/>
      <c r="F259" s="548"/>
      <c r="G259" s="216">
        <f>SUM(G256:G258)</f>
        <v>780</v>
      </c>
      <c r="H259" s="216"/>
      <c r="I259" s="216">
        <f aca="true" t="shared" si="21" ref="I259:O259">SUM(I256:I258)</f>
        <v>780</v>
      </c>
      <c r="J259" s="216"/>
      <c r="K259" s="216">
        <f t="shared" si="21"/>
        <v>73396</v>
      </c>
      <c r="L259" s="216">
        <f t="shared" si="21"/>
        <v>73396</v>
      </c>
      <c r="M259" s="216"/>
      <c r="N259" s="216">
        <f t="shared" si="21"/>
        <v>73396</v>
      </c>
      <c r="O259" s="216">
        <f t="shared" si="21"/>
        <v>73396</v>
      </c>
      <c r="P259" s="1114">
        <f>SUM(P256:P256)</f>
        <v>100</v>
      </c>
    </row>
    <row r="260" spans="1:16" ht="12.75">
      <c r="A260" s="145">
        <v>1</v>
      </c>
      <c r="B260" s="145">
        <v>3</v>
      </c>
      <c r="C260" s="152"/>
      <c r="D260" s="153" t="s">
        <v>1010</v>
      </c>
      <c r="E260" s="146"/>
      <c r="F260" s="550"/>
      <c r="G260" s="221"/>
      <c r="H260" s="221"/>
      <c r="I260" s="221"/>
      <c r="J260" s="221"/>
      <c r="K260" s="221"/>
      <c r="L260" s="221"/>
      <c r="M260" s="221"/>
      <c r="N260" s="221"/>
      <c r="O260" s="221"/>
      <c r="P260" s="235"/>
    </row>
    <row r="261" spans="1:16" ht="15" customHeight="1">
      <c r="A261" s="145"/>
      <c r="B261" s="145"/>
      <c r="C261" s="71" t="s">
        <v>102</v>
      </c>
      <c r="D261" s="227" t="s">
        <v>543</v>
      </c>
      <c r="E261" s="82"/>
      <c r="F261" s="154">
        <v>1</v>
      </c>
      <c r="G261" s="528">
        <v>20000</v>
      </c>
      <c r="H261" s="528"/>
      <c r="I261" s="528">
        <v>20000</v>
      </c>
      <c r="J261" s="221"/>
      <c r="K261" s="221"/>
      <c r="L261" s="221"/>
      <c r="M261" s="221"/>
      <c r="N261" s="221"/>
      <c r="O261" s="221"/>
      <c r="P261" s="235"/>
    </row>
    <row r="262" spans="1:16" ht="16.5" customHeight="1">
      <c r="A262" s="68"/>
      <c r="B262" s="68"/>
      <c r="C262" s="179"/>
      <c r="D262" s="180" t="s">
        <v>1011</v>
      </c>
      <c r="E262" s="181"/>
      <c r="F262" s="181"/>
      <c r="G262" s="216">
        <f>SUM(G260:G261)</f>
        <v>20000</v>
      </c>
      <c r="H262" s="216">
        <f>SUM(H260:H261)</f>
        <v>0</v>
      </c>
      <c r="I262" s="216">
        <f>SUM(I260:I261)</f>
        <v>20000</v>
      </c>
      <c r="J262" s="231"/>
      <c r="K262" s="231"/>
      <c r="L262" s="231"/>
      <c r="M262" s="231"/>
      <c r="N262" s="231"/>
      <c r="O262" s="231"/>
      <c r="P262" s="236"/>
    </row>
    <row r="263" spans="1:16" ht="13.5">
      <c r="A263" s="69"/>
      <c r="B263" s="69"/>
      <c r="C263" s="182"/>
      <c r="D263" s="208" t="s">
        <v>544</v>
      </c>
      <c r="E263" s="181"/>
      <c r="F263" s="181"/>
      <c r="G263" s="216">
        <f>SUM(G44+G119+G232+G243+G254+G246+G259+G262)</f>
        <v>2491292</v>
      </c>
      <c r="H263" s="216">
        <f>SUM(H44+H119+H232+H243+H254+H246+H259+H262)</f>
        <v>179007</v>
      </c>
      <c r="I263" s="216">
        <f>SUM(I44+I119+I232+I243+I254+I246+I259+I262)</f>
        <v>2670299</v>
      </c>
      <c r="J263" s="216">
        <f aca="true" t="shared" si="22" ref="J263:O263">SUM(J7+J44+J119+J232+J243+J254+J246+J259+J262)</f>
        <v>6398733</v>
      </c>
      <c r="K263" s="216">
        <f t="shared" si="22"/>
        <v>330774</v>
      </c>
      <c r="L263" s="216">
        <f t="shared" si="22"/>
        <v>6729507</v>
      </c>
      <c r="M263" s="216">
        <f t="shared" si="22"/>
        <v>896850</v>
      </c>
      <c r="N263" s="216">
        <f t="shared" si="22"/>
        <v>283312</v>
      </c>
      <c r="O263" s="216">
        <f t="shared" si="22"/>
        <v>1180162</v>
      </c>
      <c r="P263" s="236">
        <f t="shared" si="19"/>
        <v>17.53712419052391</v>
      </c>
    </row>
    <row r="264" spans="1:16" ht="13.5">
      <c r="A264" s="99"/>
      <c r="B264" s="99"/>
      <c r="C264" s="170"/>
      <c r="D264" s="80" t="s">
        <v>1389</v>
      </c>
      <c r="E264" s="183"/>
      <c r="F264" s="600">
        <v>1</v>
      </c>
      <c r="G264" s="221">
        <v>25000</v>
      </c>
      <c r="H264" s="221"/>
      <c r="I264" s="221">
        <f>SUM(G264:H264)</f>
        <v>25000</v>
      </c>
      <c r="J264" s="230">
        <v>83601</v>
      </c>
      <c r="K264" s="230">
        <v>443</v>
      </c>
      <c r="L264" s="230">
        <f>SUM(J264:K264)</f>
        <v>84044</v>
      </c>
      <c r="M264" s="230">
        <v>41952</v>
      </c>
      <c r="N264" s="230">
        <v>443</v>
      </c>
      <c r="O264" s="230">
        <f>SUM(M264:N264)</f>
        <v>42395</v>
      </c>
      <c r="P264" s="235">
        <f t="shared" si="19"/>
        <v>50.443815144448145</v>
      </c>
    </row>
    <row r="265" spans="1:16" ht="13.5">
      <c r="A265" s="69">
        <v>2</v>
      </c>
      <c r="B265" s="69"/>
      <c r="C265" s="179"/>
      <c r="D265" s="180" t="s">
        <v>565</v>
      </c>
      <c r="E265" s="181"/>
      <c r="F265" s="181"/>
      <c r="G265" s="216">
        <f aca="true" t="shared" si="23" ref="G265:O265">SUM(G263:G264)</f>
        <v>2516292</v>
      </c>
      <c r="H265" s="216">
        <f t="shared" si="23"/>
        <v>179007</v>
      </c>
      <c r="I265" s="216">
        <f t="shared" si="23"/>
        <v>2695299</v>
      </c>
      <c r="J265" s="216">
        <f t="shared" si="23"/>
        <v>6482334</v>
      </c>
      <c r="K265" s="216">
        <f t="shared" si="23"/>
        <v>331217</v>
      </c>
      <c r="L265" s="216">
        <f t="shared" si="23"/>
        <v>6813551</v>
      </c>
      <c r="M265" s="216">
        <f t="shared" si="23"/>
        <v>938802</v>
      </c>
      <c r="N265" s="216">
        <f t="shared" si="23"/>
        <v>283755</v>
      </c>
      <c r="O265" s="216">
        <f t="shared" si="23"/>
        <v>1222557</v>
      </c>
      <c r="P265" s="236">
        <f t="shared" si="19"/>
        <v>17.94302266175156</v>
      </c>
    </row>
    <row r="266" spans="1:15" ht="15" customHeight="1">
      <c r="A266" s="67"/>
      <c r="B266" s="67"/>
      <c r="C266" s="67"/>
      <c r="D266" s="67"/>
      <c r="E266" s="67"/>
      <c r="F266" s="67"/>
      <c r="G266" s="184"/>
      <c r="H266" s="184"/>
      <c r="I266" s="184"/>
      <c r="J266" s="184"/>
      <c r="K266" s="184"/>
      <c r="L266" s="184"/>
      <c r="M266" s="67"/>
      <c r="N266" s="67" t="s">
        <v>1478</v>
      </c>
      <c r="O266" s="67"/>
    </row>
    <row r="267" spans="1:15" ht="12.75">
      <c r="A267" s="67" t="s">
        <v>1046</v>
      </c>
      <c r="B267" s="67"/>
      <c r="C267" s="67"/>
      <c r="D267" s="67"/>
      <c r="E267" s="67"/>
      <c r="F267" s="67"/>
      <c r="G267" s="184"/>
      <c r="H267" s="184"/>
      <c r="I267" s="184"/>
      <c r="J267" s="184"/>
      <c r="K267" s="184"/>
      <c r="L267" s="184"/>
      <c r="M267" s="67"/>
      <c r="N267" s="67" t="s">
        <v>1479</v>
      </c>
      <c r="O267" s="67"/>
    </row>
    <row r="268" spans="1:15" ht="12.75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 t="s">
        <v>1480</v>
      </c>
      <c r="O268" s="67"/>
    </row>
    <row r="269" spans="1:15" ht="12.75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O269" s="67"/>
    </row>
    <row r="270" spans="1:15" ht="12.75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</row>
    <row r="271" spans="1:15" ht="13.5">
      <c r="A271" s="67"/>
      <c r="B271" s="67"/>
      <c r="C271" s="67"/>
      <c r="D271" s="67"/>
      <c r="E271" s="67"/>
      <c r="F271" s="67"/>
      <c r="G271" s="67"/>
      <c r="H271" s="67"/>
      <c r="I271" s="70"/>
      <c r="J271" s="70"/>
      <c r="K271" s="70"/>
      <c r="L271" s="70"/>
      <c r="M271" s="70"/>
      <c r="N271" s="70"/>
      <c r="O271" s="67"/>
    </row>
    <row r="272" spans="1:15" ht="13.5">
      <c r="A272" s="67"/>
      <c r="B272" s="67"/>
      <c r="C272" s="67"/>
      <c r="D272" s="67"/>
      <c r="E272" s="67"/>
      <c r="F272" s="67"/>
      <c r="G272" s="67"/>
      <c r="H272" s="67"/>
      <c r="I272" s="70"/>
      <c r="J272" s="70"/>
      <c r="K272" s="70"/>
      <c r="L272" s="70"/>
      <c r="M272" s="70"/>
      <c r="N272" s="70"/>
      <c r="O272" s="67"/>
    </row>
    <row r="273" spans="1:15" ht="12.75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</row>
    <row r="274" spans="1:15" ht="12.75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</row>
  </sheetData>
  <sheetProtection/>
  <mergeCells count="7">
    <mergeCell ref="D40:E40"/>
    <mergeCell ref="F1:F2"/>
    <mergeCell ref="P1:P2"/>
    <mergeCell ref="M1:O1"/>
    <mergeCell ref="J1:L1"/>
    <mergeCell ref="G1:I1"/>
    <mergeCell ref="E1:E2"/>
  </mergeCells>
  <printOptions horizontalCentered="1" verticalCentered="1"/>
  <pageMargins left="0.1968503937007874" right="0.1968503937007874" top="0.5905511811023623" bottom="1.062992125984252" header="0.2755905511811024" footer="0.3937007874015748"/>
  <pageSetup horizontalDpi="600" verticalDpi="600" orientation="landscape" paperSize="9" scale="85" r:id="rId1"/>
  <headerFooter alignWithMargins="0">
    <oddHeader>&amp;C&amp;"Times New Roman,Félkövér dőlt"Zalaegerszeg Megyi Jogú Város Önkormányzatának
2013. évi beruházási célú kiadásainak teljesítése feladatonként &amp;R&amp;"Times New Roman,Félkövér dőlt"7. tábla
Adatok:ezer Ft-ban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7"/>
  <sheetViews>
    <sheetView zoomScalePageLayoutView="0" workbookViewId="0" topLeftCell="A1">
      <pane ySplit="2" topLeftCell="BM134" activePane="bottomLeft" state="frozen"/>
      <selection pane="topLeft" activeCell="B1" sqref="B1"/>
      <selection pane="bottomLeft" activeCell="J134" sqref="J134"/>
    </sheetView>
  </sheetViews>
  <sheetFormatPr defaultColWidth="9.00390625" defaultRowHeight="12.75"/>
  <cols>
    <col min="1" max="1" width="4.50390625" style="417" customWidth="1"/>
    <col min="2" max="3" width="5.375" style="417" customWidth="1"/>
    <col min="4" max="4" width="58.625" style="417" customWidth="1"/>
    <col min="5" max="6" width="2.625" style="417" customWidth="1"/>
    <col min="7" max="7" width="10.50390625" style="417" customWidth="1"/>
    <col min="8" max="8" width="9.875" style="417" customWidth="1"/>
    <col min="9" max="9" width="10.125" style="417" customWidth="1"/>
    <col min="10" max="10" width="9.875" style="417" customWidth="1"/>
    <col min="11" max="11" width="9.375" style="417" customWidth="1"/>
    <col min="12" max="12" width="9.00390625" style="417" customWidth="1"/>
    <col min="13" max="13" width="10.00390625" style="417" customWidth="1"/>
    <col min="14" max="14" width="9.50390625" style="417" customWidth="1"/>
    <col min="15" max="15" width="9.625" style="417" customWidth="1"/>
    <col min="16" max="16384" width="9.375" style="417" customWidth="1"/>
  </cols>
  <sheetData>
    <row r="1" spans="1:16" s="406" customFormat="1" ht="24" customHeight="1">
      <c r="A1" s="402"/>
      <c r="B1" s="403"/>
      <c r="C1" s="403"/>
      <c r="D1" s="404"/>
      <c r="E1" s="405"/>
      <c r="F1" s="1680" t="s">
        <v>872</v>
      </c>
      <c r="G1" s="1684" t="s">
        <v>2329</v>
      </c>
      <c r="H1" s="1685"/>
      <c r="I1" s="1686"/>
      <c r="J1" s="1673" t="s">
        <v>2330</v>
      </c>
      <c r="K1" s="1674"/>
      <c r="L1" s="1675"/>
      <c r="M1" s="1673" t="s">
        <v>2326</v>
      </c>
      <c r="N1" s="1674"/>
      <c r="O1" s="1675"/>
      <c r="P1" s="1671" t="s">
        <v>551</v>
      </c>
    </row>
    <row r="2" spans="1:16" s="406" customFormat="1" ht="42" customHeight="1" thickBot="1">
      <c r="A2" s="407" t="s">
        <v>503</v>
      </c>
      <c r="B2" s="408" t="s">
        <v>504</v>
      </c>
      <c r="C2" s="408" t="s">
        <v>505</v>
      </c>
      <c r="D2" s="409" t="s">
        <v>506</v>
      </c>
      <c r="E2" s="410"/>
      <c r="F2" s="1681"/>
      <c r="G2" s="411" t="s">
        <v>507</v>
      </c>
      <c r="H2" s="411" t="s">
        <v>508</v>
      </c>
      <c r="I2" s="411" t="s">
        <v>509</v>
      </c>
      <c r="J2" s="411" t="s">
        <v>507</v>
      </c>
      <c r="K2" s="411" t="s">
        <v>508</v>
      </c>
      <c r="L2" s="411" t="s">
        <v>509</v>
      </c>
      <c r="M2" s="411" t="s">
        <v>507</v>
      </c>
      <c r="N2" s="411" t="s">
        <v>508</v>
      </c>
      <c r="O2" s="411" t="s">
        <v>509</v>
      </c>
      <c r="P2" s="1683"/>
    </row>
    <row r="3" spans="1:16" ht="13.5" customHeight="1">
      <c r="A3" s="412">
        <v>1</v>
      </c>
      <c r="B3" s="412"/>
      <c r="C3" s="412"/>
      <c r="D3" s="413" t="s">
        <v>230</v>
      </c>
      <c r="E3" s="414"/>
      <c r="F3" s="414"/>
      <c r="G3" s="415"/>
      <c r="H3" s="415"/>
      <c r="I3" s="415"/>
      <c r="J3" s="415"/>
      <c r="K3" s="415"/>
      <c r="L3" s="415"/>
      <c r="M3" s="415"/>
      <c r="N3" s="415"/>
      <c r="O3" s="415"/>
      <c r="P3" s="416"/>
    </row>
    <row r="4" spans="1:16" ht="13.5" customHeight="1">
      <c r="A4" s="418" t="s">
        <v>102</v>
      </c>
      <c r="B4" s="418">
        <v>13</v>
      </c>
      <c r="C4" s="418"/>
      <c r="D4" s="551" t="s">
        <v>2336</v>
      </c>
      <c r="E4" s="419"/>
      <c r="F4" s="419"/>
      <c r="G4" s="420"/>
      <c r="H4" s="421"/>
      <c r="I4" s="420"/>
      <c r="J4" s="420"/>
      <c r="K4" s="420"/>
      <c r="L4" s="420"/>
      <c r="M4" s="421"/>
      <c r="N4" s="421"/>
      <c r="O4" s="421"/>
      <c r="P4" s="422"/>
    </row>
    <row r="5" spans="1:16" ht="15" customHeight="1">
      <c r="A5" s="418"/>
      <c r="B5" s="418"/>
      <c r="C5" s="418" t="s">
        <v>102</v>
      </c>
      <c r="D5" s="354" t="s">
        <v>214</v>
      </c>
      <c r="E5" s="552"/>
      <c r="F5" s="571">
        <v>1</v>
      </c>
      <c r="G5" s="421">
        <v>1000</v>
      </c>
      <c r="H5" s="421"/>
      <c r="I5" s="421">
        <v>1000</v>
      </c>
      <c r="J5" s="421">
        <v>1000</v>
      </c>
      <c r="K5" s="421"/>
      <c r="L5" s="421">
        <v>1000</v>
      </c>
      <c r="M5" s="421">
        <v>943</v>
      </c>
      <c r="N5" s="421"/>
      <c r="O5" s="421">
        <f>SUM(M5:N5)</f>
        <v>943</v>
      </c>
      <c r="P5" s="424">
        <f>SUM(O5/L5)*100</f>
        <v>94.3</v>
      </c>
    </row>
    <row r="6" spans="1:16" ht="15" customHeight="1">
      <c r="A6" s="418"/>
      <c r="B6" s="418"/>
      <c r="C6" s="418" t="s">
        <v>1337</v>
      </c>
      <c r="D6" s="13" t="s">
        <v>215</v>
      </c>
      <c r="E6" s="552"/>
      <c r="F6" s="571">
        <v>1</v>
      </c>
      <c r="G6" s="421">
        <v>400</v>
      </c>
      <c r="H6" s="421"/>
      <c r="I6" s="421">
        <v>400</v>
      </c>
      <c r="J6" s="421">
        <v>400</v>
      </c>
      <c r="K6" s="421"/>
      <c r="L6" s="421">
        <v>400</v>
      </c>
      <c r="M6" s="421">
        <v>351</v>
      </c>
      <c r="N6" s="421"/>
      <c r="O6" s="421">
        <f aca="true" t="shared" si="0" ref="O6:O34">SUM(M6:N6)</f>
        <v>351</v>
      </c>
      <c r="P6" s="424">
        <f>SUM(O6/L6)*100</f>
        <v>87.75</v>
      </c>
    </row>
    <row r="7" spans="1:16" ht="15" customHeight="1">
      <c r="A7" s="418"/>
      <c r="B7" s="418"/>
      <c r="C7" s="418" t="s">
        <v>104</v>
      </c>
      <c r="D7" s="354" t="s">
        <v>216</v>
      </c>
      <c r="E7" s="553"/>
      <c r="F7" s="571">
        <v>1</v>
      </c>
      <c r="G7" s="421">
        <v>3100</v>
      </c>
      <c r="H7" s="421"/>
      <c r="I7" s="421">
        <v>3100</v>
      </c>
      <c r="J7" s="421">
        <v>2948</v>
      </c>
      <c r="K7" s="421"/>
      <c r="L7" s="421">
        <v>2948</v>
      </c>
      <c r="M7" s="421">
        <v>2769</v>
      </c>
      <c r="N7" s="421"/>
      <c r="O7" s="421">
        <f t="shared" si="0"/>
        <v>2769</v>
      </c>
      <c r="P7" s="424">
        <f>SUM(O7/L7)*100</f>
        <v>93.9280868385346</v>
      </c>
    </row>
    <row r="8" spans="1:16" ht="24.75" customHeight="1">
      <c r="A8" s="418"/>
      <c r="B8" s="418"/>
      <c r="C8" s="418" t="s">
        <v>106</v>
      </c>
      <c r="D8" s="554" t="s">
        <v>218</v>
      </c>
      <c r="E8" s="553"/>
      <c r="F8" s="571">
        <v>1</v>
      </c>
      <c r="G8" s="421">
        <v>1000</v>
      </c>
      <c r="H8" s="421"/>
      <c r="I8" s="421">
        <v>1000</v>
      </c>
      <c r="J8" s="421">
        <v>1896</v>
      </c>
      <c r="K8" s="421"/>
      <c r="L8" s="421">
        <v>1896</v>
      </c>
      <c r="M8" s="421">
        <v>1890</v>
      </c>
      <c r="N8" s="421"/>
      <c r="O8" s="421">
        <f t="shared" si="0"/>
        <v>1890</v>
      </c>
      <c r="P8" s="424">
        <f aca="true" t="shared" si="1" ref="P8:P15">SUM(O8/L8)*100</f>
        <v>99.68354430379746</v>
      </c>
    </row>
    <row r="9" spans="1:16" ht="15" customHeight="1">
      <c r="A9" s="418"/>
      <c r="B9" s="418"/>
      <c r="C9" s="418" t="s">
        <v>125</v>
      </c>
      <c r="D9" s="555" t="s">
        <v>326</v>
      </c>
      <c r="E9" s="553"/>
      <c r="F9" s="571">
        <v>1</v>
      </c>
      <c r="G9" s="421">
        <v>1000</v>
      </c>
      <c r="H9" s="421"/>
      <c r="I9" s="421">
        <v>1000</v>
      </c>
      <c r="J9" s="421">
        <v>0</v>
      </c>
      <c r="K9" s="421">
        <v>1000</v>
      </c>
      <c r="L9" s="421">
        <v>1000</v>
      </c>
      <c r="M9" s="421"/>
      <c r="N9" s="421">
        <v>1000</v>
      </c>
      <c r="O9" s="421">
        <f t="shared" si="0"/>
        <v>1000</v>
      </c>
      <c r="P9" s="424">
        <f t="shared" si="1"/>
        <v>100</v>
      </c>
    </row>
    <row r="10" spans="1:16" ht="15" customHeight="1">
      <c r="A10" s="418"/>
      <c r="B10" s="418"/>
      <c r="C10" s="418" t="s">
        <v>123</v>
      </c>
      <c r="D10" s="556" t="s">
        <v>219</v>
      </c>
      <c r="E10" s="553"/>
      <c r="F10" s="571">
        <v>1</v>
      </c>
      <c r="G10" s="421">
        <v>1000</v>
      </c>
      <c r="H10" s="421"/>
      <c r="I10" s="421">
        <f>SUM(G10:H10)</f>
        <v>1000</v>
      </c>
      <c r="J10" s="421">
        <v>1500</v>
      </c>
      <c r="K10" s="421"/>
      <c r="L10" s="421">
        <v>1500</v>
      </c>
      <c r="M10" s="421">
        <v>1500</v>
      </c>
      <c r="N10" s="421"/>
      <c r="O10" s="421">
        <f t="shared" si="0"/>
        <v>1500</v>
      </c>
      <c r="P10" s="424">
        <f t="shared" si="1"/>
        <v>100</v>
      </c>
    </row>
    <row r="11" spans="1:16" ht="15" customHeight="1">
      <c r="A11" s="418"/>
      <c r="B11" s="418"/>
      <c r="C11" s="418" t="s">
        <v>128</v>
      </c>
      <c r="D11" s="554" t="s">
        <v>220</v>
      </c>
      <c r="E11" s="557"/>
      <c r="F11" s="571">
        <v>1</v>
      </c>
      <c r="G11" s="421">
        <v>3000</v>
      </c>
      <c r="H11" s="421"/>
      <c r="I11" s="421">
        <f aca="true" t="shared" si="2" ref="I11:I34">SUM(G11:H11)</f>
        <v>3000</v>
      </c>
      <c r="J11" s="421">
        <v>4525</v>
      </c>
      <c r="K11" s="421"/>
      <c r="L11" s="421">
        <v>4525</v>
      </c>
      <c r="M11" s="421">
        <v>4525</v>
      </c>
      <c r="N11" s="421"/>
      <c r="O11" s="421">
        <f t="shared" si="0"/>
        <v>4525</v>
      </c>
      <c r="P11" s="424">
        <f t="shared" si="1"/>
        <v>100</v>
      </c>
    </row>
    <row r="12" spans="1:16" ht="15" customHeight="1">
      <c r="A12" s="418"/>
      <c r="B12" s="418"/>
      <c r="C12" s="418" t="s">
        <v>130</v>
      </c>
      <c r="D12" s="555" t="s">
        <v>221</v>
      </c>
      <c r="E12" s="558"/>
      <c r="F12" s="571">
        <v>1</v>
      </c>
      <c r="G12" s="421">
        <v>3000</v>
      </c>
      <c r="H12" s="421"/>
      <c r="I12" s="421">
        <f t="shared" si="2"/>
        <v>3000</v>
      </c>
      <c r="J12" s="421">
        <v>3307</v>
      </c>
      <c r="K12" s="421"/>
      <c r="L12" s="421">
        <v>3307</v>
      </c>
      <c r="M12" s="421">
        <v>3301</v>
      </c>
      <c r="N12" s="421"/>
      <c r="O12" s="421">
        <f t="shared" si="0"/>
        <v>3301</v>
      </c>
      <c r="P12" s="424">
        <f t="shared" si="1"/>
        <v>99.8185666767463</v>
      </c>
    </row>
    <row r="13" spans="1:16" ht="15" customHeight="1">
      <c r="A13" s="418"/>
      <c r="B13" s="418"/>
      <c r="C13" s="418" t="s">
        <v>132</v>
      </c>
      <c r="D13" s="554" t="s">
        <v>222</v>
      </c>
      <c r="E13" s="558"/>
      <c r="F13" s="571">
        <v>1</v>
      </c>
      <c r="G13" s="421">
        <v>2000</v>
      </c>
      <c r="H13" s="421"/>
      <c r="I13" s="421">
        <f t="shared" si="2"/>
        <v>2000</v>
      </c>
      <c r="J13" s="421">
        <v>1975</v>
      </c>
      <c r="K13" s="421"/>
      <c r="L13" s="421">
        <v>1975</v>
      </c>
      <c r="M13" s="421">
        <v>1975</v>
      </c>
      <c r="N13" s="421"/>
      <c r="O13" s="421">
        <f t="shared" si="0"/>
        <v>1975</v>
      </c>
      <c r="P13" s="424">
        <f t="shared" si="1"/>
        <v>100</v>
      </c>
    </row>
    <row r="14" spans="1:16" ht="24.75" customHeight="1">
      <c r="A14" s="418"/>
      <c r="B14" s="418"/>
      <c r="C14" s="418" t="s">
        <v>1126</v>
      </c>
      <c r="D14" s="554" t="s">
        <v>224</v>
      </c>
      <c r="E14" s="558"/>
      <c r="F14" s="571">
        <v>1</v>
      </c>
      <c r="G14" s="421">
        <v>3000</v>
      </c>
      <c r="H14" s="421"/>
      <c r="I14" s="421">
        <f t="shared" si="2"/>
        <v>3000</v>
      </c>
      <c r="J14" s="421">
        <v>4728</v>
      </c>
      <c r="K14" s="421"/>
      <c r="L14" s="421">
        <v>4728</v>
      </c>
      <c r="M14" s="421">
        <v>3734</v>
      </c>
      <c r="N14" s="421"/>
      <c r="O14" s="421">
        <f t="shared" si="0"/>
        <v>3734</v>
      </c>
      <c r="P14" s="424">
        <f t="shared" si="1"/>
        <v>78.97631133671743</v>
      </c>
    </row>
    <row r="15" spans="1:16" ht="15" customHeight="1">
      <c r="A15" s="418"/>
      <c r="B15" s="418"/>
      <c r="C15" s="418" t="s">
        <v>1373</v>
      </c>
      <c r="D15" s="559" t="s">
        <v>225</v>
      </c>
      <c r="E15" s="558"/>
      <c r="F15" s="571">
        <v>1</v>
      </c>
      <c r="G15" s="421">
        <v>2000</v>
      </c>
      <c r="H15" s="421"/>
      <c r="I15" s="421">
        <f t="shared" si="2"/>
        <v>2000</v>
      </c>
      <c r="J15" s="421">
        <v>0</v>
      </c>
      <c r="K15" s="421">
        <v>2000</v>
      </c>
      <c r="L15" s="421">
        <v>2000</v>
      </c>
      <c r="M15" s="421"/>
      <c r="N15" s="421">
        <v>2000</v>
      </c>
      <c r="O15" s="421">
        <f t="shared" si="0"/>
        <v>2000</v>
      </c>
      <c r="P15" s="424">
        <f t="shared" si="1"/>
        <v>100</v>
      </c>
    </row>
    <row r="16" spans="1:16" ht="24.75" customHeight="1">
      <c r="A16" s="418"/>
      <c r="B16" s="418"/>
      <c r="C16" s="418" t="s">
        <v>1374</v>
      </c>
      <c r="D16" s="555" t="s">
        <v>226</v>
      </c>
      <c r="E16" s="558"/>
      <c r="F16" s="571">
        <v>1</v>
      </c>
      <c r="G16" s="421">
        <v>200</v>
      </c>
      <c r="H16" s="421"/>
      <c r="I16" s="421">
        <f t="shared" si="2"/>
        <v>200</v>
      </c>
      <c r="J16" s="421">
        <v>200</v>
      </c>
      <c r="K16" s="421"/>
      <c r="L16" s="421">
        <v>200</v>
      </c>
      <c r="M16" s="421">
        <v>177</v>
      </c>
      <c r="N16" s="421"/>
      <c r="O16" s="421">
        <f t="shared" si="0"/>
        <v>177</v>
      </c>
      <c r="P16" s="424">
        <f>SUM(O16/L16)*100</f>
        <v>88.5</v>
      </c>
    </row>
    <row r="17" spans="1:16" ht="15" customHeight="1">
      <c r="A17" s="418"/>
      <c r="B17" s="418"/>
      <c r="C17" s="418" t="s">
        <v>1316</v>
      </c>
      <c r="D17" s="555" t="s">
        <v>227</v>
      </c>
      <c r="E17" s="558"/>
      <c r="F17" s="571">
        <v>1</v>
      </c>
      <c r="G17" s="421">
        <v>900</v>
      </c>
      <c r="H17" s="421"/>
      <c r="I17" s="421">
        <f t="shared" si="2"/>
        <v>900</v>
      </c>
      <c r="J17" s="421">
        <v>900</v>
      </c>
      <c r="K17" s="421"/>
      <c r="L17" s="421">
        <v>900</v>
      </c>
      <c r="M17" s="421">
        <v>900</v>
      </c>
      <c r="N17" s="421"/>
      <c r="O17" s="421">
        <f t="shared" si="0"/>
        <v>900</v>
      </c>
      <c r="P17" s="424">
        <f>SUM(O17/L17)*100</f>
        <v>100</v>
      </c>
    </row>
    <row r="18" spans="1:16" ht="15" customHeight="1">
      <c r="A18" s="418"/>
      <c r="B18" s="418"/>
      <c r="C18" s="418" t="s">
        <v>586</v>
      </c>
      <c r="D18" s="560" t="s">
        <v>228</v>
      </c>
      <c r="E18" s="558"/>
      <c r="F18" s="571">
        <v>1</v>
      </c>
      <c r="G18" s="421">
        <v>2000</v>
      </c>
      <c r="H18" s="421"/>
      <c r="I18" s="421">
        <f t="shared" si="2"/>
        <v>2000</v>
      </c>
      <c r="J18" s="421">
        <v>0</v>
      </c>
      <c r="K18" s="421">
        <v>2000</v>
      </c>
      <c r="L18" s="421">
        <v>2000</v>
      </c>
      <c r="M18" s="421"/>
      <c r="N18" s="421">
        <v>2000</v>
      </c>
      <c r="O18" s="421">
        <f t="shared" si="0"/>
        <v>2000</v>
      </c>
      <c r="P18" s="424">
        <f>SUM(O18/L18)*100</f>
        <v>100</v>
      </c>
    </row>
    <row r="19" spans="1:16" ht="13.5" customHeight="1">
      <c r="A19" s="418"/>
      <c r="B19" s="418"/>
      <c r="C19" s="418" t="s">
        <v>873</v>
      </c>
      <c r="D19" s="561" t="s">
        <v>229</v>
      </c>
      <c r="E19" s="558"/>
      <c r="F19" s="571">
        <v>1</v>
      </c>
      <c r="G19" s="421">
        <v>500</v>
      </c>
      <c r="H19" s="421"/>
      <c r="I19" s="421">
        <f t="shared" si="2"/>
        <v>500</v>
      </c>
      <c r="J19" s="432"/>
      <c r="K19" s="432"/>
      <c r="L19" s="432"/>
      <c r="M19" s="421"/>
      <c r="N19" s="420"/>
      <c r="O19" s="421"/>
      <c r="P19" s="424"/>
    </row>
    <row r="20" spans="1:16" ht="15" customHeight="1">
      <c r="A20" s="418"/>
      <c r="B20" s="418"/>
      <c r="C20" s="418" t="s">
        <v>1133</v>
      </c>
      <c r="D20" s="562" t="s">
        <v>2008</v>
      </c>
      <c r="E20" s="563"/>
      <c r="F20" s="571">
        <v>1</v>
      </c>
      <c r="G20" s="421">
        <v>1300</v>
      </c>
      <c r="H20" s="421"/>
      <c r="I20" s="421">
        <f t="shared" si="2"/>
        <v>1300</v>
      </c>
      <c r="J20" s="432">
        <v>3110</v>
      </c>
      <c r="K20" s="432"/>
      <c r="L20" s="432">
        <v>3110</v>
      </c>
      <c r="M20" s="421">
        <v>3107</v>
      </c>
      <c r="N20" s="421"/>
      <c r="O20" s="421">
        <f t="shared" si="0"/>
        <v>3107</v>
      </c>
      <c r="P20" s="424">
        <f aca="true" t="shared" si="3" ref="P20:P34">SUM(O20/L20)*100</f>
        <v>99.90353697749195</v>
      </c>
    </row>
    <row r="21" spans="1:16" ht="15" customHeight="1">
      <c r="A21" s="418"/>
      <c r="B21" s="418"/>
      <c r="C21" s="418" t="s">
        <v>874</v>
      </c>
      <c r="D21" s="554" t="s">
        <v>898</v>
      </c>
      <c r="E21" s="563"/>
      <c r="F21" s="571">
        <v>1</v>
      </c>
      <c r="G21" s="421"/>
      <c r="H21" s="421"/>
      <c r="I21" s="421"/>
      <c r="J21" s="432">
        <v>1502</v>
      </c>
      <c r="K21" s="432"/>
      <c r="L21" s="432">
        <v>1502</v>
      </c>
      <c r="M21" s="421">
        <v>1502</v>
      </c>
      <c r="N21" s="421"/>
      <c r="O21" s="421">
        <f t="shared" si="0"/>
        <v>1502</v>
      </c>
      <c r="P21" s="424">
        <f t="shared" si="3"/>
        <v>100</v>
      </c>
    </row>
    <row r="22" spans="1:16" ht="15" customHeight="1">
      <c r="A22" s="418"/>
      <c r="B22" s="418"/>
      <c r="C22" s="418" t="s">
        <v>875</v>
      </c>
      <c r="D22" s="828" t="s">
        <v>597</v>
      </c>
      <c r="E22" s="563"/>
      <c r="F22" s="571">
        <v>1</v>
      </c>
      <c r="G22" s="421"/>
      <c r="H22" s="421"/>
      <c r="I22" s="421"/>
      <c r="J22" s="432">
        <v>30000</v>
      </c>
      <c r="K22" s="432"/>
      <c r="L22" s="432">
        <v>30000</v>
      </c>
      <c r="M22" s="421">
        <v>29860</v>
      </c>
      <c r="N22" s="421"/>
      <c r="O22" s="421">
        <f t="shared" si="0"/>
        <v>29860</v>
      </c>
      <c r="P22" s="424">
        <f t="shared" si="3"/>
        <v>99.53333333333333</v>
      </c>
    </row>
    <row r="23" spans="1:16" ht="15" customHeight="1">
      <c r="A23" s="418"/>
      <c r="B23" s="418"/>
      <c r="C23" s="418" t="s">
        <v>876</v>
      </c>
      <c r="D23" s="828" t="s">
        <v>1878</v>
      </c>
      <c r="E23" s="563"/>
      <c r="F23" s="571">
        <v>1</v>
      </c>
      <c r="G23" s="421"/>
      <c r="H23" s="421"/>
      <c r="I23" s="421"/>
      <c r="J23" s="432">
        <v>0</v>
      </c>
      <c r="K23" s="432">
        <v>600</v>
      </c>
      <c r="L23" s="432">
        <v>600</v>
      </c>
      <c r="M23" s="421"/>
      <c r="N23" s="421">
        <v>600</v>
      </c>
      <c r="O23" s="421">
        <f t="shared" si="0"/>
        <v>600</v>
      </c>
      <c r="P23" s="424">
        <f t="shared" si="3"/>
        <v>100</v>
      </c>
    </row>
    <row r="24" spans="1:16" ht="15" customHeight="1">
      <c r="A24" s="418"/>
      <c r="B24" s="418"/>
      <c r="C24" s="418" t="s">
        <v>1499</v>
      </c>
      <c r="D24" s="828" t="s">
        <v>1879</v>
      </c>
      <c r="E24" s="563"/>
      <c r="F24" s="571">
        <v>1</v>
      </c>
      <c r="G24" s="421"/>
      <c r="H24" s="421"/>
      <c r="I24" s="421"/>
      <c r="J24" s="432">
        <v>1072</v>
      </c>
      <c r="K24" s="432"/>
      <c r="L24" s="432">
        <v>1072</v>
      </c>
      <c r="M24" s="421"/>
      <c r="N24" s="421"/>
      <c r="O24" s="421">
        <f t="shared" si="0"/>
        <v>0</v>
      </c>
      <c r="P24" s="424">
        <f t="shared" si="3"/>
        <v>0</v>
      </c>
    </row>
    <row r="25" spans="1:16" ht="15" customHeight="1">
      <c r="A25" s="418"/>
      <c r="B25" s="418"/>
      <c r="C25" s="418" t="s">
        <v>896</v>
      </c>
      <c r="D25" s="828" t="s">
        <v>1880</v>
      </c>
      <c r="E25" s="563"/>
      <c r="F25" s="571">
        <v>1</v>
      </c>
      <c r="G25" s="421"/>
      <c r="H25" s="421"/>
      <c r="I25" s="421"/>
      <c r="J25" s="432">
        <v>17500</v>
      </c>
      <c r="K25" s="432"/>
      <c r="L25" s="432">
        <v>17500</v>
      </c>
      <c r="M25" s="421"/>
      <c r="N25" s="421"/>
      <c r="O25" s="421">
        <f t="shared" si="0"/>
        <v>0</v>
      </c>
      <c r="P25" s="424">
        <f t="shared" si="3"/>
        <v>0</v>
      </c>
    </row>
    <row r="26" spans="1:16" ht="24.75" customHeight="1">
      <c r="A26" s="418"/>
      <c r="B26" s="418"/>
      <c r="C26" s="418" t="s">
        <v>1862</v>
      </c>
      <c r="D26" s="828" t="s">
        <v>1881</v>
      </c>
      <c r="E26" s="563"/>
      <c r="F26" s="571">
        <v>1</v>
      </c>
      <c r="G26" s="421"/>
      <c r="H26" s="421"/>
      <c r="I26" s="421"/>
      <c r="J26" s="432">
        <v>1197</v>
      </c>
      <c r="K26" s="432"/>
      <c r="L26" s="432">
        <v>1197</v>
      </c>
      <c r="M26" s="421">
        <v>1197</v>
      </c>
      <c r="N26" s="421"/>
      <c r="O26" s="421">
        <f t="shared" si="0"/>
        <v>1197</v>
      </c>
      <c r="P26" s="424">
        <f t="shared" si="3"/>
        <v>100</v>
      </c>
    </row>
    <row r="27" spans="1:16" ht="15" customHeight="1">
      <c r="A27" s="418"/>
      <c r="B27" s="418"/>
      <c r="C27" s="418" t="s">
        <v>897</v>
      </c>
      <c r="D27" s="828" t="s">
        <v>1882</v>
      </c>
      <c r="E27" s="563"/>
      <c r="F27" s="571">
        <v>1</v>
      </c>
      <c r="G27" s="421"/>
      <c r="H27" s="421"/>
      <c r="I27" s="421"/>
      <c r="J27" s="432">
        <v>5000</v>
      </c>
      <c r="K27" s="432"/>
      <c r="L27" s="432">
        <v>5000</v>
      </c>
      <c r="M27" s="421">
        <v>4992</v>
      </c>
      <c r="N27" s="421"/>
      <c r="O27" s="421">
        <f t="shared" si="0"/>
        <v>4992</v>
      </c>
      <c r="P27" s="424">
        <f t="shared" si="3"/>
        <v>99.83999999999999</v>
      </c>
    </row>
    <row r="28" spans="1:16" ht="15" customHeight="1">
      <c r="A28" s="418"/>
      <c r="B28" s="418"/>
      <c r="C28" s="418"/>
      <c r="D28" s="564" t="s">
        <v>2249</v>
      </c>
      <c r="E28" s="565"/>
      <c r="F28" s="571"/>
      <c r="G28" s="421"/>
      <c r="H28" s="421"/>
      <c r="I28" s="421"/>
      <c r="J28" s="432"/>
      <c r="K28" s="432"/>
      <c r="L28" s="432"/>
      <c r="M28" s="421"/>
      <c r="N28" s="421"/>
      <c r="O28" s="421"/>
      <c r="P28" s="424"/>
    </row>
    <row r="29" spans="1:16" ht="24.75" customHeight="1">
      <c r="A29" s="418"/>
      <c r="B29" s="418"/>
      <c r="C29" s="418" t="s">
        <v>2284</v>
      </c>
      <c r="D29" s="1682" t="s">
        <v>2009</v>
      </c>
      <c r="E29" s="1495"/>
      <c r="F29" s="571">
        <v>1</v>
      </c>
      <c r="G29" s="486">
        <v>25199</v>
      </c>
      <c r="H29" s="486"/>
      <c r="I29" s="421">
        <f t="shared" si="2"/>
        <v>25199</v>
      </c>
      <c r="J29" s="432">
        <v>24420</v>
      </c>
      <c r="K29" s="432"/>
      <c r="L29" s="432">
        <v>24420</v>
      </c>
      <c r="M29" s="421">
        <v>20045</v>
      </c>
      <c r="N29" s="421"/>
      <c r="O29" s="421">
        <f t="shared" si="0"/>
        <v>20045</v>
      </c>
      <c r="P29" s="424">
        <f t="shared" si="3"/>
        <v>82.08435708435708</v>
      </c>
    </row>
    <row r="30" spans="1:16" ht="15" customHeight="1">
      <c r="A30" s="418"/>
      <c r="B30" s="418"/>
      <c r="C30" s="418" t="s">
        <v>2285</v>
      </c>
      <c r="D30" s="566" t="s">
        <v>231</v>
      </c>
      <c r="E30" s="567"/>
      <c r="F30" s="571">
        <v>1</v>
      </c>
      <c r="G30" s="486">
        <v>1500</v>
      </c>
      <c r="H30" s="486"/>
      <c r="I30" s="421">
        <f t="shared" si="2"/>
        <v>1500</v>
      </c>
      <c r="J30" s="432">
        <v>334</v>
      </c>
      <c r="K30" s="432">
        <v>2143</v>
      </c>
      <c r="L30" s="432">
        <v>2477</v>
      </c>
      <c r="M30" s="421">
        <v>334</v>
      </c>
      <c r="N30" s="421">
        <v>2143</v>
      </c>
      <c r="O30" s="421">
        <f t="shared" si="0"/>
        <v>2477</v>
      </c>
      <c r="P30" s="424">
        <f t="shared" si="3"/>
        <v>100</v>
      </c>
    </row>
    <row r="31" spans="1:16" ht="15" customHeight="1">
      <c r="A31" s="418"/>
      <c r="B31" s="418"/>
      <c r="C31" s="418" t="s">
        <v>2286</v>
      </c>
      <c r="D31" s="568" t="s">
        <v>232</v>
      </c>
      <c r="E31" s="567"/>
      <c r="F31" s="571">
        <v>1</v>
      </c>
      <c r="G31" s="486">
        <v>12410</v>
      </c>
      <c r="H31" s="486"/>
      <c r="I31" s="421">
        <f t="shared" si="2"/>
        <v>12410</v>
      </c>
      <c r="J31" s="432">
        <v>37058</v>
      </c>
      <c r="K31" s="432">
        <v>1665</v>
      </c>
      <c r="L31" s="432">
        <v>38723</v>
      </c>
      <c r="M31" s="421"/>
      <c r="N31" s="421"/>
      <c r="O31" s="421">
        <f t="shared" si="0"/>
        <v>0</v>
      </c>
      <c r="P31" s="424">
        <f t="shared" si="3"/>
        <v>0</v>
      </c>
    </row>
    <row r="32" spans="1:16" ht="15" customHeight="1">
      <c r="A32" s="418"/>
      <c r="B32" s="418"/>
      <c r="C32" s="418" t="s">
        <v>2287</v>
      </c>
      <c r="D32" s="569" t="s">
        <v>233</v>
      </c>
      <c r="E32" s="567"/>
      <c r="F32" s="571">
        <v>1</v>
      </c>
      <c r="G32" s="486">
        <v>1500</v>
      </c>
      <c r="H32" s="486"/>
      <c r="I32" s="421">
        <f t="shared" si="2"/>
        <v>1500</v>
      </c>
      <c r="J32" s="432"/>
      <c r="K32" s="432"/>
      <c r="L32" s="432"/>
      <c r="M32" s="421"/>
      <c r="N32" s="421"/>
      <c r="O32" s="421"/>
      <c r="P32" s="424"/>
    </row>
    <row r="33" spans="1:16" ht="15" customHeight="1">
      <c r="A33" s="418"/>
      <c r="B33" s="418"/>
      <c r="C33" s="418" t="s">
        <v>2251</v>
      </c>
      <c r="D33" s="434" t="s">
        <v>234</v>
      </c>
      <c r="E33" s="567"/>
      <c r="F33" s="571">
        <v>1</v>
      </c>
      <c r="G33" s="486">
        <v>2032</v>
      </c>
      <c r="H33" s="486"/>
      <c r="I33" s="421">
        <f t="shared" si="2"/>
        <v>2032</v>
      </c>
      <c r="J33" s="432">
        <v>2032</v>
      </c>
      <c r="K33" s="432"/>
      <c r="L33" s="432">
        <v>2032</v>
      </c>
      <c r="M33" s="421">
        <v>2032</v>
      </c>
      <c r="N33" s="421"/>
      <c r="O33" s="421">
        <f t="shared" si="0"/>
        <v>2032</v>
      </c>
      <c r="P33" s="424">
        <f t="shared" si="3"/>
        <v>100</v>
      </c>
    </row>
    <row r="34" spans="1:16" ht="24.75" customHeight="1">
      <c r="A34" s="418"/>
      <c r="B34" s="418"/>
      <c r="C34" s="418" t="s">
        <v>2253</v>
      </c>
      <c r="D34" s="566" t="s">
        <v>2010</v>
      </c>
      <c r="E34" s="570"/>
      <c r="F34" s="571">
        <v>2</v>
      </c>
      <c r="G34" s="421"/>
      <c r="H34" s="421">
        <v>1785</v>
      </c>
      <c r="I34" s="421">
        <f t="shared" si="2"/>
        <v>1785</v>
      </c>
      <c r="J34" s="432">
        <v>0</v>
      </c>
      <c r="K34" s="432">
        <v>1785</v>
      </c>
      <c r="L34" s="432">
        <v>1785</v>
      </c>
      <c r="M34" s="421"/>
      <c r="N34" s="421">
        <v>1785</v>
      </c>
      <c r="O34" s="421">
        <f t="shared" si="0"/>
        <v>1785</v>
      </c>
      <c r="P34" s="424">
        <f t="shared" si="3"/>
        <v>100</v>
      </c>
    </row>
    <row r="35" spans="1:16" ht="13.5" customHeight="1">
      <c r="A35" s="435"/>
      <c r="B35" s="435"/>
      <c r="C35" s="435"/>
      <c r="D35" s="426" t="s">
        <v>2345</v>
      </c>
      <c r="E35" s="436"/>
      <c r="F35" s="436"/>
      <c r="G35" s="427">
        <f>SUM(G5:G34)</f>
        <v>68041</v>
      </c>
      <c r="H35" s="427">
        <f aca="true" t="shared" si="4" ref="H35:O35">SUM(H5:H34)</f>
        <v>1785</v>
      </c>
      <c r="I35" s="427">
        <f t="shared" si="4"/>
        <v>69826</v>
      </c>
      <c r="J35" s="427">
        <f t="shared" si="4"/>
        <v>146604</v>
      </c>
      <c r="K35" s="427">
        <f t="shared" si="4"/>
        <v>11193</v>
      </c>
      <c r="L35" s="427">
        <f t="shared" si="4"/>
        <v>157797</v>
      </c>
      <c r="M35" s="427">
        <f t="shared" si="4"/>
        <v>85134</v>
      </c>
      <c r="N35" s="427">
        <f t="shared" si="4"/>
        <v>9528</v>
      </c>
      <c r="O35" s="427">
        <f t="shared" si="4"/>
        <v>94662</v>
      </c>
      <c r="P35" s="428">
        <f>SUM(O35/L35)*100</f>
        <v>59.98973364512633</v>
      </c>
    </row>
    <row r="36" spans="1:16" ht="12.75" customHeight="1">
      <c r="A36" s="437">
        <v>1</v>
      </c>
      <c r="B36" s="437">
        <v>15</v>
      </c>
      <c r="C36" s="418"/>
      <c r="D36" s="438" t="s">
        <v>1367</v>
      </c>
      <c r="E36" s="439"/>
      <c r="F36" s="439"/>
      <c r="G36" s="423"/>
      <c r="H36" s="423"/>
      <c r="I36" s="423"/>
      <c r="J36" s="420"/>
      <c r="K36" s="420"/>
      <c r="L36" s="420"/>
      <c r="M36" s="421"/>
      <c r="N36" s="421"/>
      <c r="O36" s="421"/>
      <c r="P36" s="424"/>
    </row>
    <row r="37" spans="1:16" ht="12.75" customHeight="1">
      <c r="A37" s="437"/>
      <c r="B37" s="437"/>
      <c r="C37" s="440">
        <v>1</v>
      </c>
      <c r="D37" s="441" t="s">
        <v>235</v>
      </c>
      <c r="E37" s="419"/>
      <c r="F37" s="442"/>
      <c r="G37" s="423"/>
      <c r="H37" s="423"/>
      <c r="I37" s="423"/>
      <c r="J37" s="420"/>
      <c r="K37" s="420"/>
      <c r="L37" s="420"/>
      <c r="M37" s="421"/>
      <c r="N37" s="421"/>
      <c r="O37" s="421"/>
      <c r="P37" s="424"/>
    </row>
    <row r="38" spans="1:16" ht="24.75" customHeight="1">
      <c r="A38" s="437"/>
      <c r="B38" s="437"/>
      <c r="C38" s="443" t="s">
        <v>1338</v>
      </c>
      <c r="D38" s="572" t="s">
        <v>2011</v>
      </c>
      <c r="E38" s="419"/>
      <c r="F38" s="590">
        <v>1</v>
      </c>
      <c r="G38" s="421">
        <v>13000</v>
      </c>
      <c r="H38" s="421"/>
      <c r="I38" s="421">
        <f>SUM(G38:H38)</f>
        <v>13000</v>
      </c>
      <c r="J38" s="421">
        <v>14529</v>
      </c>
      <c r="K38" s="420"/>
      <c r="L38" s="421">
        <v>14529</v>
      </c>
      <c r="M38" s="421">
        <v>14528</v>
      </c>
      <c r="N38" s="421"/>
      <c r="O38" s="421">
        <v>14528</v>
      </c>
      <c r="P38" s="424">
        <f aca="true" t="shared" si="5" ref="P38:P44">SUM(O38/L38)*100</f>
        <v>99.99311721384817</v>
      </c>
    </row>
    <row r="39" spans="1:16" ht="15" customHeight="1">
      <c r="A39" s="437"/>
      <c r="B39" s="437"/>
      <c r="C39" s="443" t="s">
        <v>100</v>
      </c>
      <c r="D39" s="573" t="s">
        <v>2012</v>
      </c>
      <c r="E39" s="419"/>
      <c r="F39" s="590">
        <v>1</v>
      </c>
      <c r="G39" s="421">
        <v>6700</v>
      </c>
      <c r="H39" s="421"/>
      <c r="I39" s="421">
        <f aca="true" t="shared" si="6" ref="I39:I109">SUM(G39:H39)</f>
        <v>6700</v>
      </c>
      <c r="J39" s="421">
        <v>6700</v>
      </c>
      <c r="K39" s="420"/>
      <c r="L39" s="421">
        <v>6700</v>
      </c>
      <c r="M39" s="421">
        <v>466</v>
      </c>
      <c r="N39" s="421"/>
      <c r="O39" s="421">
        <v>466</v>
      </c>
      <c r="P39" s="424">
        <f t="shared" si="5"/>
        <v>6.955223880597015</v>
      </c>
    </row>
    <row r="40" spans="1:16" ht="15" customHeight="1">
      <c r="A40" s="437"/>
      <c r="B40" s="437"/>
      <c r="C40" s="443" t="s">
        <v>101</v>
      </c>
      <c r="D40" s="572" t="s">
        <v>2013</v>
      </c>
      <c r="E40" s="419"/>
      <c r="F40" s="590">
        <v>1</v>
      </c>
      <c r="G40" s="421">
        <v>1000</v>
      </c>
      <c r="H40" s="421"/>
      <c r="I40" s="421">
        <f t="shared" si="6"/>
        <v>1000</v>
      </c>
      <c r="J40" s="421">
        <v>800</v>
      </c>
      <c r="K40" s="420"/>
      <c r="L40" s="421">
        <v>800</v>
      </c>
      <c r="M40" s="421"/>
      <c r="N40" s="421"/>
      <c r="O40" s="421"/>
      <c r="P40" s="424">
        <f t="shared" si="5"/>
        <v>0</v>
      </c>
    </row>
    <row r="41" spans="1:16" ht="15" customHeight="1">
      <c r="A41" s="437"/>
      <c r="B41" s="437"/>
      <c r="C41" s="443" t="s">
        <v>2271</v>
      </c>
      <c r="D41" s="572" t="s">
        <v>2014</v>
      </c>
      <c r="E41" s="419"/>
      <c r="F41" s="590">
        <v>1</v>
      </c>
      <c r="G41" s="421">
        <v>800</v>
      </c>
      <c r="H41" s="421"/>
      <c r="I41" s="421">
        <f t="shared" si="6"/>
        <v>800</v>
      </c>
      <c r="J41" s="421">
        <v>800</v>
      </c>
      <c r="K41" s="420"/>
      <c r="L41" s="421">
        <v>800</v>
      </c>
      <c r="M41" s="421"/>
      <c r="N41" s="421"/>
      <c r="O41" s="421"/>
      <c r="P41" s="424">
        <f t="shared" si="5"/>
        <v>0</v>
      </c>
    </row>
    <row r="42" spans="1:16" ht="15" customHeight="1">
      <c r="A42" s="437"/>
      <c r="B42" s="437"/>
      <c r="C42" s="443" t="s">
        <v>2272</v>
      </c>
      <c r="D42" s="829" t="s">
        <v>1883</v>
      </c>
      <c r="E42" s="419"/>
      <c r="F42" s="590">
        <v>1</v>
      </c>
      <c r="G42" s="421"/>
      <c r="H42" s="421"/>
      <c r="I42" s="421"/>
      <c r="J42" s="421">
        <v>2149</v>
      </c>
      <c r="K42" s="420"/>
      <c r="L42" s="421">
        <v>2149</v>
      </c>
      <c r="M42" s="421">
        <v>2149</v>
      </c>
      <c r="N42" s="421"/>
      <c r="O42" s="421">
        <v>2149</v>
      </c>
      <c r="P42" s="424">
        <f t="shared" si="5"/>
        <v>100</v>
      </c>
    </row>
    <row r="43" spans="1:16" ht="15" customHeight="1">
      <c r="A43" s="437"/>
      <c r="B43" s="437"/>
      <c r="C43" s="443" t="s">
        <v>591</v>
      </c>
      <c r="D43" s="13" t="s">
        <v>1884</v>
      </c>
      <c r="E43" s="419"/>
      <c r="F43" s="590">
        <v>1</v>
      </c>
      <c r="G43" s="421"/>
      <c r="H43" s="421"/>
      <c r="I43" s="421"/>
      <c r="J43" s="421">
        <v>2776</v>
      </c>
      <c r="K43" s="420"/>
      <c r="L43" s="421">
        <v>2776</v>
      </c>
      <c r="M43" s="421">
        <v>2776</v>
      </c>
      <c r="N43" s="421"/>
      <c r="O43" s="421">
        <v>2776</v>
      </c>
      <c r="P43" s="424">
        <f t="shared" si="5"/>
        <v>100</v>
      </c>
    </row>
    <row r="44" spans="1:16" ht="15" customHeight="1">
      <c r="A44" s="437"/>
      <c r="B44" s="437"/>
      <c r="C44" s="443" t="s">
        <v>593</v>
      </c>
      <c r="D44" s="13" t="s">
        <v>1885</v>
      </c>
      <c r="E44" s="419"/>
      <c r="F44" s="590">
        <v>1</v>
      </c>
      <c r="G44" s="421"/>
      <c r="H44" s="421"/>
      <c r="I44" s="421"/>
      <c r="J44" s="421">
        <v>7114</v>
      </c>
      <c r="K44" s="420"/>
      <c r="L44" s="421">
        <v>7114</v>
      </c>
      <c r="M44" s="421">
        <v>7113</v>
      </c>
      <c r="N44" s="421"/>
      <c r="O44" s="421">
        <v>7113</v>
      </c>
      <c r="P44" s="424">
        <f t="shared" si="5"/>
        <v>99.98594321057071</v>
      </c>
    </row>
    <row r="45" spans="1:16" ht="15" customHeight="1">
      <c r="A45" s="437"/>
      <c r="B45" s="437"/>
      <c r="C45" s="443"/>
      <c r="D45" s="574" t="s">
        <v>2249</v>
      </c>
      <c r="E45" s="419"/>
      <c r="F45" s="590"/>
      <c r="G45" s="421"/>
      <c r="H45" s="421"/>
      <c r="I45" s="421"/>
      <c r="J45" s="421"/>
      <c r="K45" s="421"/>
      <c r="L45" s="421"/>
      <c r="M45" s="421"/>
      <c r="N45" s="421"/>
      <c r="O45" s="421"/>
      <c r="P45" s="424"/>
    </row>
    <row r="46" spans="1:16" ht="24.75" customHeight="1">
      <c r="A46" s="437"/>
      <c r="B46" s="437"/>
      <c r="C46" s="443" t="s">
        <v>540</v>
      </c>
      <c r="D46" s="575" t="s">
        <v>2015</v>
      </c>
      <c r="E46" s="419"/>
      <c r="F46" s="590">
        <v>1</v>
      </c>
      <c r="G46" s="421">
        <v>10000</v>
      </c>
      <c r="H46" s="421"/>
      <c r="I46" s="421">
        <f t="shared" si="6"/>
        <v>10000</v>
      </c>
      <c r="J46" s="421">
        <v>8686</v>
      </c>
      <c r="K46" s="421"/>
      <c r="L46" s="421">
        <v>8686</v>
      </c>
      <c r="M46" s="421">
        <v>7896</v>
      </c>
      <c r="N46" s="421"/>
      <c r="O46" s="421">
        <v>7896</v>
      </c>
      <c r="P46" s="424">
        <f>SUM(O46/L46)*100</f>
        <v>90.90490444393276</v>
      </c>
    </row>
    <row r="47" spans="1:16" ht="15" customHeight="1">
      <c r="A47" s="437"/>
      <c r="B47" s="437"/>
      <c r="C47" s="66" t="s">
        <v>106</v>
      </c>
      <c r="D47" s="451" t="s">
        <v>236</v>
      </c>
      <c r="E47" s="419"/>
      <c r="F47" s="590"/>
      <c r="G47" s="420"/>
      <c r="H47" s="420"/>
      <c r="I47" s="421"/>
      <c r="J47" s="421">
        <v>0</v>
      </c>
      <c r="K47" s="421"/>
      <c r="L47" s="421">
        <v>0</v>
      </c>
      <c r="M47" s="421"/>
      <c r="N47" s="421"/>
      <c r="O47" s="421"/>
      <c r="P47" s="424"/>
    </row>
    <row r="48" spans="1:16" ht="15" customHeight="1">
      <c r="A48" s="437"/>
      <c r="B48" s="437"/>
      <c r="C48" s="418" t="s">
        <v>108</v>
      </c>
      <c r="D48" s="362" t="s">
        <v>2016</v>
      </c>
      <c r="E48" s="576"/>
      <c r="F48" s="590">
        <v>1</v>
      </c>
      <c r="G48" s="421">
        <v>2500</v>
      </c>
      <c r="H48" s="420"/>
      <c r="I48" s="421">
        <f t="shared" si="6"/>
        <v>2500</v>
      </c>
      <c r="J48" s="421">
        <v>3140</v>
      </c>
      <c r="K48" s="420"/>
      <c r="L48" s="421">
        <v>3140</v>
      </c>
      <c r="M48" s="421">
        <v>3105</v>
      </c>
      <c r="N48" s="421"/>
      <c r="O48" s="421">
        <v>3105</v>
      </c>
      <c r="P48" s="424">
        <f>SUM(O48/L48)*100</f>
        <v>98.88535031847134</v>
      </c>
    </row>
    <row r="49" spans="1:16" ht="15" customHeight="1">
      <c r="A49" s="437"/>
      <c r="B49" s="437"/>
      <c r="C49" s="418" t="s">
        <v>109</v>
      </c>
      <c r="D49" s="362" t="s">
        <v>2017</v>
      </c>
      <c r="E49" s="576"/>
      <c r="F49" s="590">
        <v>1</v>
      </c>
      <c r="G49" s="421">
        <v>1800</v>
      </c>
      <c r="H49" s="420"/>
      <c r="I49" s="421">
        <f t="shared" si="6"/>
        <v>1800</v>
      </c>
      <c r="J49" s="421">
        <v>2491</v>
      </c>
      <c r="K49" s="420"/>
      <c r="L49" s="421">
        <v>2491</v>
      </c>
      <c r="M49" s="421">
        <v>2489</v>
      </c>
      <c r="N49" s="421"/>
      <c r="O49" s="421">
        <v>2489</v>
      </c>
      <c r="P49" s="424">
        <f>SUM(O49/L49)*100</f>
        <v>99.91971095945404</v>
      </c>
    </row>
    <row r="50" spans="1:16" ht="15" customHeight="1">
      <c r="A50" s="437"/>
      <c r="B50" s="437"/>
      <c r="C50" s="418" t="s">
        <v>110</v>
      </c>
      <c r="D50" s="362" t="s">
        <v>2018</v>
      </c>
      <c r="E50" s="576"/>
      <c r="F50" s="590">
        <v>1</v>
      </c>
      <c r="G50" s="421">
        <v>1000</v>
      </c>
      <c r="H50" s="420"/>
      <c r="I50" s="421">
        <f t="shared" si="6"/>
        <v>1000</v>
      </c>
      <c r="J50" s="421"/>
      <c r="K50" s="420"/>
      <c r="L50" s="421"/>
      <c r="M50" s="421"/>
      <c r="N50" s="421"/>
      <c r="O50" s="421"/>
      <c r="P50" s="424"/>
    </row>
    <row r="51" spans="1:16" ht="15" customHeight="1">
      <c r="A51" s="437"/>
      <c r="B51" s="437"/>
      <c r="C51" s="418" t="s">
        <v>111</v>
      </c>
      <c r="D51" s="362" t="s">
        <v>2019</v>
      </c>
      <c r="E51" s="576"/>
      <c r="F51" s="590">
        <v>1</v>
      </c>
      <c r="G51" s="421">
        <v>3250</v>
      </c>
      <c r="H51" s="420"/>
      <c r="I51" s="421">
        <f t="shared" si="6"/>
        <v>3250</v>
      </c>
      <c r="J51" s="421">
        <v>2553</v>
      </c>
      <c r="K51" s="420"/>
      <c r="L51" s="421">
        <v>2553</v>
      </c>
      <c r="M51" s="421">
        <v>362</v>
      </c>
      <c r="N51" s="421"/>
      <c r="O51" s="421">
        <v>362</v>
      </c>
      <c r="P51" s="424">
        <f>SUM(O51/L51)*100</f>
        <v>14.179396788092442</v>
      </c>
    </row>
    <row r="52" spans="1:16" ht="15" customHeight="1">
      <c r="A52" s="437"/>
      <c r="B52" s="437"/>
      <c r="C52" s="418" t="s">
        <v>112</v>
      </c>
      <c r="D52" s="362" t="s">
        <v>2020</v>
      </c>
      <c r="E52" s="576"/>
      <c r="F52" s="590">
        <v>1</v>
      </c>
      <c r="G52" s="421">
        <v>600</v>
      </c>
      <c r="H52" s="420"/>
      <c r="I52" s="421">
        <f t="shared" si="6"/>
        <v>600</v>
      </c>
      <c r="J52" s="421"/>
      <c r="K52" s="420"/>
      <c r="L52" s="421"/>
      <c r="M52" s="421"/>
      <c r="N52" s="421"/>
      <c r="O52" s="421"/>
      <c r="P52" s="424"/>
    </row>
    <row r="53" spans="1:16" ht="15" customHeight="1">
      <c r="A53" s="437"/>
      <c r="B53" s="437"/>
      <c r="C53" s="418" t="s">
        <v>113</v>
      </c>
      <c r="D53" s="362" t="s">
        <v>2021</v>
      </c>
      <c r="E53" s="576"/>
      <c r="F53" s="590">
        <v>1</v>
      </c>
      <c r="G53" s="421">
        <v>1000</v>
      </c>
      <c r="H53" s="420"/>
      <c r="I53" s="421">
        <f t="shared" si="6"/>
        <v>1000</v>
      </c>
      <c r="J53" s="421"/>
      <c r="K53" s="420"/>
      <c r="L53" s="421"/>
      <c r="M53" s="421"/>
      <c r="N53" s="421"/>
      <c r="O53" s="421"/>
      <c r="P53" s="424"/>
    </row>
    <row r="54" spans="1:16" ht="15" customHeight="1">
      <c r="A54" s="437"/>
      <c r="B54" s="437"/>
      <c r="C54" s="418" t="s">
        <v>114</v>
      </c>
      <c r="D54" s="560" t="s">
        <v>2022</v>
      </c>
      <c r="E54" s="576"/>
      <c r="F54" s="590">
        <v>1</v>
      </c>
      <c r="G54" s="421">
        <v>4000</v>
      </c>
      <c r="H54" s="420"/>
      <c r="I54" s="421">
        <f t="shared" si="6"/>
        <v>4000</v>
      </c>
      <c r="J54" s="421"/>
      <c r="K54" s="420"/>
      <c r="L54" s="421"/>
      <c r="M54" s="421"/>
      <c r="N54" s="421"/>
      <c r="O54" s="421"/>
      <c r="P54" s="424"/>
    </row>
    <row r="55" spans="1:16" ht="15" customHeight="1">
      <c r="A55" s="437"/>
      <c r="B55" s="437"/>
      <c r="C55" s="418" t="s">
        <v>115</v>
      </c>
      <c r="D55" s="362" t="s">
        <v>2023</v>
      </c>
      <c r="E55" s="576"/>
      <c r="F55" s="590">
        <v>1</v>
      </c>
      <c r="G55" s="421">
        <v>1700</v>
      </c>
      <c r="H55" s="420"/>
      <c r="I55" s="421">
        <f t="shared" si="6"/>
        <v>1700</v>
      </c>
      <c r="J55" s="421">
        <v>1987</v>
      </c>
      <c r="K55" s="420"/>
      <c r="L55" s="421">
        <v>1987</v>
      </c>
      <c r="M55" s="421">
        <v>1217</v>
      </c>
      <c r="N55" s="421"/>
      <c r="O55" s="421">
        <v>1217</v>
      </c>
      <c r="P55" s="424">
        <f aca="true" t="shared" si="7" ref="P55:P78">SUM(O55/L55)*100</f>
        <v>61.24811273276296</v>
      </c>
    </row>
    <row r="56" spans="1:16" ht="15" customHeight="1">
      <c r="A56" s="437"/>
      <c r="B56" s="437"/>
      <c r="C56" s="418" t="s">
        <v>116</v>
      </c>
      <c r="D56" s="362" t="s">
        <v>2024</v>
      </c>
      <c r="E56" s="576"/>
      <c r="F56" s="590">
        <v>1</v>
      </c>
      <c r="G56" s="421">
        <v>1000</v>
      </c>
      <c r="H56" s="420"/>
      <c r="I56" s="421">
        <f t="shared" si="6"/>
        <v>1000</v>
      </c>
      <c r="J56" s="421">
        <v>183</v>
      </c>
      <c r="K56" s="420"/>
      <c r="L56" s="421">
        <v>183</v>
      </c>
      <c r="M56" s="421"/>
      <c r="N56" s="421"/>
      <c r="O56" s="421"/>
      <c r="P56" s="424">
        <f t="shared" si="7"/>
        <v>0</v>
      </c>
    </row>
    <row r="57" spans="1:16" ht="15" customHeight="1">
      <c r="A57" s="437"/>
      <c r="B57" s="437"/>
      <c r="C57" s="418" t="s">
        <v>117</v>
      </c>
      <c r="D57" s="362" t="s">
        <v>2025</v>
      </c>
      <c r="E57" s="576"/>
      <c r="F57" s="590">
        <v>1</v>
      </c>
      <c r="G57" s="421">
        <v>3800</v>
      </c>
      <c r="H57" s="420"/>
      <c r="I57" s="421">
        <f t="shared" si="6"/>
        <v>3800</v>
      </c>
      <c r="J57" s="421"/>
      <c r="K57" s="420"/>
      <c r="L57" s="421"/>
      <c r="M57" s="421"/>
      <c r="N57" s="421"/>
      <c r="O57" s="421"/>
      <c r="P57" s="424"/>
    </row>
    <row r="58" spans="1:16" ht="15" customHeight="1">
      <c r="A58" s="437"/>
      <c r="B58" s="437"/>
      <c r="C58" s="418" t="s">
        <v>118</v>
      </c>
      <c r="D58" s="362" t="s">
        <v>886</v>
      </c>
      <c r="E58" s="576"/>
      <c r="F58" s="590">
        <v>1</v>
      </c>
      <c r="G58" s="533">
        <v>9250</v>
      </c>
      <c r="H58" s="534"/>
      <c r="I58" s="421">
        <f t="shared" si="6"/>
        <v>9250</v>
      </c>
      <c r="J58" s="421">
        <v>17975</v>
      </c>
      <c r="K58" s="420"/>
      <c r="L58" s="421">
        <v>17975</v>
      </c>
      <c r="M58" s="421">
        <v>17972</v>
      </c>
      <c r="N58" s="421"/>
      <c r="O58" s="421">
        <v>17972</v>
      </c>
      <c r="P58" s="424">
        <f t="shared" si="7"/>
        <v>99.98331015299027</v>
      </c>
    </row>
    <row r="59" spans="1:16" ht="15" customHeight="1">
      <c r="A59" s="437"/>
      <c r="B59" s="437"/>
      <c r="C59" s="418" t="s">
        <v>119</v>
      </c>
      <c r="D59" s="560" t="s">
        <v>2026</v>
      </c>
      <c r="E59" s="576"/>
      <c r="F59" s="590">
        <v>1</v>
      </c>
      <c r="G59" s="592">
        <v>5000</v>
      </c>
      <c r="H59" s="534"/>
      <c r="I59" s="421">
        <f t="shared" si="6"/>
        <v>5000</v>
      </c>
      <c r="J59" s="421">
        <v>3133</v>
      </c>
      <c r="K59" s="420"/>
      <c r="L59" s="421">
        <v>3133</v>
      </c>
      <c r="M59" s="421">
        <v>3133</v>
      </c>
      <c r="N59" s="421"/>
      <c r="O59" s="421">
        <v>3133</v>
      </c>
      <c r="P59" s="424">
        <f t="shared" si="7"/>
        <v>100</v>
      </c>
    </row>
    <row r="60" spans="1:16" ht="15" customHeight="1">
      <c r="A60" s="437"/>
      <c r="B60" s="437"/>
      <c r="C60" s="418" t="s">
        <v>120</v>
      </c>
      <c r="D60" s="362" t="s">
        <v>2027</v>
      </c>
      <c r="E60" s="576"/>
      <c r="F60" s="590">
        <v>1</v>
      </c>
      <c r="G60" s="533">
        <v>3000</v>
      </c>
      <c r="H60" s="534"/>
      <c r="I60" s="421">
        <f t="shared" si="6"/>
        <v>3000</v>
      </c>
      <c r="J60" s="421"/>
      <c r="K60" s="420"/>
      <c r="L60" s="421"/>
      <c r="M60" s="421"/>
      <c r="N60" s="421"/>
      <c r="O60" s="421"/>
      <c r="P60" s="424"/>
    </row>
    <row r="61" spans="1:16" ht="15" customHeight="1">
      <c r="A61" s="437"/>
      <c r="B61" s="437"/>
      <c r="C61" s="418" t="s">
        <v>547</v>
      </c>
      <c r="D61" s="362" t="s">
        <v>2028</v>
      </c>
      <c r="E61" s="576"/>
      <c r="F61" s="590">
        <v>1</v>
      </c>
      <c r="G61" s="533">
        <v>3000</v>
      </c>
      <c r="H61" s="534"/>
      <c r="I61" s="421">
        <f t="shared" si="6"/>
        <v>3000</v>
      </c>
      <c r="J61" s="421">
        <v>3000</v>
      </c>
      <c r="K61" s="420"/>
      <c r="L61" s="421">
        <v>3000</v>
      </c>
      <c r="M61" s="421">
        <v>2975</v>
      </c>
      <c r="N61" s="421"/>
      <c r="O61" s="421">
        <v>2975</v>
      </c>
      <c r="P61" s="424">
        <f t="shared" si="7"/>
        <v>99.16666666666667</v>
      </c>
    </row>
    <row r="62" spans="1:16" ht="15" customHeight="1">
      <c r="A62" s="437"/>
      <c r="B62" s="437"/>
      <c r="C62" s="418" t="s">
        <v>548</v>
      </c>
      <c r="D62" s="362" t="s">
        <v>463</v>
      </c>
      <c r="E62" s="576"/>
      <c r="F62" s="590">
        <v>1</v>
      </c>
      <c r="G62" s="533">
        <v>2500</v>
      </c>
      <c r="H62" s="534"/>
      <c r="I62" s="421">
        <f t="shared" si="6"/>
        <v>2500</v>
      </c>
      <c r="J62" s="421">
        <v>351</v>
      </c>
      <c r="K62" s="420"/>
      <c r="L62" s="421">
        <v>351</v>
      </c>
      <c r="M62" s="421"/>
      <c r="N62" s="421"/>
      <c r="O62" s="421"/>
      <c r="P62" s="424">
        <f t="shared" si="7"/>
        <v>0</v>
      </c>
    </row>
    <row r="63" spans="1:16" ht="15" customHeight="1">
      <c r="A63" s="437"/>
      <c r="B63" s="437"/>
      <c r="C63" s="418" t="s">
        <v>549</v>
      </c>
      <c r="D63" s="362" t="s">
        <v>2029</v>
      </c>
      <c r="E63" s="576"/>
      <c r="F63" s="590">
        <v>1</v>
      </c>
      <c r="G63" s="533">
        <v>3500</v>
      </c>
      <c r="H63" s="534"/>
      <c r="I63" s="421">
        <f t="shared" si="6"/>
        <v>3500</v>
      </c>
      <c r="J63" s="421">
        <v>2429</v>
      </c>
      <c r="K63" s="420"/>
      <c r="L63" s="421">
        <v>2429</v>
      </c>
      <c r="M63" s="421">
        <v>2426</v>
      </c>
      <c r="N63" s="421"/>
      <c r="O63" s="421">
        <v>2426</v>
      </c>
      <c r="P63" s="424">
        <f t="shared" si="7"/>
        <v>99.87649238369698</v>
      </c>
    </row>
    <row r="64" spans="1:16" ht="15" customHeight="1">
      <c r="A64" s="437"/>
      <c r="B64" s="437"/>
      <c r="C64" s="418" t="s">
        <v>550</v>
      </c>
      <c r="D64" s="362" t="s">
        <v>2030</v>
      </c>
      <c r="E64" s="576"/>
      <c r="F64" s="590">
        <v>1</v>
      </c>
      <c r="G64" s="533">
        <v>500</v>
      </c>
      <c r="H64" s="534"/>
      <c r="I64" s="421">
        <f t="shared" si="6"/>
        <v>500</v>
      </c>
      <c r="J64" s="421"/>
      <c r="K64" s="420"/>
      <c r="L64" s="421"/>
      <c r="M64" s="421"/>
      <c r="N64" s="421"/>
      <c r="O64" s="421"/>
      <c r="P64" s="424"/>
    </row>
    <row r="65" spans="1:16" ht="15" customHeight="1">
      <c r="A65" s="437"/>
      <c r="B65" s="437"/>
      <c r="C65" s="418" t="s">
        <v>1369</v>
      </c>
      <c r="D65" s="362" t="s">
        <v>2031</v>
      </c>
      <c r="E65" s="419"/>
      <c r="F65" s="590">
        <v>1</v>
      </c>
      <c r="G65" s="533">
        <v>3000</v>
      </c>
      <c r="H65" s="534"/>
      <c r="I65" s="421">
        <f t="shared" si="6"/>
        <v>3000</v>
      </c>
      <c r="J65" s="421">
        <v>3000</v>
      </c>
      <c r="K65" s="420"/>
      <c r="L65" s="421">
        <v>3000</v>
      </c>
      <c r="M65" s="421">
        <v>2834</v>
      </c>
      <c r="N65" s="421"/>
      <c r="O65" s="421">
        <v>2834</v>
      </c>
      <c r="P65" s="424">
        <f t="shared" si="7"/>
        <v>94.46666666666667</v>
      </c>
    </row>
    <row r="66" spans="1:16" ht="15" customHeight="1">
      <c r="A66" s="437"/>
      <c r="B66" s="437"/>
      <c r="C66" s="418" t="s">
        <v>890</v>
      </c>
      <c r="D66" s="362" t="s">
        <v>2032</v>
      </c>
      <c r="E66" s="419"/>
      <c r="F66" s="590">
        <v>1</v>
      </c>
      <c r="G66" s="533">
        <v>3000</v>
      </c>
      <c r="H66" s="534"/>
      <c r="I66" s="421">
        <f t="shared" si="6"/>
        <v>3000</v>
      </c>
      <c r="J66" s="421">
        <v>3925</v>
      </c>
      <c r="K66" s="420"/>
      <c r="L66" s="421">
        <v>3925</v>
      </c>
      <c r="M66" s="421"/>
      <c r="N66" s="421"/>
      <c r="O66" s="421"/>
      <c r="P66" s="424">
        <f t="shared" si="7"/>
        <v>0</v>
      </c>
    </row>
    <row r="67" spans="1:16" ht="15" customHeight="1">
      <c r="A67" s="437"/>
      <c r="B67" s="437"/>
      <c r="C67" s="418" t="s">
        <v>892</v>
      </c>
      <c r="D67" s="362" t="s">
        <v>2033</v>
      </c>
      <c r="E67" s="419"/>
      <c r="F67" s="590">
        <v>1</v>
      </c>
      <c r="G67" s="533">
        <v>500</v>
      </c>
      <c r="H67" s="534"/>
      <c r="I67" s="421">
        <f t="shared" si="6"/>
        <v>500</v>
      </c>
      <c r="J67" s="421"/>
      <c r="K67" s="420"/>
      <c r="L67" s="421"/>
      <c r="M67" s="421"/>
      <c r="N67" s="421"/>
      <c r="O67" s="421"/>
      <c r="P67" s="424"/>
    </row>
    <row r="68" spans="1:16" ht="15" customHeight="1">
      <c r="A68" s="437"/>
      <c r="B68" s="437"/>
      <c r="C68" s="418" t="s">
        <v>893</v>
      </c>
      <c r="D68" s="362" t="s">
        <v>2034</v>
      </c>
      <c r="E68" s="419"/>
      <c r="F68" s="590">
        <v>1</v>
      </c>
      <c r="G68" s="533">
        <v>1800</v>
      </c>
      <c r="H68" s="534"/>
      <c r="I68" s="421">
        <f t="shared" si="6"/>
        <v>1800</v>
      </c>
      <c r="J68" s="421">
        <v>3315</v>
      </c>
      <c r="K68" s="420"/>
      <c r="L68" s="421">
        <v>3315</v>
      </c>
      <c r="M68" s="421">
        <v>3314</v>
      </c>
      <c r="N68" s="421"/>
      <c r="O68" s="421">
        <v>3314</v>
      </c>
      <c r="P68" s="424">
        <f t="shared" si="7"/>
        <v>99.96983408748115</v>
      </c>
    </row>
    <row r="69" spans="1:16" ht="15" customHeight="1">
      <c r="A69" s="437"/>
      <c r="B69" s="437"/>
      <c r="C69" s="418" t="s">
        <v>894</v>
      </c>
      <c r="D69" s="362" t="s">
        <v>460</v>
      </c>
      <c r="E69" s="419"/>
      <c r="F69" s="590">
        <v>1</v>
      </c>
      <c r="G69" s="533">
        <v>2000</v>
      </c>
      <c r="H69" s="534"/>
      <c r="I69" s="421">
        <f t="shared" si="6"/>
        <v>2000</v>
      </c>
      <c r="J69" s="421"/>
      <c r="K69" s="420"/>
      <c r="L69" s="421"/>
      <c r="M69" s="421"/>
      <c r="N69" s="421"/>
      <c r="O69" s="421"/>
      <c r="P69" s="424"/>
    </row>
    <row r="70" spans="1:16" ht="15" customHeight="1">
      <c r="A70" s="437"/>
      <c r="B70" s="437"/>
      <c r="C70" s="418" t="s">
        <v>895</v>
      </c>
      <c r="D70" s="362" t="s">
        <v>750</v>
      </c>
      <c r="E70" s="419"/>
      <c r="F70" s="590">
        <v>1</v>
      </c>
      <c r="G70" s="593">
        <v>2000</v>
      </c>
      <c r="H70" s="594"/>
      <c r="I70" s="421">
        <f t="shared" si="6"/>
        <v>2000</v>
      </c>
      <c r="J70" s="421">
        <v>2817</v>
      </c>
      <c r="K70" s="420"/>
      <c r="L70" s="421">
        <v>2817</v>
      </c>
      <c r="M70" s="421">
        <v>2811</v>
      </c>
      <c r="N70" s="421"/>
      <c r="O70" s="421">
        <v>2811</v>
      </c>
      <c r="P70" s="424">
        <f t="shared" si="7"/>
        <v>99.78700745473908</v>
      </c>
    </row>
    <row r="71" spans="1:16" ht="15" customHeight="1">
      <c r="A71" s="437"/>
      <c r="B71" s="437"/>
      <c r="C71" s="418" t="s">
        <v>462</v>
      </c>
      <c r="D71" s="560" t="s">
        <v>751</v>
      </c>
      <c r="E71" s="460"/>
      <c r="F71" s="590">
        <v>1</v>
      </c>
      <c r="G71" s="595">
        <v>4500</v>
      </c>
      <c r="H71" s="595"/>
      <c r="I71" s="421">
        <f t="shared" si="6"/>
        <v>4500</v>
      </c>
      <c r="J71" s="421">
        <v>6044</v>
      </c>
      <c r="K71" s="420"/>
      <c r="L71" s="421">
        <v>6044</v>
      </c>
      <c r="M71" s="421">
        <v>6042</v>
      </c>
      <c r="N71" s="421"/>
      <c r="O71" s="421">
        <v>6042</v>
      </c>
      <c r="P71" s="424">
        <f t="shared" si="7"/>
        <v>99.9669093315685</v>
      </c>
    </row>
    <row r="72" spans="1:16" ht="15" customHeight="1">
      <c r="A72" s="437"/>
      <c r="B72" s="437"/>
      <c r="C72" s="418" t="s">
        <v>464</v>
      </c>
      <c r="D72" s="577" t="s">
        <v>752</v>
      </c>
      <c r="E72" s="419"/>
      <c r="F72" s="590">
        <v>1</v>
      </c>
      <c r="G72" s="421">
        <v>31365</v>
      </c>
      <c r="H72" s="420"/>
      <c r="I72" s="421">
        <f t="shared" si="6"/>
        <v>31365</v>
      </c>
      <c r="J72" s="421">
        <v>33349</v>
      </c>
      <c r="K72" s="420"/>
      <c r="L72" s="421">
        <v>33349</v>
      </c>
      <c r="M72" s="421">
        <v>33342</v>
      </c>
      <c r="N72" s="421"/>
      <c r="O72" s="421">
        <v>33342</v>
      </c>
      <c r="P72" s="424">
        <f t="shared" si="7"/>
        <v>99.97900986536328</v>
      </c>
    </row>
    <row r="73" spans="1:16" ht="15" customHeight="1">
      <c r="A73" s="437"/>
      <c r="B73" s="437"/>
      <c r="C73" s="418" t="s">
        <v>465</v>
      </c>
      <c r="D73" s="578" t="s">
        <v>753</v>
      </c>
      <c r="E73" s="419"/>
      <c r="F73" s="590">
        <v>1</v>
      </c>
      <c r="G73" s="421">
        <v>16000</v>
      </c>
      <c r="H73" s="420"/>
      <c r="I73" s="421">
        <f t="shared" si="6"/>
        <v>16000</v>
      </c>
      <c r="J73" s="421">
        <v>22915</v>
      </c>
      <c r="K73" s="420"/>
      <c r="L73" s="421">
        <v>22915</v>
      </c>
      <c r="M73" s="421">
        <v>3124</v>
      </c>
      <c r="N73" s="421"/>
      <c r="O73" s="421">
        <v>3124</v>
      </c>
      <c r="P73" s="424">
        <f t="shared" si="7"/>
        <v>13.632991490290202</v>
      </c>
    </row>
    <row r="74" spans="1:16" ht="15" customHeight="1">
      <c r="A74" s="437"/>
      <c r="B74" s="437"/>
      <c r="C74" s="418" t="s">
        <v>467</v>
      </c>
      <c r="D74" s="362" t="s">
        <v>754</v>
      </c>
      <c r="E74" s="419"/>
      <c r="F74" s="590">
        <v>1</v>
      </c>
      <c r="G74" s="421">
        <v>14992</v>
      </c>
      <c r="H74" s="420"/>
      <c r="I74" s="421">
        <f t="shared" si="6"/>
        <v>14992</v>
      </c>
      <c r="J74" s="421">
        <v>15240</v>
      </c>
      <c r="K74" s="420"/>
      <c r="L74" s="421">
        <v>15240</v>
      </c>
      <c r="M74" s="421">
        <v>15240</v>
      </c>
      <c r="N74" s="421"/>
      <c r="O74" s="421">
        <v>15240</v>
      </c>
      <c r="P74" s="424">
        <f t="shared" si="7"/>
        <v>100</v>
      </c>
    </row>
    <row r="75" spans="1:16" ht="24.75" customHeight="1">
      <c r="A75" s="437"/>
      <c r="B75" s="437"/>
      <c r="C75" s="418" t="s">
        <v>468</v>
      </c>
      <c r="D75" s="579" t="s">
        <v>883</v>
      </c>
      <c r="E75" s="419"/>
      <c r="F75" s="590">
        <v>1</v>
      </c>
      <c r="G75" s="421">
        <v>7369</v>
      </c>
      <c r="H75" s="420"/>
      <c r="I75" s="421">
        <f t="shared" si="6"/>
        <v>7369</v>
      </c>
      <c r="J75" s="421">
        <v>4437</v>
      </c>
      <c r="K75" s="420"/>
      <c r="L75" s="421">
        <v>4437</v>
      </c>
      <c r="M75" s="421">
        <v>4057</v>
      </c>
      <c r="N75" s="421"/>
      <c r="O75" s="421">
        <v>4057</v>
      </c>
      <c r="P75" s="424">
        <f t="shared" si="7"/>
        <v>91.43565472165878</v>
      </c>
    </row>
    <row r="76" spans="1:16" ht="15" customHeight="1">
      <c r="A76" s="437"/>
      <c r="B76" s="437"/>
      <c r="C76" s="418" t="s">
        <v>469</v>
      </c>
      <c r="D76" s="362" t="s">
        <v>1676</v>
      </c>
      <c r="E76" s="419"/>
      <c r="F76" s="590">
        <v>1</v>
      </c>
      <c r="G76" s="421">
        <v>5000</v>
      </c>
      <c r="H76" s="420"/>
      <c r="I76" s="421">
        <f t="shared" si="6"/>
        <v>5000</v>
      </c>
      <c r="J76" s="421">
        <v>4199</v>
      </c>
      <c r="K76" s="420"/>
      <c r="L76" s="421">
        <v>4199</v>
      </c>
      <c r="M76" s="421">
        <v>4199</v>
      </c>
      <c r="N76" s="421"/>
      <c r="O76" s="421">
        <v>4199</v>
      </c>
      <c r="P76" s="424">
        <f t="shared" si="7"/>
        <v>100</v>
      </c>
    </row>
    <row r="77" spans="1:16" ht="15" customHeight="1">
      <c r="A77" s="437"/>
      <c r="B77" s="437"/>
      <c r="C77" s="418" t="s">
        <v>470</v>
      </c>
      <c r="D77" s="362" t="s">
        <v>1677</v>
      </c>
      <c r="E77" s="419"/>
      <c r="F77" s="590">
        <v>1</v>
      </c>
      <c r="G77" s="421">
        <v>4000</v>
      </c>
      <c r="H77" s="420"/>
      <c r="I77" s="421">
        <f t="shared" si="6"/>
        <v>4000</v>
      </c>
      <c r="J77" s="421">
        <v>4000</v>
      </c>
      <c r="K77" s="420"/>
      <c r="L77" s="421">
        <v>4000</v>
      </c>
      <c r="M77" s="421"/>
      <c r="N77" s="421"/>
      <c r="O77" s="421"/>
      <c r="P77" s="424">
        <f t="shared" si="7"/>
        <v>0</v>
      </c>
    </row>
    <row r="78" spans="1:16" ht="15" customHeight="1">
      <c r="A78" s="437"/>
      <c r="B78" s="437"/>
      <c r="C78" s="418" t="s">
        <v>471</v>
      </c>
      <c r="D78" s="362" t="s">
        <v>1678</v>
      </c>
      <c r="E78" s="419"/>
      <c r="F78" s="590">
        <v>1</v>
      </c>
      <c r="G78" s="421">
        <v>3000</v>
      </c>
      <c r="H78" s="420"/>
      <c r="I78" s="421">
        <f t="shared" si="6"/>
        <v>3000</v>
      </c>
      <c r="J78" s="421">
        <v>4395</v>
      </c>
      <c r="K78" s="420"/>
      <c r="L78" s="421">
        <v>4395</v>
      </c>
      <c r="M78" s="421">
        <v>4395</v>
      </c>
      <c r="N78" s="421"/>
      <c r="O78" s="421">
        <v>4395</v>
      </c>
      <c r="P78" s="424">
        <f t="shared" si="7"/>
        <v>100</v>
      </c>
    </row>
    <row r="79" spans="1:16" ht="24.75" customHeight="1">
      <c r="A79" s="437"/>
      <c r="B79" s="437"/>
      <c r="C79" s="418" t="s">
        <v>472</v>
      </c>
      <c r="D79" s="362" t="s">
        <v>1679</v>
      </c>
      <c r="E79" s="460"/>
      <c r="F79" s="590">
        <v>1</v>
      </c>
      <c r="G79" s="595">
        <v>5500</v>
      </c>
      <c r="H79" s="420"/>
      <c r="I79" s="421">
        <f t="shared" si="6"/>
        <v>5500</v>
      </c>
      <c r="J79" s="421"/>
      <c r="K79" s="420"/>
      <c r="L79" s="421"/>
      <c r="M79" s="421"/>
      <c r="N79" s="421"/>
      <c r="O79" s="421"/>
      <c r="P79" s="424"/>
    </row>
    <row r="80" spans="1:16" ht="15" customHeight="1">
      <c r="A80" s="437"/>
      <c r="B80" s="437"/>
      <c r="C80" s="418" t="s">
        <v>473</v>
      </c>
      <c r="D80" s="362" t="s">
        <v>1680</v>
      </c>
      <c r="E80" s="419"/>
      <c r="F80" s="590">
        <v>1</v>
      </c>
      <c r="G80" s="421">
        <v>2000</v>
      </c>
      <c r="H80" s="420"/>
      <c r="I80" s="421">
        <f t="shared" si="6"/>
        <v>2000</v>
      </c>
      <c r="J80" s="421"/>
      <c r="K80" s="420"/>
      <c r="L80" s="421"/>
      <c r="M80" s="421"/>
      <c r="N80" s="421"/>
      <c r="O80" s="421"/>
      <c r="P80" s="424"/>
    </row>
    <row r="81" spans="1:16" ht="15" customHeight="1">
      <c r="A81" s="437"/>
      <c r="B81" s="437"/>
      <c r="C81" s="418" t="s">
        <v>474</v>
      </c>
      <c r="D81" s="362" t="s">
        <v>1681</v>
      </c>
      <c r="E81" s="419"/>
      <c r="F81" s="590">
        <v>1</v>
      </c>
      <c r="G81" s="421">
        <v>5000</v>
      </c>
      <c r="H81" s="420"/>
      <c r="I81" s="421">
        <f t="shared" si="6"/>
        <v>5000</v>
      </c>
      <c r="J81" s="421">
        <v>7720</v>
      </c>
      <c r="K81" s="420"/>
      <c r="L81" s="421">
        <v>7720</v>
      </c>
      <c r="M81" s="421">
        <v>7707</v>
      </c>
      <c r="N81" s="421"/>
      <c r="O81" s="421">
        <v>7707</v>
      </c>
      <c r="P81" s="424">
        <f aca="true" t="shared" si="8" ref="P81:P93">SUM(O81/L81)*100</f>
        <v>99.83160621761658</v>
      </c>
    </row>
    <row r="82" spans="1:16" ht="15" customHeight="1">
      <c r="A82" s="437"/>
      <c r="B82" s="437"/>
      <c r="C82" s="418" t="s">
        <v>475</v>
      </c>
      <c r="D82" s="580" t="s">
        <v>1682</v>
      </c>
      <c r="E82" s="419"/>
      <c r="F82" s="590">
        <v>1</v>
      </c>
      <c r="G82" s="421">
        <v>12548</v>
      </c>
      <c r="H82" s="420"/>
      <c r="I82" s="421">
        <f t="shared" si="6"/>
        <v>12548</v>
      </c>
      <c r="J82" s="421">
        <v>13014</v>
      </c>
      <c r="K82" s="420"/>
      <c r="L82" s="421">
        <v>13014</v>
      </c>
      <c r="M82" s="421"/>
      <c r="N82" s="421"/>
      <c r="O82" s="421"/>
      <c r="P82" s="424">
        <f t="shared" si="8"/>
        <v>0</v>
      </c>
    </row>
    <row r="83" spans="1:16" ht="15" customHeight="1">
      <c r="A83" s="437"/>
      <c r="B83" s="437"/>
      <c r="C83" s="418" t="s">
        <v>476</v>
      </c>
      <c r="D83" s="362" t="s">
        <v>887</v>
      </c>
      <c r="E83" s="419"/>
      <c r="F83" s="590">
        <v>1</v>
      </c>
      <c r="G83" s="421">
        <v>15000</v>
      </c>
      <c r="H83" s="420"/>
      <c r="I83" s="421">
        <f t="shared" si="6"/>
        <v>15000</v>
      </c>
      <c r="J83" s="421">
        <v>17462</v>
      </c>
      <c r="K83" s="420"/>
      <c r="L83" s="421">
        <v>17462</v>
      </c>
      <c r="M83" s="421">
        <v>17084</v>
      </c>
      <c r="N83" s="421"/>
      <c r="O83" s="421">
        <v>17084</v>
      </c>
      <c r="P83" s="424">
        <f t="shared" si="8"/>
        <v>97.835299507502</v>
      </c>
    </row>
    <row r="84" spans="1:16" ht="15" customHeight="1">
      <c r="A84" s="437"/>
      <c r="B84" s="437"/>
      <c r="C84" s="418" t="s">
        <v>477</v>
      </c>
      <c r="D84" s="362" t="s">
        <v>888</v>
      </c>
      <c r="E84" s="419"/>
      <c r="F84" s="590">
        <v>1</v>
      </c>
      <c r="G84" s="421">
        <v>6999</v>
      </c>
      <c r="H84" s="420"/>
      <c r="I84" s="421">
        <f t="shared" si="6"/>
        <v>6999</v>
      </c>
      <c r="J84" s="421">
        <v>8552</v>
      </c>
      <c r="K84" s="420"/>
      <c r="L84" s="421">
        <v>8552</v>
      </c>
      <c r="M84" s="421">
        <v>8552</v>
      </c>
      <c r="N84" s="421"/>
      <c r="O84" s="421">
        <v>8552</v>
      </c>
      <c r="P84" s="424">
        <f t="shared" si="8"/>
        <v>100</v>
      </c>
    </row>
    <row r="85" spans="1:16" ht="15" customHeight="1">
      <c r="A85" s="437"/>
      <c r="B85" s="437"/>
      <c r="C85" s="418" t="s">
        <v>478</v>
      </c>
      <c r="D85" s="362" t="s">
        <v>1049</v>
      </c>
      <c r="E85" s="576"/>
      <c r="F85" s="590">
        <v>1</v>
      </c>
      <c r="G85" s="421">
        <v>5000</v>
      </c>
      <c r="H85" s="420"/>
      <c r="I85" s="421">
        <f t="shared" si="6"/>
        <v>5000</v>
      </c>
      <c r="J85" s="421">
        <v>5000</v>
      </c>
      <c r="K85" s="420"/>
      <c r="L85" s="421">
        <v>5000</v>
      </c>
      <c r="M85" s="421"/>
      <c r="N85" s="421"/>
      <c r="O85" s="421">
        <v>0</v>
      </c>
      <c r="P85" s="424">
        <f t="shared" si="8"/>
        <v>0</v>
      </c>
    </row>
    <row r="86" spans="1:16" ht="15" customHeight="1">
      <c r="A86" s="437"/>
      <c r="B86" s="437"/>
      <c r="C86" s="418" t="s">
        <v>479</v>
      </c>
      <c r="D86" s="362" t="s">
        <v>1050</v>
      </c>
      <c r="E86" s="576"/>
      <c r="F86" s="590">
        <v>1</v>
      </c>
      <c r="G86" s="421">
        <v>1000</v>
      </c>
      <c r="H86" s="420"/>
      <c r="I86" s="421">
        <f t="shared" si="6"/>
        <v>1000</v>
      </c>
      <c r="J86" s="421">
        <v>800</v>
      </c>
      <c r="K86" s="420"/>
      <c r="L86" s="421">
        <v>800</v>
      </c>
      <c r="M86" s="421">
        <v>800</v>
      </c>
      <c r="N86" s="421"/>
      <c r="O86" s="421">
        <v>800</v>
      </c>
      <c r="P86" s="424">
        <f t="shared" si="8"/>
        <v>100</v>
      </c>
    </row>
    <row r="87" spans="1:16" ht="15" customHeight="1">
      <c r="A87" s="437"/>
      <c r="B87" s="437"/>
      <c r="C87" s="418" t="s">
        <v>480</v>
      </c>
      <c r="D87" s="362" t="s">
        <v>1051</v>
      </c>
      <c r="E87" s="576"/>
      <c r="F87" s="590">
        <v>1</v>
      </c>
      <c r="G87" s="421">
        <v>10000</v>
      </c>
      <c r="H87" s="420"/>
      <c r="I87" s="421">
        <f t="shared" si="6"/>
        <v>10000</v>
      </c>
      <c r="J87" s="421">
        <v>6934</v>
      </c>
      <c r="K87" s="420"/>
      <c r="L87" s="421">
        <v>6934</v>
      </c>
      <c r="M87" s="421"/>
      <c r="N87" s="421"/>
      <c r="O87" s="421">
        <v>0</v>
      </c>
      <c r="P87" s="424">
        <f t="shared" si="8"/>
        <v>0</v>
      </c>
    </row>
    <row r="88" spans="1:16" ht="15" customHeight="1">
      <c r="A88" s="437"/>
      <c r="B88" s="437"/>
      <c r="C88" s="418" t="s">
        <v>1886</v>
      </c>
      <c r="D88" s="362" t="s">
        <v>1890</v>
      </c>
      <c r="E88" s="576"/>
      <c r="F88" s="590">
        <v>1</v>
      </c>
      <c r="G88" s="421"/>
      <c r="H88" s="420"/>
      <c r="I88" s="421"/>
      <c r="J88" s="421">
        <v>3965</v>
      </c>
      <c r="K88" s="420"/>
      <c r="L88" s="421">
        <v>3965</v>
      </c>
      <c r="M88" s="421">
        <v>3914</v>
      </c>
      <c r="N88" s="421"/>
      <c r="O88" s="421">
        <v>3914</v>
      </c>
      <c r="P88" s="424">
        <f t="shared" si="8"/>
        <v>98.71374527112232</v>
      </c>
    </row>
    <row r="89" spans="1:16" ht="15" customHeight="1">
      <c r="A89" s="437"/>
      <c r="B89" s="437"/>
      <c r="C89" s="418" t="s">
        <v>1887</v>
      </c>
      <c r="D89" s="829" t="s">
        <v>1891</v>
      </c>
      <c r="E89" s="576"/>
      <c r="F89" s="590">
        <v>1</v>
      </c>
      <c r="G89" s="421"/>
      <c r="H89" s="420"/>
      <c r="I89" s="421"/>
      <c r="J89" s="421">
        <v>1120</v>
      </c>
      <c r="K89" s="420"/>
      <c r="L89" s="421">
        <v>1120</v>
      </c>
      <c r="M89" s="421">
        <v>1118</v>
      </c>
      <c r="N89" s="421"/>
      <c r="O89" s="421">
        <v>1118</v>
      </c>
      <c r="P89" s="424">
        <f t="shared" si="8"/>
        <v>99.82142857142857</v>
      </c>
    </row>
    <row r="90" spans="1:16" ht="15" customHeight="1">
      <c r="A90" s="437"/>
      <c r="B90" s="437"/>
      <c r="C90" s="418" t="s">
        <v>1888</v>
      </c>
      <c r="D90" s="830" t="s">
        <v>1892</v>
      </c>
      <c r="E90" s="576"/>
      <c r="F90" s="590">
        <v>1</v>
      </c>
      <c r="G90" s="421"/>
      <c r="H90" s="420"/>
      <c r="I90" s="421"/>
      <c r="J90" s="421">
        <v>1320</v>
      </c>
      <c r="K90" s="420"/>
      <c r="L90" s="421">
        <v>1320</v>
      </c>
      <c r="M90" s="421">
        <v>1259</v>
      </c>
      <c r="N90" s="421"/>
      <c r="O90" s="421">
        <v>1259</v>
      </c>
      <c r="P90" s="424">
        <f t="shared" si="8"/>
        <v>95.37878787878788</v>
      </c>
    </row>
    <row r="91" spans="1:16" ht="15" customHeight="1">
      <c r="A91" s="437"/>
      <c r="B91" s="437"/>
      <c r="C91" s="418" t="s">
        <v>1889</v>
      </c>
      <c r="D91" s="433" t="s">
        <v>1893</v>
      </c>
      <c r="E91" s="576"/>
      <c r="F91" s="590">
        <v>1</v>
      </c>
      <c r="G91" s="421"/>
      <c r="H91" s="420"/>
      <c r="I91" s="421"/>
      <c r="J91" s="421">
        <v>1581</v>
      </c>
      <c r="K91" s="420"/>
      <c r="L91" s="421">
        <v>1581</v>
      </c>
      <c r="M91" s="421">
        <v>1581</v>
      </c>
      <c r="N91" s="421"/>
      <c r="O91" s="421">
        <v>1581</v>
      </c>
      <c r="P91" s="424">
        <f t="shared" si="8"/>
        <v>100</v>
      </c>
    </row>
    <row r="92" spans="1:16" ht="15" customHeight="1">
      <c r="A92" s="437"/>
      <c r="B92" s="437"/>
      <c r="C92" s="446"/>
      <c r="D92" s="433" t="s">
        <v>2249</v>
      </c>
      <c r="E92" s="419"/>
      <c r="F92" s="590"/>
      <c r="G92" s="420"/>
      <c r="H92" s="420"/>
      <c r="I92" s="421"/>
      <c r="J92" s="421"/>
      <c r="K92" s="420"/>
      <c r="L92" s="421"/>
      <c r="M92" s="421"/>
      <c r="N92" s="421"/>
      <c r="O92" s="421"/>
      <c r="P92" s="424"/>
    </row>
    <row r="93" spans="1:16" ht="15" customHeight="1">
      <c r="A93" s="437"/>
      <c r="B93" s="437"/>
      <c r="C93" s="418" t="s">
        <v>482</v>
      </c>
      <c r="D93" s="362" t="s">
        <v>889</v>
      </c>
      <c r="E93" s="419"/>
      <c r="F93" s="590">
        <v>1</v>
      </c>
      <c r="G93" s="421">
        <v>2000</v>
      </c>
      <c r="H93" s="421"/>
      <c r="I93" s="421">
        <f t="shared" si="6"/>
        <v>2000</v>
      </c>
      <c r="J93" s="421">
        <v>2000</v>
      </c>
      <c r="K93" s="420"/>
      <c r="L93" s="421">
        <v>2000</v>
      </c>
      <c r="M93" s="421"/>
      <c r="N93" s="421"/>
      <c r="O93" s="421"/>
      <c r="P93" s="424">
        <f t="shared" si="8"/>
        <v>0</v>
      </c>
    </row>
    <row r="94" spans="1:16" ht="15" customHeight="1">
      <c r="A94" s="437"/>
      <c r="B94" s="437"/>
      <c r="C94" s="418" t="s">
        <v>483</v>
      </c>
      <c r="D94" s="362" t="s">
        <v>1052</v>
      </c>
      <c r="E94" s="419"/>
      <c r="F94" s="590">
        <v>1</v>
      </c>
      <c r="G94" s="421">
        <v>818</v>
      </c>
      <c r="H94" s="421"/>
      <c r="I94" s="421">
        <f t="shared" si="6"/>
        <v>818</v>
      </c>
      <c r="J94" s="421"/>
      <c r="K94" s="420"/>
      <c r="L94" s="421"/>
      <c r="M94" s="421"/>
      <c r="N94" s="421"/>
      <c r="O94" s="421"/>
      <c r="P94" s="424"/>
    </row>
    <row r="95" spans="1:16" ht="24.75" customHeight="1">
      <c r="A95" s="437"/>
      <c r="B95" s="437"/>
      <c r="C95" s="418" t="s">
        <v>484</v>
      </c>
      <c r="D95" s="581" t="s">
        <v>882</v>
      </c>
      <c r="E95" s="419"/>
      <c r="F95" s="590">
        <v>1</v>
      </c>
      <c r="G95" s="421">
        <v>933</v>
      </c>
      <c r="H95" s="421"/>
      <c r="I95" s="421">
        <f t="shared" si="6"/>
        <v>933</v>
      </c>
      <c r="J95" s="421"/>
      <c r="K95" s="420"/>
      <c r="L95" s="421"/>
      <c r="M95" s="421"/>
      <c r="N95" s="421"/>
      <c r="O95" s="421"/>
      <c r="P95" s="424"/>
    </row>
    <row r="96" spans="1:16" ht="15" customHeight="1">
      <c r="A96" s="437"/>
      <c r="B96" s="437"/>
      <c r="C96" s="418" t="s">
        <v>485</v>
      </c>
      <c r="D96" s="582" t="s">
        <v>884</v>
      </c>
      <c r="E96" s="419"/>
      <c r="F96" s="590">
        <v>1</v>
      </c>
      <c r="G96" s="421">
        <v>4500</v>
      </c>
      <c r="H96" s="421"/>
      <c r="I96" s="421">
        <f t="shared" si="6"/>
        <v>4500</v>
      </c>
      <c r="J96" s="421">
        <v>4500</v>
      </c>
      <c r="K96" s="420"/>
      <c r="L96" s="421">
        <v>4500</v>
      </c>
      <c r="M96" s="421">
        <v>4500</v>
      </c>
      <c r="N96" s="421"/>
      <c r="O96" s="421">
        <v>4500</v>
      </c>
      <c r="P96" s="424">
        <f aca="true" t="shared" si="9" ref="P96:P108">SUM(O96/L96)*100</f>
        <v>100</v>
      </c>
    </row>
    <row r="97" spans="1:16" ht="24.75" customHeight="1">
      <c r="A97" s="437"/>
      <c r="B97" s="437"/>
      <c r="C97" s="418" t="s">
        <v>486</v>
      </c>
      <c r="D97" s="582" t="s">
        <v>891</v>
      </c>
      <c r="E97" s="419"/>
      <c r="F97" s="590">
        <v>1</v>
      </c>
      <c r="G97" s="421">
        <v>2000</v>
      </c>
      <c r="H97" s="421"/>
      <c r="I97" s="421">
        <f t="shared" si="6"/>
        <v>2000</v>
      </c>
      <c r="J97" s="421">
        <v>778</v>
      </c>
      <c r="K97" s="420"/>
      <c r="L97" s="421">
        <v>778</v>
      </c>
      <c r="M97" s="421"/>
      <c r="N97" s="421"/>
      <c r="O97" s="421">
        <v>0</v>
      </c>
      <c r="P97" s="424">
        <f t="shared" si="9"/>
        <v>0</v>
      </c>
    </row>
    <row r="98" spans="1:16" ht="15" customHeight="1">
      <c r="A98" s="437"/>
      <c r="B98" s="437"/>
      <c r="C98" s="418" t="s">
        <v>487</v>
      </c>
      <c r="D98" s="582" t="s">
        <v>461</v>
      </c>
      <c r="E98" s="419"/>
      <c r="F98" s="590">
        <v>1</v>
      </c>
      <c r="G98" s="421">
        <v>500</v>
      </c>
      <c r="H98" s="421"/>
      <c r="I98" s="421">
        <f t="shared" si="6"/>
        <v>500</v>
      </c>
      <c r="J98" s="421">
        <v>273</v>
      </c>
      <c r="K98" s="420"/>
      <c r="L98" s="421">
        <v>273</v>
      </c>
      <c r="M98" s="421"/>
      <c r="N98" s="421"/>
      <c r="O98" s="421">
        <v>0</v>
      </c>
      <c r="P98" s="424">
        <f t="shared" si="9"/>
        <v>0</v>
      </c>
    </row>
    <row r="99" spans="1:16" ht="15" customHeight="1">
      <c r="A99" s="437"/>
      <c r="B99" s="437"/>
      <c r="C99" s="418" t="s">
        <v>488</v>
      </c>
      <c r="D99" s="581" t="s">
        <v>481</v>
      </c>
      <c r="E99" s="419"/>
      <c r="F99" s="590">
        <v>1</v>
      </c>
      <c r="G99" s="421">
        <v>1000</v>
      </c>
      <c r="H99" s="421"/>
      <c r="I99" s="421">
        <f t="shared" si="6"/>
        <v>1000</v>
      </c>
      <c r="J99" s="421">
        <v>1000</v>
      </c>
      <c r="K99" s="420"/>
      <c r="L99" s="421">
        <v>1000</v>
      </c>
      <c r="M99" s="421">
        <v>1000</v>
      </c>
      <c r="N99" s="421"/>
      <c r="O99" s="421">
        <v>1000</v>
      </c>
      <c r="P99" s="424">
        <f t="shared" si="9"/>
        <v>100</v>
      </c>
    </row>
    <row r="100" spans="1:16" ht="15" customHeight="1">
      <c r="A100" s="437"/>
      <c r="B100" s="437"/>
      <c r="C100" s="418" t="s">
        <v>489</v>
      </c>
      <c r="D100" s="591" t="s">
        <v>1053</v>
      </c>
      <c r="E100" s="419"/>
      <c r="F100" s="590">
        <v>1</v>
      </c>
      <c r="G100" s="421">
        <v>25097</v>
      </c>
      <c r="H100" s="421"/>
      <c r="I100" s="421">
        <f t="shared" si="6"/>
        <v>25097</v>
      </c>
      <c r="J100" s="421">
        <v>27597</v>
      </c>
      <c r="K100" s="420"/>
      <c r="L100" s="421">
        <v>27597</v>
      </c>
      <c r="M100" s="421">
        <v>27431</v>
      </c>
      <c r="N100" s="421"/>
      <c r="O100" s="421">
        <v>27431</v>
      </c>
      <c r="P100" s="424">
        <f t="shared" si="9"/>
        <v>99.3984853426097</v>
      </c>
    </row>
    <row r="101" spans="1:16" ht="15" customHeight="1">
      <c r="A101" s="437"/>
      <c r="B101" s="437"/>
      <c r="C101" s="418" t="s">
        <v>1823</v>
      </c>
      <c r="D101" s="583" t="s">
        <v>1054</v>
      </c>
      <c r="E101" s="419"/>
      <c r="F101" s="590">
        <v>1</v>
      </c>
      <c r="G101" s="421">
        <v>1395</v>
      </c>
      <c r="H101" s="421"/>
      <c r="I101" s="421">
        <f t="shared" si="6"/>
        <v>1395</v>
      </c>
      <c r="J101" s="421"/>
      <c r="K101" s="420"/>
      <c r="L101" s="421"/>
      <c r="M101" s="421"/>
      <c r="N101" s="421"/>
      <c r="O101" s="421"/>
      <c r="P101" s="424"/>
    </row>
    <row r="102" spans="1:16" ht="24.75" customHeight="1">
      <c r="A102" s="437"/>
      <c r="B102" s="437"/>
      <c r="C102" s="418" t="s">
        <v>1825</v>
      </c>
      <c r="D102" s="584" t="s">
        <v>1822</v>
      </c>
      <c r="E102" s="419"/>
      <c r="F102" s="590">
        <v>1</v>
      </c>
      <c r="G102" s="421">
        <v>2336</v>
      </c>
      <c r="H102" s="421"/>
      <c r="I102" s="421">
        <f t="shared" si="6"/>
        <v>2336</v>
      </c>
      <c r="J102" s="421">
        <v>536</v>
      </c>
      <c r="K102" s="420"/>
      <c r="L102" s="421">
        <v>536</v>
      </c>
      <c r="M102" s="421"/>
      <c r="N102" s="421"/>
      <c r="O102" s="421">
        <v>0</v>
      </c>
      <c r="P102" s="424">
        <f t="shared" si="9"/>
        <v>0</v>
      </c>
    </row>
    <row r="103" spans="1:16" ht="15" customHeight="1">
      <c r="A103" s="437"/>
      <c r="B103" s="437"/>
      <c r="C103" s="418" t="s">
        <v>1827</v>
      </c>
      <c r="D103" s="584" t="s">
        <v>1824</v>
      </c>
      <c r="E103" s="419"/>
      <c r="F103" s="590">
        <v>1</v>
      </c>
      <c r="G103" s="421">
        <v>2000</v>
      </c>
      <c r="H103" s="421"/>
      <c r="I103" s="421">
        <f t="shared" si="6"/>
        <v>2000</v>
      </c>
      <c r="J103" s="421">
        <v>2000</v>
      </c>
      <c r="K103" s="420"/>
      <c r="L103" s="421">
        <v>2000</v>
      </c>
      <c r="M103" s="421"/>
      <c r="N103" s="421"/>
      <c r="O103" s="421">
        <v>0</v>
      </c>
      <c r="P103" s="424">
        <f t="shared" si="9"/>
        <v>0</v>
      </c>
    </row>
    <row r="104" spans="1:16" ht="15" customHeight="1">
      <c r="A104" s="437"/>
      <c r="B104" s="437"/>
      <c r="C104" s="418" t="s">
        <v>1828</v>
      </c>
      <c r="D104" s="584" t="s">
        <v>1826</v>
      </c>
      <c r="E104" s="419"/>
      <c r="F104" s="590">
        <v>1</v>
      </c>
      <c r="G104" s="421">
        <v>1000</v>
      </c>
      <c r="H104" s="421"/>
      <c r="I104" s="421">
        <f t="shared" si="6"/>
        <v>1000</v>
      </c>
      <c r="J104" s="421"/>
      <c r="K104" s="420"/>
      <c r="L104" s="421"/>
      <c r="M104" s="421"/>
      <c r="N104" s="421"/>
      <c r="O104" s="421"/>
      <c r="P104" s="424"/>
    </row>
    <row r="105" spans="1:16" ht="15" customHeight="1">
      <c r="A105" s="437"/>
      <c r="B105" s="437"/>
      <c r="C105" s="418" t="s">
        <v>327</v>
      </c>
      <c r="D105" s="601" t="s">
        <v>466</v>
      </c>
      <c r="E105" s="419"/>
      <c r="F105" s="590">
        <v>1</v>
      </c>
      <c r="G105" s="421"/>
      <c r="H105" s="421"/>
      <c r="I105" s="421"/>
      <c r="J105" s="421"/>
      <c r="K105" s="420"/>
      <c r="L105" s="421"/>
      <c r="M105" s="421"/>
      <c r="N105" s="421"/>
      <c r="O105" s="421"/>
      <c r="P105" s="424"/>
    </row>
    <row r="106" spans="1:16" ht="15" customHeight="1">
      <c r="A106" s="437"/>
      <c r="B106" s="437"/>
      <c r="C106" s="74" t="s">
        <v>125</v>
      </c>
      <c r="D106" s="87" t="s">
        <v>1081</v>
      </c>
      <c r="E106" s="91"/>
      <c r="F106" s="590"/>
      <c r="G106" s="222"/>
      <c r="H106" s="222"/>
      <c r="I106" s="421"/>
      <c r="J106" s="421"/>
      <c r="K106" s="420"/>
      <c r="L106" s="421"/>
      <c r="M106" s="421"/>
      <c r="N106" s="421"/>
      <c r="O106" s="421"/>
      <c r="P106" s="424"/>
    </row>
    <row r="107" spans="1:16" ht="15" customHeight="1">
      <c r="A107" s="437"/>
      <c r="B107" s="437"/>
      <c r="C107" s="75" t="s">
        <v>121</v>
      </c>
      <c r="D107" s="585" t="s">
        <v>1894</v>
      </c>
      <c r="E107" s="91"/>
      <c r="F107" s="590">
        <v>1</v>
      </c>
      <c r="G107" s="222">
        <v>3000</v>
      </c>
      <c r="H107" s="222"/>
      <c r="I107" s="421">
        <f t="shared" si="6"/>
        <v>3000</v>
      </c>
      <c r="J107" s="421">
        <v>2900</v>
      </c>
      <c r="K107" s="420"/>
      <c r="L107" s="421">
        <v>2900</v>
      </c>
      <c r="M107" s="421"/>
      <c r="N107" s="421"/>
      <c r="O107" s="421">
        <v>0</v>
      </c>
      <c r="P107" s="424">
        <f t="shared" si="9"/>
        <v>0</v>
      </c>
    </row>
    <row r="108" spans="1:16" ht="15" customHeight="1">
      <c r="A108" s="437"/>
      <c r="B108" s="437"/>
      <c r="C108" s="75" t="s">
        <v>122</v>
      </c>
      <c r="D108" s="554" t="s">
        <v>1055</v>
      </c>
      <c r="E108" s="586"/>
      <c r="F108" s="590">
        <v>1</v>
      </c>
      <c r="G108" s="457">
        <v>1000</v>
      </c>
      <c r="H108" s="457"/>
      <c r="I108" s="421">
        <f t="shared" si="6"/>
        <v>1000</v>
      </c>
      <c r="J108" s="421">
        <v>1000</v>
      </c>
      <c r="K108" s="420"/>
      <c r="L108" s="421">
        <v>1000</v>
      </c>
      <c r="M108" s="421"/>
      <c r="N108" s="421"/>
      <c r="O108" s="421">
        <v>0</v>
      </c>
      <c r="P108" s="424">
        <f t="shared" si="9"/>
        <v>0</v>
      </c>
    </row>
    <row r="109" spans="1:16" ht="15" customHeight="1">
      <c r="A109" s="437"/>
      <c r="B109" s="437"/>
      <c r="C109" s="75" t="s">
        <v>1370</v>
      </c>
      <c r="D109" s="554" t="s">
        <v>1056</v>
      </c>
      <c r="E109" s="91"/>
      <c r="F109" s="590">
        <v>1</v>
      </c>
      <c r="G109" s="222">
        <v>1000</v>
      </c>
      <c r="H109" s="222"/>
      <c r="I109" s="421">
        <f t="shared" si="6"/>
        <v>1000</v>
      </c>
      <c r="J109" s="421"/>
      <c r="K109" s="420"/>
      <c r="L109" s="421"/>
      <c r="M109" s="421"/>
      <c r="N109" s="421"/>
      <c r="O109" s="421"/>
      <c r="P109" s="424"/>
    </row>
    <row r="110" spans="1:16" ht="15" customHeight="1">
      <c r="A110" s="437"/>
      <c r="B110" s="437"/>
      <c r="C110" s="447" t="s">
        <v>130</v>
      </c>
      <c r="D110" s="587" t="s">
        <v>131</v>
      </c>
      <c r="E110" s="419"/>
      <c r="F110" s="590"/>
      <c r="G110" s="420"/>
      <c r="H110" s="420"/>
      <c r="I110" s="421"/>
      <c r="J110" s="421"/>
      <c r="K110" s="420"/>
      <c r="L110" s="421"/>
      <c r="M110" s="421"/>
      <c r="N110" s="421"/>
      <c r="O110" s="421"/>
      <c r="P110" s="424"/>
    </row>
    <row r="111" spans="1:16" ht="15" customHeight="1">
      <c r="A111" s="437"/>
      <c r="B111" s="437"/>
      <c r="C111" s="443" t="s">
        <v>35</v>
      </c>
      <c r="D111" s="554" t="s">
        <v>1057</v>
      </c>
      <c r="E111" s="419"/>
      <c r="F111" s="590">
        <v>1</v>
      </c>
      <c r="G111" s="421">
        <v>1000</v>
      </c>
      <c r="H111" s="420"/>
      <c r="I111" s="421">
        <f aca="true" t="shared" si="10" ref="I111:I118">SUM(G111:H111)</f>
        <v>1000</v>
      </c>
      <c r="J111" s="421">
        <v>1000</v>
      </c>
      <c r="K111" s="420"/>
      <c r="L111" s="421">
        <v>1000</v>
      </c>
      <c r="M111" s="421">
        <v>413</v>
      </c>
      <c r="N111" s="421"/>
      <c r="O111" s="421">
        <v>413</v>
      </c>
      <c r="P111" s="424">
        <f aca="true" t="shared" si="11" ref="P111:P116">SUM(O111/L111)*100</f>
        <v>41.3</v>
      </c>
    </row>
    <row r="112" spans="1:16" ht="15" customHeight="1">
      <c r="A112" s="437"/>
      <c r="B112" s="437"/>
      <c r="C112" s="443" t="s">
        <v>36</v>
      </c>
      <c r="D112" s="554" t="s">
        <v>1058</v>
      </c>
      <c r="E112" s="419"/>
      <c r="F112" s="590">
        <v>1</v>
      </c>
      <c r="G112" s="421">
        <v>300</v>
      </c>
      <c r="H112" s="420"/>
      <c r="I112" s="421">
        <f t="shared" si="10"/>
        <v>300</v>
      </c>
      <c r="J112" s="421">
        <v>300</v>
      </c>
      <c r="K112" s="420"/>
      <c r="L112" s="421">
        <v>300</v>
      </c>
      <c r="M112" s="421">
        <v>229</v>
      </c>
      <c r="N112" s="421"/>
      <c r="O112" s="421">
        <v>229</v>
      </c>
      <c r="P112" s="424">
        <f t="shared" si="11"/>
        <v>76.33333333333333</v>
      </c>
    </row>
    <row r="113" spans="1:16" ht="15" customHeight="1">
      <c r="A113" s="437"/>
      <c r="B113" s="437"/>
      <c r="C113" s="443" t="s">
        <v>841</v>
      </c>
      <c r="D113" s="588" t="s">
        <v>1059</v>
      </c>
      <c r="E113" s="419"/>
      <c r="F113" s="590">
        <v>1</v>
      </c>
      <c r="G113" s="421">
        <v>2000</v>
      </c>
      <c r="H113" s="420"/>
      <c r="I113" s="421">
        <f t="shared" si="10"/>
        <v>2000</v>
      </c>
      <c r="J113" s="421">
        <v>2372</v>
      </c>
      <c r="K113" s="420"/>
      <c r="L113" s="421">
        <v>2372</v>
      </c>
      <c r="M113" s="421">
        <v>2259</v>
      </c>
      <c r="N113" s="421"/>
      <c r="O113" s="421">
        <v>2259</v>
      </c>
      <c r="P113" s="424">
        <f t="shared" si="11"/>
        <v>95.23608768971332</v>
      </c>
    </row>
    <row r="114" spans="1:16" ht="15" customHeight="1">
      <c r="A114" s="437"/>
      <c r="B114" s="437"/>
      <c r="C114" s="74" t="s">
        <v>132</v>
      </c>
      <c r="D114" s="512" t="s">
        <v>998</v>
      </c>
      <c r="E114" s="419"/>
      <c r="F114" s="590">
        <v>1</v>
      </c>
      <c r="G114" s="421"/>
      <c r="H114" s="421"/>
      <c r="I114" s="421"/>
      <c r="J114" s="421"/>
      <c r="K114" s="420"/>
      <c r="L114" s="421"/>
      <c r="M114" s="421"/>
      <c r="N114" s="421"/>
      <c r="O114" s="421"/>
      <c r="P114" s="424"/>
    </row>
    <row r="115" spans="1:16" ht="15" customHeight="1">
      <c r="A115" s="437"/>
      <c r="B115" s="437"/>
      <c r="C115" s="418" t="s">
        <v>133</v>
      </c>
      <c r="D115" s="554" t="s">
        <v>1060</v>
      </c>
      <c r="E115" s="419"/>
      <c r="F115" s="590">
        <v>1</v>
      </c>
      <c r="G115" s="421">
        <v>500</v>
      </c>
      <c r="H115" s="421"/>
      <c r="I115" s="421">
        <f t="shared" si="10"/>
        <v>500</v>
      </c>
      <c r="J115" s="421">
        <v>916</v>
      </c>
      <c r="K115" s="420"/>
      <c r="L115" s="421">
        <v>916</v>
      </c>
      <c r="M115" s="421">
        <v>916</v>
      </c>
      <c r="N115" s="421"/>
      <c r="O115" s="421">
        <v>916</v>
      </c>
      <c r="P115" s="424">
        <f t="shared" si="11"/>
        <v>100</v>
      </c>
    </row>
    <row r="116" spans="1:16" ht="15" customHeight="1">
      <c r="A116" s="437"/>
      <c r="B116" s="437"/>
      <c r="C116" s="418" t="s">
        <v>996</v>
      </c>
      <c r="D116" s="554" t="s">
        <v>1061</v>
      </c>
      <c r="E116" s="419"/>
      <c r="F116" s="590">
        <v>1</v>
      </c>
      <c r="G116" s="421">
        <v>1200</v>
      </c>
      <c r="H116" s="421"/>
      <c r="I116" s="421">
        <f t="shared" si="10"/>
        <v>1200</v>
      </c>
      <c r="J116" s="421">
        <v>5294</v>
      </c>
      <c r="K116" s="420"/>
      <c r="L116" s="421">
        <v>5294</v>
      </c>
      <c r="M116" s="421">
        <v>127</v>
      </c>
      <c r="N116" s="421"/>
      <c r="O116" s="421">
        <v>127</v>
      </c>
      <c r="P116" s="424">
        <f t="shared" si="11"/>
        <v>2.398942198715527</v>
      </c>
    </row>
    <row r="117" spans="1:16" ht="15" customHeight="1">
      <c r="A117" s="437"/>
      <c r="B117" s="437"/>
      <c r="C117" s="418" t="s">
        <v>997</v>
      </c>
      <c r="D117" s="554" t="s">
        <v>1062</v>
      </c>
      <c r="E117" s="419"/>
      <c r="F117" s="590">
        <v>1</v>
      </c>
      <c r="G117" s="421">
        <v>400</v>
      </c>
      <c r="H117" s="421"/>
      <c r="I117" s="421">
        <f t="shared" si="10"/>
        <v>400</v>
      </c>
      <c r="J117" s="421"/>
      <c r="K117" s="420"/>
      <c r="L117" s="421"/>
      <c r="M117" s="421"/>
      <c r="N117" s="421"/>
      <c r="O117" s="421"/>
      <c r="P117" s="424"/>
    </row>
    <row r="118" spans="1:16" ht="15" customHeight="1">
      <c r="A118" s="437"/>
      <c r="B118" s="437"/>
      <c r="C118" s="418" t="s">
        <v>999</v>
      </c>
      <c r="D118" s="589" t="s">
        <v>1063</v>
      </c>
      <c r="E118" s="419"/>
      <c r="F118" s="590">
        <v>2</v>
      </c>
      <c r="G118" s="421">
        <v>1000</v>
      </c>
      <c r="H118" s="421"/>
      <c r="I118" s="421">
        <f t="shared" si="10"/>
        <v>1000</v>
      </c>
      <c r="J118" s="421">
        <v>796</v>
      </c>
      <c r="K118" s="420"/>
      <c r="L118" s="421">
        <v>796</v>
      </c>
      <c r="M118" s="421">
        <v>796</v>
      </c>
      <c r="N118" s="421"/>
      <c r="O118" s="421">
        <v>796</v>
      </c>
      <c r="P118" s="424">
        <f>SUM(O118/L118)*100</f>
        <v>100</v>
      </c>
    </row>
    <row r="119" spans="1:16" ht="15" customHeight="1">
      <c r="A119" s="437"/>
      <c r="B119" s="437"/>
      <c r="C119" s="446" t="s">
        <v>328</v>
      </c>
      <c r="D119" s="337" t="s">
        <v>1473</v>
      </c>
      <c r="E119" s="419"/>
      <c r="F119" s="590">
        <v>1</v>
      </c>
      <c r="G119" s="421"/>
      <c r="H119" s="421"/>
      <c r="I119" s="421"/>
      <c r="J119" s="421">
        <v>432</v>
      </c>
      <c r="K119" s="420"/>
      <c r="L119" s="421">
        <v>432</v>
      </c>
      <c r="M119" s="421">
        <v>432</v>
      </c>
      <c r="N119" s="421"/>
      <c r="O119" s="421">
        <v>432</v>
      </c>
      <c r="P119" s="424">
        <f>SUM(O119/L119)*100</f>
        <v>100</v>
      </c>
    </row>
    <row r="120" spans="1:16" ht="15" customHeight="1">
      <c r="A120" s="437"/>
      <c r="B120" s="437"/>
      <c r="C120" s="418" t="s">
        <v>330</v>
      </c>
      <c r="D120" s="337" t="s">
        <v>1829</v>
      </c>
      <c r="E120" s="419"/>
      <c r="F120" s="590">
        <v>2</v>
      </c>
      <c r="G120" s="421"/>
      <c r="H120" s="421"/>
      <c r="I120" s="421"/>
      <c r="J120" s="421"/>
      <c r="K120" s="421">
        <v>561</v>
      </c>
      <c r="L120" s="421">
        <v>561</v>
      </c>
      <c r="M120" s="421"/>
      <c r="N120" s="421">
        <v>561</v>
      </c>
      <c r="O120" s="421">
        <v>561</v>
      </c>
      <c r="P120" s="424">
        <f>SUM(O120/L120)*100</f>
        <v>100</v>
      </c>
    </row>
    <row r="121" spans="1:16" ht="14.25" customHeight="1">
      <c r="A121" s="448"/>
      <c r="B121" s="448"/>
      <c r="C121" s="425"/>
      <c r="D121" s="449" t="s">
        <v>2275</v>
      </c>
      <c r="E121" s="450"/>
      <c r="F121" s="450"/>
      <c r="G121" s="427">
        <f>SUM(G38:G120)</f>
        <v>295452</v>
      </c>
      <c r="H121" s="427">
        <f aca="true" t="shared" si="12" ref="H121:O121">SUM(H38:H120)</f>
        <v>0</v>
      </c>
      <c r="I121" s="427">
        <f t="shared" si="12"/>
        <v>295452</v>
      </c>
      <c r="J121" s="427">
        <f t="shared" si="12"/>
        <v>309594</v>
      </c>
      <c r="K121" s="427">
        <f t="shared" si="12"/>
        <v>561</v>
      </c>
      <c r="L121" s="427">
        <f t="shared" si="12"/>
        <v>310155</v>
      </c>
      <c r="M121" s="427">
        <f t="shared" si="12"/>
        <v>228083</v>
      </c>
      <c r="N121" s="427">
        <f t="shared" si="12"/>
        <v>561</v>
      </c>
      <c r="O121" s="427">
        <f t="shared" si="12"/>
        <v>228644</v>
      </c>
      <c r="P121" s="428">
        <f>SUM(O121/L121)*100</f>
        <v>73.71926939755929</v>
      </c>
    </row>
    <row r="122" spans="1:16" ht="14.25" customHeight="1">
      <c r="A122" s="437"/>
      <c r="B122" s="437">
        <v>16</v>
      </c>
      <c r="C122" s="418"/>
      <c r="D122" s="451" t="s">
        <v>1895</v>
      </c>
      <c r="E122" s="439"/>
      <c r="F122" s="439"/>
      <c r="G122" s="423"/>
      <c r="H122" s="423"/>
      <c r="I122" s="423"/>
      <c r="J122" s="420"/>
      <c r="K122" s="420"/>
      <c r="L122" s="420"/>
      <c r="M122" s="421"/>
      <c r="N122" s="421"/>
      <c r="O122" s="421"/>
      <c r="P122" s="424"/>
    </row>
    <row r="123" spans="1:16" ht="14.25" customHeight="1">
      <c r="A123" s="437"/>
      <c r="B123" s="437"/>
      <c r="C123" s="74" t="s">
        <v>106</v>
      </c>
      <c r="D123" s="87" t="s">
        <v>107</v>
      </c>
      <c r="E123" s="439"/>
      <c r="F123" s="439"/>
      <c r="G123" s="423"/>
      <c r="H123" s="423"/>
      <c r="I123" s="423"/>
      <c r="J123" s="420"/>
      <c r="K123" s="420"/>
      <c r="L123" s="420"/>
      <c r="M123" s="421"/>
      <c r="N123" s="421"/>
      <c r="O123" s="421"/>
      <c r="P123" s="424"/>
    </row>
    <row r="124" spans="1:16" ht="15" customHeight="1">
      <c r="A124" s="437"/>
      <c r="B124" s="437"/>
      <c r="C124" s="66" t="s">
        <v>108</v>
      </c>
      <c r="D124" s="560" t="s">
        <v>885</v>
      </c>
      <c r="E124" s="439"/>
      <c r="F124" s="597">
        <v>1</v>
      </c>
      <c r="G124" s="421">
        <v>22000</v>
      </c>
      <c r="H124" s="420"/>
      <c r="I124" s="421">
        <v>22000</v>
      </c>
      <c r="J124" s="421">
        <v>22056</v>
      </c>
      <c r="K124" s="421"/>
      <c r="L124" s="421">
        <v>22056</v>
      </c>
      <c r="M124" s="421">
        <v>22010</v>
      </c>
      <c r="N124" s="421"/>
      <c r="O124" s="421">
        <v>22010</v>
      </c>
      <c r="P124" s="424">
        <f>SUM(O124/L124)*100</f>
        <v>99.79143997098295</v>
      </c>
    </row>
    <row r="125" spans="1:16" ht="15" customHeight="1">
      <c r="A125" s="437"/>
      <c r="B125" s="437"/>
      <c r="C125" s="66" t="s">
        <v>109</v>
      </c>
      <c r="D125" s="362" t="s">
        <v>1064</v>
      </c>
      <c r="E125" s="439"/>
      <c r="F125" s="597">
        <v>1</v>
      </c>
      <c r="G125" s="421">
        <v>5000</v>
      </c>
      <c r="H125" s="420"/>
      <c r="I125" s="421">
        <v>5000</v>
      </c>
      <c r="J125" s="421">
        <v>3601</v>
      </c>
      <c r="K125" s="421"/>
      <c r="L125" s="421">
        <v>3601</v>
      </c>
      <c r="M125" s="421">
        <v>3396</v>
      </c>
      <c r="N125" s="421"/>
      <c r="O125" s="421">
        <v>3396</v>
      </c>
      <c r="P125" s="424">
        <f>SUM(O125/L125)*100</f>
        <v>94.3071369064149</v>
      </c>
    </row>
    <row r="126" spans="1:16" ht="14.25" customHeight="1">
      <c r="A126" s="437"/>
      <c r="B126" s="437"/>
      <c r="C126" s="74" t="s">
        <v>125</v>
      </c>
      <c r="D126" s="512" t="s">
        <v>1081</v>
      </c>
      <c r="E126" s="439"/>
      <c r="F126" s="597"/>
      <c r="G126" s="457"/>
      <c r="H126" s="457"/>
      <c r="I126" s="457"/>
      <c r="J126" s="421"/>
      <c r="K126" s="421"/>
      <c r="L126" s="421"/>
      <c r="M126" s="421"/>
      <c r="N126" s="421"/>
      <c r="O126" s="421"/>
      <c r="P126" s="424"/>
    </row>
    <row r="127" spans="1:16" ht="14.25" customHeight="1">
      <c r="A127" s="437"/>
      <c r="B127" s="437"/>
      <c r="C127" s="66" t="s">
        <v>1065</v>
      </c>
      <c r="D127" s="554" t="s">
        <v>1066</v>
      </c>
      <c r="E127" s="439"/>
      <c r="F127" s="597">
        <v>1</v>
      </c>
      <c r="G127" s="457">
        <v>2000</v>
      </c>
      <c r="H127" s="457"/>
      <c r="I127" s="457">
        <v>2000</v>
      </c>
      <c r="J127" s="421">
        <v>2000</v>
      </c>
      <c r="K127" s="421"/>
      <c r="L127" s="421">
        <v>2000</v>
      </c>
      <c r="M127" s="421"/>
      <c r="N127" s="421"/>
      <c r="O127" s="421">
        <v>0</v>
      </c>
      <c r="P127" s="424">
        <f>SUM(O127/L127)*100</f>
        <v>0</v>
      </c>
    </row>
    <row r="128" spans="1:16" ht="14.25" customHeight="1">
      <c r="A128" s="437"/>
      <c r="B128" s="437"/>
      <c r="C128" s="74" t="s">
        <v>123</v>
      </c>
      <c r="D128" s="87" t="s">
        <v>1082</v>
      </c>
      <c r="E128" s="439"/>
      <c r="F128" s="597"/>
      <c r="G128" s="457"/>
      <c r="H128" s="457"/>
      <c r="I128" s="457"/>
      <c r="J128" s="421"/>
      <c r="K128" s="421"/>
      <c r="L128" s="421"/>
      <c r="M128" s="421"/>
      <c r="N128" s="421"/>
      <c r="O128" s="421"/>
      <c r="P128" s="424"/>
    </row>
    <row r="129" spans="1:16" ht="14.25" customHeight="1">
      <c r="A129" s="437"/>
      <c r="B129" s="437"/>
      <c r="C129" s="75" t="s">
        <v>1474</v>
      </c>
      <c r="D129" s="220" t="s">
        <v>1645</v>
      </c>
      <c r="E129" s="439"/>
      <c r="F129" s="597"/>
      <c r="G129" s="457"/>
      <c r="H129" s="457"/>
      <c r="I129" s="457"/>
      <c r="J129" s="421">
        <v>4984</v>
      </c>
      <c r="K129" s="421"/>
      <c r="L129" s="421">
        <v>4984</v>
      </c>
      <c r="M129" s="421">
        <v>1498</v>
      </c>
      <c r="N129" s="421"/>
      <c r="O129" s="421">
        <v>1498</v>
      </c>
      <c r="P129" s="424">
        <f>SUM(O129/L129)*100</f>
        <v>30.0561797752809</v>
      </c>
    </row>
    <row r="130" spans="1:16" ht="14.25" customHeight="1">
      <c r="A130" s="437"/>
      <c r="B130" s="437"/>
      <c r="C130" s="74"/>
      <c r="D130" s="433" t="s">
        <v>2249</v>
      </c>
      <c r="E130" s="439"/>
      <c r="F130" s="597"/>
      <c r="G130" s="457"/>
      <c r="H130" s="457"/>
      <c r="I130" s="457"/>
      <c r="J130" s="421"/>
      <c r="K130" s="421"/>
      <c r="L130" s="421"/>
      <c r="M130" s="421"/>
      <c r="N130" s="421"/>
      <c r="O130" s="421"/>
      <c r="P130" s="424"/>
    </row>
    <row r="131" spans="1:16" ht="15" customHeight="1">
      <c r="A131" s="437"/>
      <c r="B131" s="437"/>
      <c r="C131" s="66" t="s">
        <v>1067</v>
      </c>
      <c r="D131" s="596" t="s">
        <v>1896</v>
      </c>
      <c r="E131" s="439"/>
      <c r="F131" s="597">
        <v>1</v>
      </c>
      <c r="G131" s="457">
        <v>10000</v>
      </c>
      <c r="H131" s="457"/>
      <c r="I131" s="457">
        <v>10000</v>
      </c>
      <c r="J131" s="421"/>
      <c r="K131" s="421"/>
      <c r="L131" s="421"/>
      <c r="M131" s="421"/>
      <c r="N131" s="421"/>
      <c r="O131" s="421"/>
      <c r="P131" s="424"/>
    </row>
    <row r="132" spans="1:16" ht="15" customHeight="1">
      <c r="A132" s="437"/>
      <c r="B132" s="437"/>
      <c r="C132" s="602" t="s">
        <v>132</v>
      </c>
      <c r="D132" s="512" t="s">
        <v>998</v>
      </c>
      <c r="E132" s="439"/>
      <c r="F132" s="597"/>
      <c r="G132" s="457"/>
      <c r="H132" s="457"/>
      <c r="I132" s="457"/>
      <c r="J132" s="421"/>
      <c r="K132" s="421"/>
      <c r="L132" s="421"/>
      <c r="M132" s="421"/>
      <c r="N132" s="421"/>
      <c r="O132" s="421"/>
      <c r="P132" s="424"/>
    </row>
    <row r="133" spans="1:16" ht="15" customHeight="1">
      <c r="A133" s="437"/>
      <c r="B133" s="437"/>
      <c r="C133" s="418" t="s">
        <v>1897</v>
      </c>
      <c r="D133" s="603" t="s">
        <v>1898</v>
      </c>
      <c r="E133" s="439"/>
      <c r="F133" s="597">
        <v>2</v>
      </c>
      <c r="G133" s="457"/>
      <c r="H133" s="457"/>
      <c r="I133" s="457"/>
      <c r="J133" s="421">
        <v>15153</v>
      </c>
      <c r="K133" s="421"/>
      <c r="L133" s="421">
        <v>15153</v>
      </c>
      <c r="M133" s="421">
        <v>15153</v>
      </c>
      <c r="N133" s="421"/>
      <c r="O133" s="421">
        <v>15153</v>
      </c>
      <c r="P133" s="424">
        <f>SUM(O133/L133)*100</f>
        <v>100</v>
      </c>
    </row>
    <row r="134" spans="1:16" ht="15" customHeight="1">
      <c r="A134" s="437"/>
      <c r="B134" s="437"/>
      <c r="C134" s="418"/>
      <c r="D134" s="603" t="s">
        <v>2249</v>
      </c>
      <c r="E134" s="439"/>
      <c r="F134" s="597"/>
      <c r="G134" s="457"/>
      <c r="H134" s="457"/>
      <c r="I134" s="457"/>
      <c r="J134" s="421"/>
      <c r="K134" s="421"/>
      <c r="L134" s="421"/>
      <c r="M134" s="421"/>
      <c r="N134" s="421"/>
      <c r="O134" s="421"/>
      <c r="P134" s="424"/>
    </row>
    <row r="135" spans="1:16" ht="15" customHeight="1">
      <c r="A135" s="437"/>
      <c r="B135" s="437"/>
      <c r="C135" s="418" t="s">
        <v>1475</v>
      </c>
      <c r="D135" s="197" t="s">
        <v>1899</v>
      </c>
      <c r="E135" s="439"/>
      <c r="F135" s="597">
        <v>2</v>
      </c>
      <c r="G135" s="457"/>
      <c r="H135" s="457"/>
      <c r="I135" s="457"/>
      <c r="J135" s="421">
        <v>4952</v>
      </c>
      <c r="K135" s="421">
        <v>411</v>
      </c>
      <c r="L135" s="421">
        <v>5363</v>
      </c>
      <c r="M135" s="421">
        <v>4951</v>
      </c>
      <c r="N135" s="421"/>
      <c r="O135" s="421">
        <v>4951</v>
      </c>
      <c r="P135" s="424">
        <f>SUM(O135/L135)*100</f>
        <v>92.31773261234383</v>
      </c>
    </row>
    <row r="136" spans="1:16" ht="14.25" customHeight="1">
      <c r="A136" s="448"/>
      <c r="B136" s="448"/>
      <c r="C136" s="425"/>
      <c r="D136" s="449" t="s">
        <v>1487</v>
      </c>
      <c r="E136" s="450"/>
      <c r="F136" s="450"/>
      <c r="G136" s="427">
        <f>SUM(G124:G131)</f>
        <v>39000</v>
      </c>
      <c r="H136" s="427">
        <f>SUM(H124:H131)</f>
        <v>0</v>
      </c>
      <c r="I136" s="427">
        <f>SUM(I124:I131)</f>
        <v>39000</v>
      </c>
      <c r="J136" s="427">
        <f aca="true" t="shared" si="13" ref="J136:O136">SUM(J124:J135)</f>
        <v>52746</v>
      </c>
      <c r="K136" s="427">
        <f t="shared" si="13"/>
        <v>411</v>
      </c>
      <c r="L136" s="427">
        <f t="shared" si="13"/>
        <v>53157</v>
      </c>
      <c r="M136" s="427">
        <f t="shared" si="13"/>
        <v>47008</v>
      </c>
      <c r="N136" s="427">
        <f t="shared" si="13"/>
        <v>0</v>
      </c>
      <c r="O136" s="427">
        <f t="shared" si="13"/>
        <v>47008</v>
      </c>
      <c r="P136" s="428">
        <f>SUM(O136/L136)*100</f>
        <v>88.43237955490339</v>
      </c>
    </row>
    <row r="137" spans="1:16" ht="16.5" customHeight="1">
      <c r="A137" s="452">
        <v>1</v>
      </c>
      <c r="B137" s="452">
        <v>17</v>
      </c>
      <c r="C137" s="429"/>
      <c r="D137" s="444" t="s">
        <v>1368</v>
      </c>
      <c r="E137" s="445"/>
      <c r="F137" s="445"/>
      <c r="G137" s="423"/>
      <c r="H137" s="423"/>
      <c r="I137" s="423"/>
      <c r="J137" s="453"/>
      <c r="K137" s="453"/>
      <c r="L137" s="453"/>
      <c r="M137" s="420"/>
      <c r="N137" s="421"/>
      <c r="O137" s="432"/>
      <c r="P137" s="424"/>
    </row>
    <row r="138" spans="1:16" ht="24.75" customHeight="1">
      <c r="A138" s="454"/>
      <c r="B138" s="454"/>
      <c r="C138" s="455" t="s">
        <v>102</v>
      </c>
      <c r="D138" s="354" t="s">
        <v>1900</v>
      </c>
      <c r="E138" s="456"/>
      <c r="F138" s="456">
        <v>1</v>
      </c>
      <c r="G138" s="432">
        <v>27000</v>
      </c>
      <c r="H138" s="432"/>
      <c r="I138" s="432">
        <v>27000</v>
      </c>
      <c r="J138" s="457">
        <v>27000</v>
      </c>
      <c r="K138" s="457"/>
      <c r="L138" s="457">
        <v>27000</v>
      </c>
      <c r="M138" s="421">
        <v>25436</v>
      </c>
      <c r="N138" s="421"/>
      <c r="O138" s="421">
        <f>SUM(M138:N138)</f>
        <v>25436</v>
      </c>
      <c r="P138" s="424">
        <f aca="true" t="shared" si="14" ref="P138:P145">SUM(O138/L138)*100</f>
        <v>94.2074074074074</v>
      </c>
    </row>
    <row r="139" spans="1:16" ht="37.5" customHeight="1">
      <c r="A139" s="454"/>
      <c r="B139" s="454"/>
      <c r="C139" s="455" t="s">
        <v>1337</v>
      </c>
      <c r="D139" s="354" t="s">
        <v>1901</v>
      </c>
      <c r="E139" s="456"/>
      <c r="F139" s="456">
        <v>2</v>
      </c>
      <c r="G139" s="432"/>
      <c r="H139" s="432">
        <v>53133</v>
      </c>
      <c r="I139" s="432">
        <v>53133</v>
      </c>
      <c r="J139" s="457"/>
      <c r="K139" s="457">
        <v>53133</v>
      </c>
      <c r="L139" s="457">
        <v>53133</v>
      </c>
      <c r="M139" s="432"/>
      <c r="N139" s="421">
        <v>42002</v>
      </c>
      <c r="O139" s="421">
        <f aca="true" t="shared" si="15" ref="O139:O144">SUM(M139:N139)</f>
        <v>42002</v>
      </c>
      <c r="P139" s="424">
        <f t="shared" si="14"/>
        <v>79.05068413227184</v>
      </c>
    </row>
    <row r="140" spans="1:16" ht="15" customHeight="1">
      <c r="A140" s="454"/>
      <c r="B140" s="454"/>
      <c r="C140" s="455" t="s">
        <v>104</v>
      </c>
      <c r="D140" s="354" t="s">
        <v>1476</v>
      </c>
      <c r="E140" s="456"/>
      <c r="F140" s="456">
        <v>1</v>
      </c>
      <c r="G140" s="432"/>
      <c r="H140" s="432"/>
      <c r="I140" s="432"/>
      <c r="J140" s="457">
        <v>3635</v>
      </c>
      <c r="K140" s="457"/>
      <c r="L140" s="457">
        <v>3635</v>
      </c>
      <c r="M140" s="432">
        <v>3635</v>
      </c>
      <c r="N140" s="421"/>
      <c r="O140" s="421">
        <f t="shared" si="15"/>
        <v>3635</v>
      </c>
      <c r="P140" s="424">
        <f t="shared" si="14"/>
        <v>100</v>
      </c>
    </row>
    <row r="141" spans="1:16" ht="15" customHeight="1">
      <c r="A141" s="454"/>
      <c r="B141" s="454"/>
      <c r="C141" s="455" t="s">
        <v>106</v>
      </c>
      <c r="D141" s="354" t="s">
        <v>1477</v>
      </c>
      <c r="E141" s="456"/>
      <c r="F141" s="456">
        <v>1</v>
      </c>
      <c r="G141" s="432"/>
      <c r="H141" s="432"/>
      <c r="I141" s="432"/>
      <c r="J141" s="457"/>
      <c r="K141" s="457">
        <v>25000</v>
      </c>
      <c r="L141" s="457">
        <v>25000</v>
      </c>
      <c r="M141" s="432"/>
      <c r="N141" s="421">
        <v>20238</v>
      </c>
      <c r="O141" s="421">
        <f t="shared" si="15"/>
        <v>20238</v>
      </c>
      <c r="P141" s="424">
        <f t="shared" si="14"/>
        <v>80.952</v>
      </c>
    </row>
    <row r="142" spans="1:16" ht="24.75" customHeight="1">
      <c r="A142" s="454"/>
      <c r="B142" s="454"/>
      <c r="C142" s="455" t="s">
        <v>125</v>
      </c>
      <c r="D142" s="354" t="s">
        <v>1830</v>
      </c>
      <c r="E142" s="456"/>
      <c r="F142" s="456"/>
      <c r="G142" s="432"/>
      <c r="H142" s="432"/>
      <c r="I142" s="432"/>
      <c r="J142" s="457"/>
      <c r="K142" s="457">
        <v>2413</v>
      </c>
      <c r="L142" s="457">
        <v>2413</v>
      </c>
      <c r="M142" s="432"/>
      <c r="N142" s="421">
        <v>2413</v>
      </c>
      <c r="O142" s="421">
        <f t="shared" si="15"/>
        <v>2413</v>
      </c>
      <c r="P142" s="424">
        <f t="shared" si="14"/>
        <v>100</v>
      </c>
    </row>
    <row r="143" spans="1:16" ht="15" customHeight="1">
      <c r="A143" s="454"/>
      <c r="B143" s="454"/>
      <c r="C143" s="455" t="s">
        <v>123</v>
      </c>
      <c r="D143" s="831" t="s">
        <v>1309</v>
      </c>
      <c r="E143" s="456"/>
      <c r="F143" s="456">
        <v>1</v>
      </c>
      <c r="G143" s="432"/>
      <c r="H143" s="432"/>
      <c r="I143" s="432"/>
      <c r="J143" s="457">
        <v>5292</v>
      </c>
      <c r="K143" s="457"/>
      <c r="L143" s="457">
        <v>5292</v>
      </c>
      <c r="M143" s="432">
        <v>5292</v>
      </c>
      <c r="N143" s="421"/>
      <c r="O143" s="421">
        <f t="shared" si="15"/>
        <v>5292</v>
      </c>
      <c r="P143" s="424">
        <f t="shared" si="14"/>
        <v>100</v>
      </c>
    </row>
    <row r="144" spans="1:16" ht="15" customHeight="1">
      <c r="A144" s="454"/>
      <c r="B144" s="454"/>
      <c r="C144" s="455" t="s">
        <v>128</v>
      </c>
      <c r="D144" s="832" t="s">
        <v>1831</v>
      </c>
      <c r="E144" s="456"/>
      <c r="F144" s="456">
        <v>1</v>
      </c>
      <c r="G144" s="432"/>
      <c r="H144" s="432"/>
      <c r="I144" s="432"/>
      <c r="J144" s="457"/>
      <c r="K144" s="457">
        <v>520</v>
      </c>
      <c r="L144" s="457">
        <v>520</v>
      </c>
      <c r="M144" s="432"/>
      <c r="N144" s="421">
        <v>520</v>
      </c>
      <c r="O144" s="421">
        <f t="shared" si="15"/>
        <v>520</v>
      </c>
      <c r="P144" s="424">
        <f t="shared" si="14"/>
        <v>100</v>
      </c>
    </row>
    <row r="145" spans="1:16" ht="12" customHeight="1">
      <c r="A145" s="448"/>
      <c r="B145" s="448"/>
      <c r="C145" s="448"/>
      <c r="D145" s="449" t="s">
        <v>1902</v>
      </c>
      <c r="E145" s="450"/>
      <c r="F145" s="450"/>
      <c r="G145" s="427">
        <f>SUM(G138:G144)</f>
        <v>27000</v>
      </c>
      <c r="H145" s="427">
        <f aca="true" t="shared" si="16" ref="H145:O145">SUM(H138:H144)</f>
        <v>53133</v>
      </c>
      <c r="I145" s="427">
        <f t="shared" si="16"/>
        <v>80133</v>
      </c>
      <c r="J145" s="427">
        <f t="shared" si="16"/>
        <v>35927</v>
      </c>
      <c r="K145" s="427">
        <f t="shared" si="16"/>
        <v>81066</v>
      </c>
      <c r="L145" s="427">
        <f t="shared" si="16"/>
        <v>116993</v>
      </c>
      <c r="M145" s="427">
        <f t="shared" si="16"/>
        <v>34363</v>
      </c>
      <c r="N145" s="427">
        <f t="shared" si="16"/>
        <v>65173</v>
      </c>
      <c r="O145" s="427">
        <f t="shared" si="16"/>
        <v>99536</v>
      </c>
      <c r="P145" s="428">
        <f t="shared" si="14"/>
        <v>85.07859444582154</v>
      </c>
    </row>
    <row r="146" spans="1:16" ht="12">
      <c r="A146" s="429">
        <v>1</v>
      </c>
      <c r="B146" s="429">
        <v>19</v>
      </c>
      <c r="C146" s="429"/>
      <c r="D146" s="430" t="s">
        <v>1331</v>
      </c>
      <c r="E146" s="431"/>
      <c r="F146" s="431"/>
      <c r="G146" s="432"/>
      <c r="H146" s="432"/>
      <c r="I146" s="432"/>
      <c r="J146" s="432"/>
      <c r="K146" s="432"/>
      <c r="L146" s="432"/>
      <c r="M146" s="421"/>
      <c r="N146" s="421"/>
      <c r="O146" s="421"/>
      <c r="P146" s="424"/>
    </row>
    <row r="147" spans="1:16" ht="12">
      <c r="A147" s="429"/>
      <c r="B147" s="429"/>
      <c r="C147" s="598" t="s">
        <v>102</v>
      </c>
      <c r="D147" s="434" t="s">
        <v>1068</v>
      </c>
      <c r="E147" s="431"/>
      <c r="F147" s="599">
        <v>2</v>
      </c>
      <c r="G147" s="432"/>
      <c r="H147" s="432">
        <v>6000</v>
      </c>
      <c r="I147" s="432">
        <v>6000</v>
      </c>
      <c r="J147" s="432"/>
      <c r="K147" s="432">
        <v>6000</v>
      </c>
      <c r="L147" s="432">
        <v>6000</v>
      </c>
      <c r="M147" s="421"/>
      <c r="N147" s="421">
        <v>6000</v>
      </c>
      <c r="O147" s="421">
        <f>SUM(M147:N147)</f>
        <v>6000</v>
      </c>
      <c r="P147" s="424">
        <f>SUM(O147/L147)*100</f>
        <v>100</v>
      </c>
    </row>
    <row r="148" spans="1:16" ht="12">
      <c r="A148" s="429"/>
      <c r="B148" s="429"/>
      <c r="C148" s="598" t="s">
        <v>1337</v>
      </c>
      <c r="D148" s="434" t="s">
        <v>321</v>
      </c>
      <c r="E148" s="431"/>
      <c r="F148" s="599">
        <v>2</v>
      </c>
      <c r="G148" s="432"/>
      <c r="H148" s="432">
        <v>2000</v>
      </c>
      <c r="I148" s="432">
        <v>2000</v>
      </c>
      <c r="J148" s="432"/>
      <c r="K148" s="432">
        <v>2000</v>
      </c>
      <c r="L148" s="432">
        <v>2000</v>
      </c>
      <c r="M148" s="421"/>
      <c r="N148" s="421"/>
      <c r="O148" s="421">
        <f>SUM(M148:N148)</f>
        <v>0</v>
      </c>
      <c r="P148" s="424">
        <f>SUM(O148/L148)*100</f>
        <v>0</v>
      </c>
    </row>
    <row r="149" spans="1:16" ht="12">
      <c r="A149" s="429"/>
      <c r="B149" s="429"/>
      <c r="C149" s="458" t="s">
        <v>104</v>
      </c>
      <c r="D149" s="434" t="s">
        <v>1832</v>
      </c>
      <c r="E149" s="431"/>
      <c r="F149" s="599">
        <v>2</v>
      </c>
      <c r="G149" s="432"/>
      <c r="H149" s="432"/>
      <c r="I149" s="432"/>
      <c r="J149" s="432"/>
      <c r="K149" s="432">
        <v>1000</v>
      </c>
      <c r="L149" s="432">
        <v>1000</v>
      </c>
      <c r="M149" s="421"/>
      <c r="N149" s="421">
        <v>1000</v>
      </c>
      <c r="O149" s="421">
        <f>SUM(M149:N149)</f>
        <v>1000</v>
      </c>
      <c r="P149" s="424">
        <f>SUM(O149/L149)*100</f>
        <v>100</v>
      </c>
    </row>
    <row r="150" spans="1:16" ht="13.5">
      <c r="A150" s="448"/>
      <c r="B150" s="448"/>
      <c r="C150" s="448"/>
      <c r="D150" s="449" t="s">
        <v>1333</v>
      </c>
      <c r="E150" s="450"/>
      <c r="F150" s="450"/>
      <c r="G150" s="427"/>
      <c r="H150" s="427">
        <f>SUM(H147:H149)</f>
        <v>8000</v>
      </c>
      <c r="I150" s="427">
        <f aca="true" t="shared" si="17" ref="I150:O150">SUM(I147:I149)</f>
        <v>8000</v>
      </c>
      <c r="J150" s="427">
        <f t="shared" si="17"/>
        <v>0</v>
      </c>
      <c r="K150" s="427">
        <f t="shared" si="17"/>
        <v>9000</v>
      </c>
      <c r="L150" s="427">
        <f t="shared" si="17"/>
        <v>9000</v>
      </c>
      <c r="M150" s="427">
        <f t="shared" si="17"/>
        <v>0</v>
      </c>
      <c r="N150" s="427">
        <f t="shared" si="17"/>
        <v>7000</v>
      </c>
      <c r="O150" s="427">
        <f t="shared" si="17"/>
        <v>7000</v>
      </c>
      <c r="P150" s="428">
        <f>SUM(O150/L150)*100</f>
        <v>77.77777777777779</v>
      </c>
    </row>
    <row r="151" spans="1:16" s="460" customFormat="1" ht="13.5">
      <c r="A151" s="437">
        <v>1</v>
      </c>
      <c r="B151" s="459">
        <v>22</v>
      </c>
      <c r="C151" s="437"/>
      <c r="D151" s="156" t="s">
        <v>103</v>
      </c>
      <c r="E151" s="157"/>
      <c r="F151" s="157"/>
      <c r="G151" s="420"/>
      <c r="H151" s="420"/>
      <c r="I151" s="420"/>
      <c r="J151" s="420"/>
      <c r="K151" s="420"/>
      <c r="L151" s="420"/>
      <c r="M151" s="421"/>
      <c r="N151" s="421"/>
      <c r="O151" s="421"/>
      <c r="P151" s="424"/>
    </row>
    <row r="152" spans="1:16" s="460" customFormat="1" ht="13.5">
      <c r="A152" s="437"/>
      <c r="B152" s="437"/>
      <c r="C152" s="458"/>
      <c r="D152" s="461"/>
      <c r="E152" s="439"/>
      <c r="F152" s="439"/>
      <c r="G152" s="420"/>
      <c r="H152" s="420"/>
      <c r="I152" s="420"/>
      <c r="J152" s="420"/>
      <c r="K152" s="420"/>
      <c r="L152" s="420"/>
      <c r="M152" s="420"/>
      <c r="N152" s="420"/>
      <c r="O152" s="420"/>
      <c r="P152" s="424"/>
    </row>
    <row r="153" spans="1:16" ht="13.5">
      <c r="A153" s="448"/>
      <c r="B153" s="448"/>
      <c r="C153" s="448"/>
      <c r="D153" s="155" t="s">
        <v>1045</v>
      </c>
      <c r="E153" s="151"/>
      <c r="F153" s="151"/>
      <c r="G153" s="427">
        <v>0</v>
      </c>
      <c r="H153" s="427">
        <v>0</v>
      </c>
      <c r="I153" s="427">
        <v>0</v>
      </c>
      <c r="J153" s="427">
        <v>0</v>
      </c>
      <c r="K153" s="427">
        <v>0</v>
      </c>
      <c r="L153" s="427">
        <v>0</v>
      </c>
      <c r="M153" s="427">
        <f>SUM(G153+J153)</f>
        <v>0</v>
      </c>
      <c r="N153" s="427">
        <f>SUM(H153+K153)</f>
        <v>0</v>
      </c>
      <c r="O153" s="427">
        <f>SUM(I153+L153)</f>
        <v>0</v>
      </c>
      <c r="P153" s="428">
        <v>0</v>
      </c>
    </row>
    <row r="154" spans="1:16" ht="13.5" customHeight="1">
      <c r="A154" s="429">
        <v>1</v>
      </c>
      <c r="B154" s="429">
        <v>31</v>
      </c>
      <c r="C154" s="429"/>
      <c r="D154" s="430" t="s">
        <v>1010</v>
      </c>
      <c r="E154" s="431"/>
      <c r="F154" s="431"/>
      <c r="G154" s="423"/>
      <c r="H154" s="423"/>
      <c r="I154" s="423"/>
      <c r="J154" s="432"/>
      <c r="K154" s="432"/>
      <c r="L154" s="432"/>
      <c r="M154" s="432"/>
      <c r="N154" s="420"/>
      <c r="O154" s="432"/>
      <c r="P154" s="424"/>
    </row>
    <row r="155" spans="1:16" ht="13.5" customHeight="1">
      <c r="A155" s="429"/>
      <c r="B155" s="429"/>
      <c r="C155" s="429" t="s">
        <v>102</v>
      </c>
      <c r="D155" s="462" t="s">
        <v>1903</v>
      </c>
      <c r="E155" s="463"/>
      <c r="F155" s="463">
        <v>1</v>
      </c>
      <c r="G155" s="432">
        <v>16000</v>
      </c>
      <c r="H155" s="432"/>
      <c r="I155" s="432">
        <v>16000</v>
      </c>
      <c r="J155" s="421">
        <v>866</v>
      </c>
      <c r="K155" s="421"/>
      <c r="L155" s="421">
        <v>866</v>
      </c>
      <c r="M155" s="432"/>
      <c r="N155" s="420"/>
      <c r="O155" s="432"/>
      <c r="P155" s="424">
        <f aca="true" t="shared" si="18" ref="P155:P161">SUM(O155/L155)*100</f>
        <v>0</v>
      </c>
    </row>
    <row r="156" spans="1:16" ht="13.5" customHeight="1">
      <c r="A156" s="429"/>
      <c r="B156" s="429"/>
      <c r="C156" s="429" t="s">
        <v>1337</v>
      </c>
      <c r="D156" s="462" t="s">
        <v>322</v>
      </c>
      <c r="E156" s="463"/>
      <c r="F156" s="463">
        <v>1</v>
      </c>
      <c r="G156" s="432">
        <v>10000</v>
      </c>
      <c r="H156" s="432"/>
      <c r="I156" s="432">
        <v>10000</v>
      </c>
      <c r="J156" s="421">
        <v>8190</v>
      </c>
      <c r="K156" s="421"/>
      <c r="L156" s="421">
        <v>8190</v>
      </c>
      <c r="M156" s="432"/>
      <c r="N156" s="420"/>
      <c r="O156" s="432"/>
      <c r="P156" s="424">
        <f t="shared" si="18"/>
        <v>0</v>
      </c>
    </row>
    <row r="157" spans="1:16" ht="13.5" customHeight="1">
      <c r="A157" s="429"/>
      <c r="B157" s="429"/>
      <c r="C157" s="429" t="s">
        <v>104</v>
      </c>
      <c r="D157" s="462" t="s">
        <v>323</v>
      </c>
      <c r="E157" s="463"/>
      <c r="F157" s="463">
        <v>1</v>
      </c>
      <c r="G157" s="432">
        <v>30000</v>
      </c>
      <c r="H157" s="432"/>
      <c r="I157" s="432">
        <v>30000</v>
      </c>
      <c r="J157" s="421"/>
      <c r="K157" s="421"/>
      <c r="L157" s="421"/>
      <c r="M157" s="432"/>
      <c r="N157" s="420"/>
      <c r="O157" s="432"/>
      <c r="P157" s="424"/>
    </row>
    <row r="158" spans="1:16" ht="13.5" customHeight="1">
      <c r="A158" s="464"/>
      <c r="B158" s="464"/>
      <c r="C158" s="464"/>
      <c r="D158" s="449" t="s">
        <v>1011</v>
      </c>
      <c r="E158" s="450"/>
      <c r="F158" s="450"/>
      <c r="G158" s="427">
        <f>SUM(G155:G157)</f>
        <v>56000</v>
      </c>
      <c r="H158" s="427">
        <f aca="true" t="shared" si="19" ref="H158:O158">SUM(H155:H157)</f>
        <v>0</v>
      </c>
      <c r="I158" s="427">
        <f t="shared" si="19"/>
        <v>56000</v>
      </c>
      <c r="J158" s="427">
        <f t="shared" si="19"/>
        <v>9056</v>
      </c>
      <c r="K158" s="427">
        <f t="shared" si="19"/>
        <v>0</v>
      </c>
      <c r="L158" s="427">
        <f t="shared" si="19"/>
        <v>9056</v>
      </c>
      <c r="M158" s="427">
        <f t="shared" si="19"/>
        <v>0</v>
      </c>
      <c r="N158" s="427">
        <f t="shared" si="19"/>
        <v>0</v>
      </c>
      <c r="O158" s="427">
        <f t="shared" si="19"/>
        <v>0</v>
      </c>
      <c r="P158" s="428">
        <f t="shared" si="18"/>
        <v>0</v>
      </c>
    </row>
    <row r="159" spans="1:16" ht="13.5" customHeight="1">
      <c r="A159" s="464"/>
      <c r="B159" s="464"/>
      <c r="C159" s="464"/>
      <c r="D159" s="208" t="s">
        <v>544</v>
      </c>
      <c r="E159" s="450"/>
      <c r="F159" s="450"/>
      <c r="G159" s="427">
        <f aca="true" t="shared" si="20" ref="G159:O159">SUM(G35+G121+G136+G145+G150+G153+G158)</f>
        <v>485493</v>
      </c>
      <c r="H159" s="427">
        <f t="shared" si="20"/>
        <v>62918</v>
      </c>
      <c r="I159" s="427">
        <f t="shared" si="20"/>
        <v>548411</v>
      </c>
      <c r="J159" s="427">
        <f t="shared" si="20"/>
        <v>553927</v>
      </c>
      <c r="K159" s="427">
        <f t="shared" si="20"/>
        <v>102231</v>
      </c>
      <c r="L159" s="427">
        <f t="shared" si="20"/>
        <v>656158</v>
      </c>
      <c r="M159" s="427">
        <f t="shared" si="20"/>
        <v>394588</v>
      </c>
      <c r="N159" s="427">
        <f t="shared" si="20"/>
        <v>82262</v>
      </c>
      <c r="O159" s="427">
        <f t="shared" si="20"/>
        <v>476850</v>
      </c>
      <c r="P159" s="428">
        <f t="shared" si="18"/>
        <v>72.67304521167158</v>
      </c>
    </row>
    <row r="160" spans="1:16" ht="13.5" customHeight="1">
      <c r="A160" s="465"/>
      <c r="B160" s="452"/>
      <c r="C160" s="452"/>
      <c r="D160" s="80" t="s">
        <v>1389</v>
      </c>
      <c r="E160" s="466"/>
      <c r="F160" s="466">
        <v>1</v>
      </c>
      <c r="G160" s="457">
        <v>7500</v>
      </c>
      <c r="H160" s="457"/>
      <c r="I160" s="457">
        <v>7500</v>
      </c>
      <c r="J160" s="457">
        <v>95463</v>
      </c>
      <c r="K160" s="457"/>
      <c r="L160" s="457">
        <v>95463</v>
      </c>
      <c r="M160" s="421">
        <v>86924</v>
      </c>
      <c r="N160" s="421"/>
      <c r="O160" s="421">
        <f>SUM(M160:N160)</f>
        <v>86924</v>
      </c>
      <c r="P160" s="424">
        <f t="shared" si="18"/>
        <v>91.0551732084682</v>
      </c>
    </row>
    <row r="161" spans="1:16" ht="13.5" customHeight="1">
      <c r="A161" s="467"/>
      <c r="B161" s="467"/>
      <c r="C161" s="467"/>
      <c r="D161" s="449" t="s">
        <v>565</v>
      </c>
      <c r="E161" s="450"/>
      <c r="F161" s="450"/>
      <c r="G161" s="427">
        <f>SUM(G159+G160)</f>
        <v>492993</v>
      </c>
      <c r="H161" s="427">
        <f>SUM(H159+H160)</f>
        <v>62918</v>
      </c>
      <c r="I161" s="427">
        <f>SUM(I159+I160)</f>
        <v>555911</v>
      </c>
      <c r="J161" s="427">
        <f aca="true" t="shared" si="21" ref="J161:O161">SUM(J159+J160)</f>
        <v>649390</v>
      </c>
      <c r="K161" s="427">
        <f t="shared" si="21"/>
        <v>102231</v>
      </c>
      <c r="L161" s="427">
        <f t="shared" si="21"/>
        <v>751621</v>
      </c>
      <c r="M161" s="427">
        <f t="shared" si="21"/>
        <v>481512</v>
      </c>
      <c r="N161" s="427">
        <f t="shared" si="21"/>
        <v>82262</v>
      </c>
      <c r="O161" s="427">
        <f t="shared" si="21"/>
        <v>563774</v>
      </c>
      <c r="P161" s="428">
        <f t="shared" si="18"/>
        <v>75.00774991651377</v>
      </c>
    </row>
    <row r="162" spans="1:16" ht="13.5" customHeight="1">
      <c r="A162" s="67" t="s">
        <v>864</v>
      </c>
      <c r="B162" s="67"/>
      <c r="C162" s="67"/>
      <c r="D162" s="67"/>
      <c r="E162" s="468"/>
      <c r="F162" s="468"/>
      <c r="G162" s="469"/>
      <c r="H162" s="470"/>
      <c r="I162" s="469"/>
      <c r="J162" s="469"/>
      <c r="K162" s="469"/>
      <c r="L162" s="469"/>
      <c r="M162" s="469"/>
      <c r="N162" s="471"/>
      <c r="O162" s="604" t="s">
        <v>1478</v>
      </c>
      <c r="P162" s="605"/>
    </row>
    <row r="163" spans="1:16" ht="13.5" customHeight="1">
      <c r="A163" s="471"/>
      <c r="B163" s="471"/>
      <c r="C163" s="471"/>
      <c r="D163" s="468"/>
      <c r="E163" s="468"/>
      <c r="F163" s="468"/>
      <c r="G163" s="469"/>
      <c r="H163" s="470"/>
      <c r="I163" s="469"/>
      <c r="J163" s="469"/>
      <c r="K163" s="469"/>
      <c r="L163" s="469"/>
      <c r="M163" s="469"/>
      <c r="N163" s="471"/>
      <c r="O163" s="604" t="s">
        <v>1479</v>
      </c>
      <c r="P163" s="605"/>
    </row>
    <row r="164" spans="1:16" ht="13.5" customHeight="1">
      <c r="A164" s="471"/>
      <c r="B164" s="471"/>
      <c r="C164" s="471"/>
      <c r="D164" s="468"/>
      <c r="E164" s="468"/>
      <c r="F164" s="468"/>
      <c r="G164" s="469"/>
      <c r="H164" s="470"/>
      <c r="I164" s="469"/>
      <c r="J164" s="469"/>
      <c r="K164" s="469"/>
      <c r="L164" s="469"/>
      <c r="M164" s="469"/>
      <c r="N164" s="471"/>
      <c r="O164" s="604" t="s">
        <v>1480</v>
      </c>
      <c r="P164" s="605"/>
    </row>
    <row r="165" spans="1:3" ht="12">
      <c r="A165" s="472"/>
      <c r="B165" s="473"/>
      <c r="C165" s="473"/>
    </row>
    <row r="166" spans="1:3" ht="12">
      <c r="A166" s="473"/>
      <c r="B166" s="473"/>
      <c r="C166" s="473"/>
    </row>
    <row r="167" spans="1:3" ht="12">
      <c r="A167" s="473"/>
      <c r="B167" s="473"/>
      <c r="C167" s="473"/>
    </row>
  </sheetData>
  <sheetProtection/>
  <mergeCells count="6">
    <mergeCell ref="F1:F2"/>
    <mergeCell ref="D29:E29"/>
    <mergeCell ref="P1:P2"/>
    <mergeCell ref="G1:I1"/>
    <mergeCell ref="J1:L1"/>
    <mergeCell ref="M1:O1"/>
  </mergeCells>
  <printOptions horizontalCentered="1" verticalCentered="1"/>
  <pageMargins left="0.15748031496062992" right="0.15748031496062992" top="0.5905511811023623" bottom="0.8661417322834646" header="0.2362204724409449" footer="0.2362204724409449"/>
  <pageSetup horizontalDpi="600" verticalDpi="600" orientation="landscape" paperSize="9" scale="90" r:id="rId1"/>
  <headerFooter alignWithMargins="0">
    <oddHeader>&amp;C&amp;"Times New Roman CE,Félkövér dőlt"Zalaegerszeg Megyei Jogú Város Önkormányzatának
2013.  évi  felújítási kiadásainak teljesítése célonként &amp;R&amp;"Times New Roman CE,Félkövér dőlt"8. tábla
Adatok:  ezer Ft-ban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77"/>
  <sheetViews>
    <sheetView zoomScalePageLayoutView="0" workbookViewId="0" topLeftCell="A1">
      <pane ySplit="4" topLeftCell="BM11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1" max="1" width="6.50390625" style="1068" customWidth="1"/>
    <col min="2" max="2" width="7.875" style="1068" customWidth="1"/>
    <col min="3" max="3" width="40.625" style="1032" customWidth="1"/>
    <col min="4" max="4" width="10.375" style="1032" customWidth="1"/>
    <col min="5" max="5" width="11.125" style="1032" customWidth="1"/>
    <col min="6" max="6" width="10.375" style="1032" customWidth="1"/>
    <col min="7" max="7" width="8.375" style="1032" customWidth="1"/>
    <col min="8" max="8" width="11.125" style="1032" customWidth="1"/>
    <col min="9" max="9" width="10.625" style="1032" customWidth="1"/>
    <col min="10" max="10" width="11.375" style="1032" customWidth="1"/>
    <col min="11" max="11" width="10.00390625" style="1032" customWidth="1"/>
    <col min="12" max="12" width="11.50390625" style="1032" customWidth="1"/>
    <col min="13" max="13" width="9.875" style="1032" customWidth="1"/>
    <col min="14" max="14" width="10.625" style="1032" customWidth="1"/>
    <col min="15" max="15" width="9.50390625" style="1032" customWidth="1"/>
    <col min="16" max="16" width="10.00390625" style="1032" customWidth="1"/>
    <col min="17" max="17" width="10.00390625" style="1032" bestFit="1" customWidth="1"/>
    <col min="18" max="16384" width="9.375" style="1032" customWidth="1"/>
  </cols>
  <sheetData>
    <row r="1" spans="1:16" ht="12.75">
      <c r="A1" s="1687" t="s">
        <v>1257</v>
      </c>
      <c r="B1" s="1687" t="s">
        <v>1258</v>
      </c>
      <c r="C1" s="1687" t="s">
        <v>1259</v>
      </c>
      <c r="D1" s="1695" t="s">
        <v>553</v>
      </c>
      <c r="E1" s="1696"/>
      <c r="F1" s="1695" t="s">
        <v>554</v>
      </c>
      <c r="G1" s="1696"/>
      <c r="H1" s="1693" t="s">
        <v>555</v>
      </c>
      <c r="I1" s="1693"/>
      <c r="J1" s="1693"/>
      <c r="K1" s="1693"/>
      <c r="L1" s="1693"/>
      <c r="M1" s="1693"/>
      <c r="N1" s="1693"/>
      <c r="O1" s="1693"/>
      <c r="P1" s="1694"/>
    </row>
    <row r="2" spans="1:16" ht="12.75" customHeight="1" thickBot="1">
      <c r="A2" s="1690"/>
      <c r="B2" s="1690"/>
      <c r="C2" s="1688"/>
      <c r="D2" s="1697"/>
      <c r="E2" s="1698"/>
      <c r="F2" s="1697"/>
      <c r="G2" s="1698"/>
      <c r="H2" s="1708" t="s">
        <v>1260</v>
      </c>
      <c r="I2" s="1705"/>
      <c r="J2" s="1033"/>
      <c r="K2" s="1711" t="s">
        <v>1003</v>
      </c>
      <c r="L2" s="1712"/>
      <c r="M2" s="1713"/>
      <c r="N2" s="1704" t="s">
        <v>1261</v>
      </c>
      <c r="O2" s="1705"/>
      <c r="P2" s="1700" t="s">
        <v>1262</v>
      </c>
    </row>
    <row r="3" spans="1:19" ht="39.75" customHeight="1" thickBot="1">
      <c r="A3" s="1690"/>
      <c r="B3" s="1690"/>
      <c r="C3" s="1688"/>
      <c r="D3" s="1687" t="s">
        <v>2338</v>
      </c>
      <c r="E3" s="1687" t="s">
        <v>2339</v>
      </c>
      <c r="F3" s="1687" t="s">
        <v>1007</v>
      </c>
      <c r="G3" s="1687" t="s">
        <v>556</v>
      </c>
      <c r="H3" s="1709"/>
      <c r="I3" s="1707"/>
      <c r="J3" s="1708" t="s">
        <v>1395</v>
      </c>
      <c r="K3" s="1687" t="s">
        <v>1263</v>
      </c>
      <c r="L3" s="1714" t="s">
        <v>1264</v>
      </c>
      <c r="M3" s="1702" t="s">
        <v>1265</v>
      </c>
      <c r="N3" s="1706"/>
      <c r="O3" s="1707"/>
      <c r="P3" s="1701"/>
      <c r="Q3" s="1034"/>
      <c r="R3" s="1034"/>
      <c r="S3" s="1034"/>
    </row>
    <row r="4" spans="1:19" ht="11.25" customHeight="1">
      <c r="A4" s="1691"/>
      <c r="B4" s="1691"/>
      <c r="C4" s="1689"/>
      <c r="D4" s="1699"/>
      <c r="E4" s="1699"/>
      <c r="F4" s="1699"/>
      <c r="G4" s="1699"/>
      <c r="H4" s="1035" t="s">
        <v>1001</v>
      </c>
      <c r="I4" s="1036" t="s">
        <v>1266</v>
      </c>
      <c r="J4" s="1710"/>
      <c r="K4" s="1692"/>
      <c r="L4" s="1715"/>
      <c r="M4" s="1703"/>
      <c r="N4" s="1036" t="s">
        <v>1001</v>
      </c>
      <c r="O4" s="1036" t="s">
        <v>1266</v>
      </c>
      <c r="P4" s="1701"/>
      <c r="Q4" s="1034"/>
      <c r="R4" s="1034"/>
      <c r="S4" s="1034"/>
    </row>
    <row r="5" spans="1:19" ht="15" customHeight="1">
      <c r="A5" s="1037">
        <v>2</v>
      </c>
      <c r="B5" s="1037">
        <v>1</v>
      </c>
      <c r="C5" s="1038" t="s">
        <v>865</v>
      </c>
      <c r="D5" s="1039">
        <v>1188163</v>
      </c>
      <c r="E5" s="1039">
        <v>1241944</v>
      </c>
      <c r="F5" s="1039">
        <f>SUM(H5:P5)</f>
        <v>1260010</v>
      </c>
      <c r="G5" s="1040">
        <f>F5/E5*100</f>
        <v>101.45465496028807</v>
      </c>
      <c r="H5" s="1041">
        <v>38614</v>
      </c>
      <c r="I5" s="1041"/>
      <c r="J5" s="1042">
        <v>1125955</v>
      </c>
      <c r="K5" s="1042"/>
      <c r="L5" s="1043">
        <v>5134</v>
      </c>
      <c r="M5" s="1042"/>
      <c r="N5" s="1041">
        <v>2617</v>
      </c>
      <c r="O5" s="1041"/>
      <c r="P5" s="1044">
        <v>87690</v>
      </c>
      <c r="Q5" s="1034"/>
      <c r="R5" s="1034"/>
      <c r="S5" s="1034"/>
    </row>
    <row r="6" spans="1:16" s="1047" customFormat="1" ht="14.25" customHeight="1">
      <c r="A6" s="1045">
        <v>2</v>
      </c>
      <c r="B6" s="1045">
        <v>2</v>
      </c>
      <c r="C6" s="1038" t="s">
        <v>4</v>
      </c>
      <c r="D6" s="1039">
        <v>497197</v>
      </c>
      <c r="E6" s="1039">
        <v>0</v>
      </c>
      <c r="F6" s="1039">
        <f>SUM(H6:P6)</f>
        <v>0</v>
      </c>
      <c r="G6" s="1040"/>
      <c r="H6" s="1046"/>
      <c r="I6" s="1046"/>
      <c r="J6" s="1046"/>
      <c r="K6" s="1046"/>
      <c r="L6" s="1046"/>
      <c r="M6" s="1046"/>
      <c r="N6" s="1046"/>
      <c r="O6" s="1046"/>
      <c r="P6" s="1046"/>
    </row>
    <row r="7" spans="1:16" s="1047" customFormat="1" ht="19.5" customHeight="1">
      <c r="A7" s="1045">
        <v>2</v>
      </c>
      <c r="B7" s="1045">
        <v>3</v>
      </c>
      <c r="C7" s="1038" t="s">
        <v>1557</v>
      </c>
      <c r="D7" s="1039">
        <f>SUM(D8:D15)</f>
        <v>2034364</v>
      </c>
      <c r="E7" s="1039">
        <f>SUM(E8:E15)</f>
        <v>3036868</v>
      </c>
      <c r="F7" s="1039">
        <f>SUM(F8:F15)</f>
        <v>2999032</v>
      </c>
      <c r="G7" s="1048">
        <f>F7/E7*100</f>
        <v>98.75411114345437</v>
      </c>
      <c r="H7" s="1039">
        <f aca="true" t="shared" si="0" ref="H7:P7">SUM(H8:H15)</f>
        <v>596577</v>
      </c>
      <c r="I7" s="1039">
        <f t="shared" si="0"/>
        <v>1165</v>
      </c>
      <c r="J7" s="1039">
        <f t="shared" si="0"/>
        <v>2057446</v>
      </c>
      <c r="K7" s="1039">
        <f t="shared" si="0"/>
        <v>250140</v>
      </c>
      <c r="L7" s="1039">
        <f t="shared" si="0"/>
        <v>26267</v>
      </c>
      <c r="M7" s="1039">
        <f t="shared" si="0"/>
        <v>11255</v>
      </c>
      <c r="N7" s="1039">
        <f t="shared" si="0"/>
        <v>0</v>
      </c>
      <c r="O7" s="1039">
        <f t="shared" si="0"/>
        <v>0</v>
      </c>
      <c r="P7" s="1039">
        <f t="shared" si="0"/>
        <v>56182</v>
      </c>
    </row>
    <row r="8" spans="1:16" s="1047" customFormat="1" ht="15" customHeight="1">
      <c r="A8" s="1045"/>
      <c r="B8" s="1049" t="s">
        <v>105</v>
      </c>
      <c r="C8" s="1050" t="s">
        <v>1267</v>
      </c>
      <c r="D8" s="1051">
        <v>339145</v>
      </c>
      <c r="E8" s="1051">
        <v>356438</v>
      </c>
      <c r="F8" s="1052">
        <f aca="true" t="shared" si="1" ref="F8:F15">SUM(H8:P8)</f>
        <v>352626</v>
      </c>
      <c r="G8" s="1048">
        <f>F8/E8*100</f>
        <v>98.93052929261191</v>
      </c>
      <c r="H8" s="1053">
        <v>96744</v>
      </c>
      <c r="I8" s="1053"/>
      <c r="J8" s="1053">
        <v>246543</v>
      </c>
      <c r="K8" s="1053"/>
      <c r="L8" s="1053">
        <v>457</v>
      </c>
      <c r="M8" s="1053">
        <v>6143</v>
      </c>
      <c r="N8" s="1053"/>
      <c r="O8" s="1053"/>
      <c r="P8" s="1053">
        <v>2739</v>
      </c>
    </row>
    <row r="9" spans="1:16" s="1047" customFormat="1" ht="23.25" customHeight="1">
      <c r="A9" s="1045"/>
      <c r="B9" s="1049" t="s">
        <v>1371</v>
      </c>
      <c r="C9" s="1054" t="s">
        <v>1268</v>
      </c>
      <c r="D9" s="1051">
        <v>96603</v>
      </c>
      <c r="E9" s="1051">
        <v>0</v>
      </c>
      <c r="F9" s="1052">
        <f t="shared" si="1"/>
        <v>0</v>
      </c>
      <c r="G9" s="1048"/>
      <c r="H9" s="1053"/>
      <c r="I9" s="1053"/>
      <c r="J9" s="1053"/>
      <c r="K9" s="1053"/>
      <c r="L9" s="1053"/>
      <c r="M9" s="1053"/>
      <c r="N9" s="1053"/>
      <c r="O9" s="1053"/>
      <c r="P9" s="1053"/>
    </row>
    <row r="10" spans="1:16" s="1047" customFormat="1" ht="17.25" customHeight="1">
      <c r="A10" s="1045"/>
      <c r="B10" s="1049" t="s">
        <v>2048</v>
      </c>
      <c r="C10" s="1050" t="s">
        <v>1269</v>
      </c>
      <c r="D10" s="1051">
        <v>266362</v>
      </c>
      <c r="E10" s="1051">
        <v>347455</v>
      </c>
      <c r="F10" s="1052">
        <f t="shared" si="1"/>
        <v>351314</v>
      </c>
      <c r="G10" s="1048">
        <f aca="true" t="shared" si="2" ref="G10:G16">F10/E10*100</f>
        <v>101.11064742196831</v>
      </c>
      <c r="H10" s="1053">
        <v>4339</v>
      </c>
      <c r="I10" s="1053"/>
      <c r="J10" s="1053">
        <v>52866</v>
      </c>
      <c r="K10" s="1053">
        <v>250140</v>
      </c>
      <c r="L10" s="1053">
        <v>3178</v>
      </c>
      <c r="M10" s="1053"/>
      <c r="N10" s="1053"/>
      <c r="O10" s="1053"/>
      <c r="P10" s="1053">
        <v>40791</v>
      </c>
    </row>
    <row r="11" spans="1:16" s="1047" customFormat="1" ht="17.25" customHeight="1">
      <c r="A11" s="1045"/>
      <c r="B11" s="1049" t="s">
        <v>1270</v>
      </c>
      <c r="C11" s="1050" t="s">
        <v>1271</v>
      </c>
      <c r="D11" s="1051">
        <v>0</v>
      </c>
      <c r="E11" s="1051">
        <v>260251</v>
      </c>
      <c r="F11" s="1052">
        <f t="shared" si="1"/>
        <v>259524</v>
      </c>
      <c r="G11" s="1048">
        <f t="shared" si="2"/>
        <v>99.72065429143404</v>
      </c>
      <c r="H11" s="1053">
        <v>35147</v>
      </c>
      <c r="I11" s="1053"/>
      <c r="J11" s="1053">
        <v>221790</v>
      </c>
      <c r="K11" s="1053"/>
      <c r="L11" s="1053">
        <v>488</v>
      </c>
      <c r="M11" s="1053"/>
      <c r="N11" s="1053"/>
      <c r="O11" s="1053"/>
      <c r="P11" s="1053">
        <v>2099</v>
      </c>
    </row>
    <row r="12" spans="1:16" s="1047" customFormat="1" ht="17.25" customHeight="1">
      <c r="A12" s="1045"/>
      <c r="B12" s="1049" t="s">
        <v>347</v>
      </c>
      <c r="C12" s="1050" t="s">
        <v>348</v>
      </c>
      <c r="D12" s="1051">
        <v>0</v>
      </c>
      <c r="E12" s="1051">
        <v>258192</v>
      </c>
      <c r="F12" s="1052">
        <f t="shared" si="1"/>
        <v>258041</v>
      </c>
      <c r="G12" s="1048">
        <f t="shared" si="2"/>
        <v>99.94151639090289</v>
      </c>
      <c r="H12" s="1053">
        <v>36747</v>
      </c>
      <c r="I12" s="1053"/>
      <c r="J12" s="1053">
        <v>214828</v>
      </c>
      <c r="K12" s="1053"/>
      <c r="L12" s="1053">
        <v>618</v>
      </c>
      <c r="M12" s="1053">
        <v>3112</v>
      </c>
      <c r="N12" s="1053"/>
      <c r="O12" s="1053"/>
      <c r="P12" s="1053">
        <v>2736</v>
      </c>
    </row>
    <row r="13" spans="1:16" s="1047" customFormat="1" ht="17.25" customHeight="1">
      <c r="A13" s="1045"/>
      <c r="B13" s="1049" t="s">
        <v>349</v>
      </c>
      <c r="C13" s="1050" t="s">
        <v>8</v>
      </c>
      <c r="D13" s="1051">
        <v>0</v>
      </c>
      <c r="E13" s="1051">
        <v>212491</v>
      </c>
      <c r="F13" s="1052">
        <f t="shared" si="1"/>
        <v>210874</v>
      </c>
      <c r="G13" s="1048">
        <f t="shared" si="2"/>
        <v>99.23902659406751</v>
      </c>
      <c r="H13" s="1053">
        <v>24112</v>
      </c>
      <c r="I13" s="1053"/>
      <c r="J13" s="1053">
        <v>183789</v>
      </c>
      <c r="K13" s="1053"/>
      <c r="L13" s="1053">
        <v>381</v>
      </c>
      <c r="M13" s="1053"/>
      <c r="N13" s="1053"/>
      <c r="O13" s="1053"/>
      <c r="P13" s="1053">
        <v>2592</v>
      </c>
    </row>
    <row r="14" spans="1:16" s="1047" customFormat="1" ht="17.25" customHeight="1">
      <c r="A14" s="1045"/>
      <c r="B14" s="1049" t="s">
        <v>350</v>
      </c>
      <c r="C14" s="1050" t="s">
        <v>9</v>
      </c>
      <c r="D14" s="1051">
        <v>0</v>
      </c>
      <c r="E14" s="1051">
        <v>241186</v>
      </c>
      <c r="F14" s="1052">
        <f t="shared" si="1"/>
        <v>240144</v>
      </c>
      <c r="G14" s="1048">
        <f t="shared" si="2"/>
        <v>99.56796829003342</v>
      </c>
      <c r="H14" s="1053">
        <v>25882</v>
      </c>
      <c r="I14" s="1053"/>
      <c r="J14" s="1053">
        <v>211072</v>
      </c>
      <c r="K14" s="1053"/>
      <c r="L14" s="1053">
        <v>784</v>
      </c>
      <c r="M14" s="1053"/>
      <c r="N14" s="1053"/>
      <c r="O14" s="1053"/>
      <c r="P14" s="1053">
        <v>2406</v>
      </c>
    </row>
    <row r="15" spans="1:16" s="1047" customFormat="1" ht="15" customHeight="1">
      <c r="A15" s="1045"/>
      <c r="B15" s="1049" t="s">
        <v>351</v>
      </c>
      <c r="C15" s="1050" t="s">
        <v>352</v>
      </c>
      <c r="D15" s="1051">
        <v>1332254</v>
      </c>
      <c r="E15" s="1051">
        <v>1360855</v>
      </c>
      <c r="F15" s="1052">
        <f t="shared" si="1"/>
        <v>1326509</v>
      </c>
      <c r="G15" s="1048">
        <f t="shared" si="2"/>
        <v>97.47614551146154</v>
      </c>
      <c r="H15" s="1053">
        <v>373606</v>
      </c>
      <c r="I15" s="1053">
        <v>1165</v>
      </c>
      <c r="J15" s="1053">
        <v>926558</v>
      </c>
      <c r="K15" s="1053"/>
      <c r="L15" s="1053">
        <v>20361</v>
      </c>
      <c r="M15" s="1053">
        <v>2000</v>
      </c>
      <c r="N15" s="1053"/>
      <c r="O15" s="1053"/>
      <c r="P15" s="1053">
        <v>2819</v>
      </c>
    </row>
    <row r="16" spans="1:16" s="1047" customFormat="1" ht="19.5" customHeight="1">
      <c r="A16" s="1045">
        <v>2</v>
      </c>
      <c r="B16" s="1045">
        <v>4</v>
      </c>
      <c r="C16" s="1055" t="s">
        <v>353</v>
      </c>
      <c r="D16" s="397">
        <f>SUM(D17:D21)</f>
        <v>850235</v>
      </c>
      <c r="E16" s="397">
        <f>SUM(E17:E21)</f>
        <v>18302</v>
      </c>
      <c r="F16" s="397">
        <f>SUM(F17:F21)</f>
        <v>18302</v>
      </c>
      <c r="G16" s="1048">
        <f t="shared" si="2"/>
        <v>100</v>
      </c>
      <c r="H16" s="397">
        <f aca="true" t="shared" si="3" ref="H16:P16">SUM(H17:H21)</f>
        <v>352</v>
      </c>
      <c r="I16" s="397">
        <f t="shared" si="3"/>
        <v>0</v>
      </c>
      <c r="J16" s="397">
        <f t="shared" si="3"/>
        <v>9871</v>
      </c>
      <c r="K16" s="397">
        <f t="shared" si="3"/>
        <v>0</v>
      </c>
      <c r="L16" s="397">
        <f t="shared" si="3"/>
        <v>0</v>
      </c>
      <c r="M16" s="397">
        <f t="shared" si="3"/>
        <v>0</v>
      </c>
      <c r="N16" s="397">
        <f t="shared" si="3"/>
        <v>0</v>
      </c>
      <c r="O16" s="397">
        <f t="shared" si="3"/>
        <v>0</v>
      </c>
      <c r="P16" s="397">
        <f t="shared" si="3"/>
        <v>8079</v>
      </c>
    </row>
    <row r="17" spans="1:16" s="1047" customFormat="1" ht="14.25" customHeight="1">
      <c r="A17" s="1045"/>
      <c r="B17" s="1049" t="s">
        <v>108</v>
      </c>
      <c r="C17" s="1050" t="s">
        <v>354</v>
      </c>
      <c r="D17" s="1051">
        <v>207494</v>
      </c>
      <c r="E17" s="1051">
        <v>0</v>
      </c>
      <c r="F17" s="1039">
        <f aca="true" t="shared" si="4" ref="F17:F24">SUM(H17:P17)</f>
        <v>0</v>
      </c>
      <c r="G17" s="1048"/>
      <c r="H17" s="1053"/>
      <c r="I17" s="1053"/>
      <c r="J17" s="1053"/>
      <c r="K17" s="1053"/>
      <c r="L17" s="1053"/>
      <c r="M17" s="1053"/>
      <c r="N17" s="1053"/>
      <c r="O17" s="1053"/>
      <c r="P17" s="1053"/>
    </row>
    <row r="18" spans="1:16" s="1047" customFormat="1" ht="15" customHeight="1">
      <c r="A18" s="1045"/>
      <c r="B18" s="1049" t="s">
        <v>109</v>
      </c>
      <c r="C18" s="1050" t="s">
        <v>355</v>
      </c>
      <c r="D18" s="1051">
        <v>205632</v>
      </c>
      <c r="E18" s="1051">
        <v>0</v>
      </c>
      <c r="F18" s="1039">
        <f t="shared" si="4"/>
        <v>0</v>
      </c>
      <c r="G18" s="1048"/>
      <c r="H18" s="1053"/>
      <c r="I18" s="1053"/>
      <c r="J18" s="1053"/>
      <c r="K18" s="1053"/>
      <c r="L18" s="1053"/>
      <c r="M18" s="1053"/>
      <c r="N18" s="1053"/>
      <c r="O18" s="1053"/>
      <c r="P18" s="1053"/>
    </row>
    <row r="19" spans="1:16" s="1047" customFormat="1" ht="15.75" customHeight="1">
      <c r="A19" s="1045"/>
      <c r="B19" s="1049" t="s">
        <v>110</v>
      </c>
      <c r="C19" s="1050" t="s">
        <v>356</v>
      </c>
      <c r="D19" s="1051">
        <v>169219</v>
      </c>
      <c r="E19" s="1051">
        <v>0</v>
      </c>
      <c r="F19" s="1039">
        <f t="shared" si="4"/>
        <v>0</v>
      </c>
      <c r="G19" s="1048"/>
      <c r="H19" s="1053"/>
      <c r="I19" s="1053"/>
      <c r="J19" s="1053"/>
      <c r="K19" s="1053"/>
      <c r="L19" s="1053"/>
      <c r="M19" s="1053"/>
      <c r="N19" s="1053"/>
      <c r="O19" s="1053"/>
      <c r="P19" s="1053"/>
    </row>
    <row r="20" spans="1:16" s="1047" customFormat="1" ht="16.5" customHeight="1">
      <c r="A20" s="1045"/>
      <c r="B20" s="1049" t="s">
        <v>111</v>
      </c>
      <c r="C20" s="1050" t="s">
        <v>1288</v>
      </c>
      <c r="D20" s="1051">
        <v>207492</v>
      </c>
      <c r="E20" s="1051">
        <v>0</v>
      </c>
      <c r="F20" s="1039">
        <f t="shared" si="4"/>
        <v>0</v>
      </c>
      <c r="G20" s="1048"/>
      <c r="H20" s="1053"/>
      <c r="I20" s="1053"/>
      <c r="J20" s="1053"/>
      <c r="K20" s="1053"/>
      <c r="L20" s="1053"/>
      <c r="M20" s="1053"/>
      <c r="N20" s="1053"/>
      <c r="O20" s="1053"/>
      <c r="P20" s="1053"/>
    </row>
    <row r="21" spans="1:16" s="1047" customFormat="1" ht="16.5" customHeight="1">
      <c r="A21" s="1045"/>
      <c r="B21" s="1049" t="s">
        <v>112</v>
      </c>
      <c r="C21" s="1050" t="s">
        <v>1289</v>
      </c>
      <c r="D21" s="1051">
        <v>60398</v>
      </c>
      <c r="E21" s="1051">
        <v>18302</v>
      </c>
      <c r="F21" s="1039">
        <f t="shared" si="4"/>
        <v>18302</v>
      </c>
      <c r="G21" s="1048">
        <f aca="true" t="shared" si="5" ref="G21:G34">F21/E21*100</f>
        <v>100</v>
      </c>
      <c r="H21" s="1053">
        <v>352</v>
      </c>
      <c r="I21" s="1053"/>
      <c r="J21" s="1053">
        <v>9871</v>
      </c>
      <c r="K21" s="1053"/>
      <c r="L21" s="1053"/>
      <c r="M21" s="1053"/>
      <c r="N21" s="1053"/>
      <c r="O21" s="1053"/>
      <c r="P21" s="1053">
        <v>8079</v>
      </c>
    </row>
    <row r="22" spans="1:16" s="1047" customFormat="1" ht="18" customHeight="1">
      <c r="A22" s="1056">
        <v>2</v>
      </c>
      <c r="B22" s="1056">
        <v>5</v>
      </c>
      <c r="C22" s="1055" t="s">
        <v>866</v>
      </c>
      <c r="D22" s="397">
        <v>93058</v>
      </c>
      <c r="E22" s="397">
        <v>57923</v>
      </c>
      <c r="F22" s="1039">
        <f t="shared" si="4"/>
        <v>57923</v>
      </c>
      <c r="G22" s="1040">
        <f t="shared" si="5"/>
        <v>100</v>
      </c>
      <c r="H22" s="1046">
        <v>12756</v>
      </c>
      <c r="I22" s="1046"/>
      <c r="J22" s="1046">
        <v>21866</v>
      </c>
      <c r="K22" s="1046"/>
      <c r="L22" s="1046">
        <v>18668</v>
      </c>
      <c r="M22" s="1046">
        <v>1926</v>
      </c>
      <c r="N22" s="1046"/>
      <c r="O22" s="1046"/>
      <c r="P22" s="1046">
        <v>2707</v>
      </c>
    </row>
    <row r="23" spans="1:16" s="1047" customFormat="1" ht="18.75" customHeight="1">
      <c r="A23" s="1056">
        <v>2</v>
      </c>
      <c r="B23" s="1056">
        <v>6</v>
      </c>
      <c r="C23" s="1055" t="s">
        <v>867</v>
      </c>
      <c r="D23" s="397">
        <v>77936</v>
      </c>
      <c r="E23" s="397">
        <v>45924</v>
      </c>
      <c r="F23" s="1039">
        <f t="shared" si="4"/>
        <v>45924</v>
      </c>
      <c r="G23" s="1040">
        <f t="shared" si="5"/>
        <v>100</v>
      </c>
      <c r="H23" s="1046">
        <v>14072</v>
      </c>
      <c r="I23" s="1046"/>
      <c r="J23" s="1046">
        <v>30676</v>
      </c>
      <c r="K23" s="1046"/>
      <c r="L23" s="1046">
        <v>887</v>
      </c>
      <c r="M23" s="1046"/>
      <c r="N23" s="1046"/>
      <c r="O23" s="1046"/>
      <c r="P23" s="1046">
        <v>289</v>
      </c>
    </row>
    <row r="24" spans="1:16" s="1047" customFormat="1" ht="37.5" customHeight="1">
      <c r="A24" s="1056">
        <v>2</v>
      </c>
      <c r="B24" s="1056">
        <v>7</v>
      </c>
      <c r="C24" s="1057" t="s">
        <v>1290</v>
      </c>
      <c r="D24" s="397">
        <v>69724</v>
      </c>
      <c r="E24" s="397">
        <v>157762</v>
      </c>
      <c r="F24" s="1039">
        <f t="shared" si="4"/>
        <v>114826</v>
      </c>
      <c r="G24" s="1040">
        <f t="shared" si="5"/>
        <v>72.78432068558969</v>
      </c>
      <c r="H24" s="1046">
        <v>23099</v>
      </c>
      <c r="I24" s="1046"/>
      <c r="J24" s="1046">
        <v>59698</v>
      </c>
      <c r="K24" s="1046"/>
      <c r="L24" s="1046">
        <v>29369</v>
      </c>
      <c r="M24" s="1046"/>
      <c r="N24" s="1046"/>
      <c r="O24" s="1046"/>
      <c r="P24" s="1046">
        <v>2660</v>
      </c>
    </row>
    <row r="25" spans="1:16" s="1047" customFormat="1" ht="18.75" customHeight="1">
      <c r="A25" s="1058">
        <v>2</v>
      </c>
      <c r="B25" s="1058">
        <v>8</v>
      </c>
      <c r="C25" s="80" t="s">
        <v>1291</v>
      </c>
      <c r="D25" s="1059">
        <f>SUM(D26:D27)</f>
        <v>204182</v>
      </c>
      <c r="E25" s="1059">
        <f>SUM(E26:E27)</f>
        <v>270303</v>
      </c>
      <c r="F25" s="1059">
        <f>SUM(F26:F27)</f>
        <v>262675</v>
      </c>
      <c r="G25" s="1048">
        <f t="shared" si="5"/>
        <v>97.17798174641051</v>
      </c>
      <c r="H25" s="1059">
        <f aca="true" t="shared" si="6" ref="H25:P25">SUM(H26:H27)</f>
        <v>50340</v>
      </c>
      <c r="I25" s="1059">
        <f t="shared" si="6"/>
        <v>5688</v>
      </c>
      <c r="J25" s="1059">
        <f t="shared" si="6"/>
        <v>156604</v>
      </c>
      <c r="K25" s="1059">
        <f t="shared" si="6"/>
        <v>0</v>
      </c>
      <c r="L25" s="1059">
        <f t="shared" si="6"/>
        <v>38625</v>
      </c>
      <c r="M25" s="1059">
        <f t="shared" si="6"/>
        <v>0</v>
      </c>
      <c r="N25" s="1059">
        <f t="shared" si="6"/>
        <v>0</v>
      </c>
      <c r="O25" s="1059">
        <f t="shared" si="6"/>
        <v>0</v>
      </c>
      <c r="P25" s="1059">
        <f t="shared" si="6"/>
        <v>11418</v>
      </c>
    </row>
    <row r="26" spans="1:16" s="1047" customFormat="1" ht="13.5" customHeight="1">
      <c r="A26" s="1058"/>
      <c r="B26" s="1060" t="s">
        <v>1292</v>
      </c>
      <c r="C26" s="1050" t="s">
        <v>1293</v>
      </c>
      <c r="D26" s="1051">
        <v>191427</v>
      </c>
      <c r="E26" s="1051">
        <v>250767</v>
      </c>
      <c r="F26" s="1052">
        <f aca="true" t="shared" si="7" ref="F26:F33">SUM(H26:P26)</f>
        <v>243157</v>
      </c>
      <c r="G26" s="1048">
        <f t="shared" si="5"/>
        <v>96.9653104276081</v>
      </c>
      <c r="H26" s="1053">
        <v>47467</v>
      </c>
      <c r="I26" s="1053">
        <v>5688</v>
      </c>
      <c r="J26" s="1053">
        <v>144311</v>
      </c>
      <c r="K26" s="1053"/>
      <c r="L26" s="1053">
        <v>36825</v>
      </c>
      <c r="M26" s="1053"/>
      <c r="N26" s="1053"/>
      <c r="O26" s="1053"/>
      <c r="P26" s="1053">
        <v>8866</v>
      </c>
    </row>
    <row r="27" spans="1:16" s="1047" customFormat="1" ht="16.5" customHeight="1">
      <c r="A27" s="1058"/>
      <c r="B27" s="1060" t="s">
        <v>1294</v>
      </c>
      <c r="C27" s="1050" t="s">
        <v>1295</v>
      </c>
      <c r="D27" s="1051">
        <v>12755</v>
      </c>
      <c r="E27" s="1051">
        <v>19536</v>
      </c>
      <c r="F27" s="1052">
        <f t="shared" si="7"/>
        <v>19518</v>
      </c>
      <c r="G27" s="1048">
        <f t="shared" si="5"/>
        <v>99.90786240786241</v>
      </c>
      <c r="H27" s="1053">
        <v>2873</v>
      </c>
      <c r="I27" s="1053"/>
      <c r="J27" s="1053">
        <v>12293</v>
      </c>
      <c r="K27" s="1053"/>
      <c r="L27" s="1053">
        <v>1800</v>
      </c>
      <c r="M27" s="1053"/>
      <c r="N27" s="1053"/>
      <c r="O27" s="1053"/>
      <c r="P27" s="1053">
        <v>2552</v>
      </c>
    </row>
    <row r="28" spans="1:16" s="1047" customFormat="1" ht="15.75" customHeight="1">
      <c r="A28" s="1058">
        <v>2</v>
      </c>
      <c r="B28" s="1058">
        <v>9</v>
      </c>
      <c r="C28" s="1061" t="s">
        <v>868</v>
      </c>
      <c r="D28" s="1046">
        <v>163611</v>
      </c>
      <c r="E28" s="1046">
        <v>370964</v>
      </c>
      <c r="F28" s="1039">
        <f t="shared" si="7"/>
        <v>359931</v>
      </c>
      <c r="G28" s="1040">
        <f t="shared" si="5"/>
        <v>97.02585695647016</v>
      </c>
      <c r="H28" s="1046">
        <v>13050</v>
      </c>
      <c r="I28" s="1046">
        <v>615</v>
      </c>
      <c r="J28" s="1046">
        <v>306172</v>
      </c>
      <c r="K28" s="1046"/>
      <c r="L28" s="1046">
        <v>39285</v>
      </c>
      <c r="M28" s="1046"/>
      <c r="N28" s="1046"/>
      <c r="O28" s="1046"/>
      <c r="P28" s="1046">
        <v>809</v>
      </c>
    </row>
    <row r="29" spans="1:16" s="1047" customFormat="1" ht="15.75" customHeight="1">
      <c r="A29" s="1058">
        <v>2</v>
      </c>
      <c r="B29" s="1058">
        <v>10</v>
      </c>
      <c r="C29" s="1061" t="s">
        <v>869</v>
      </c>
      <c r="D29" s="1046">
        <v>200000</v>
      </c>
      <c r="E29" s="1046">
        <v>436541</v>
      </c>
      <c r="F29" s="1039">
        <f t="shared" si="7"/>
        <v>435765</v>
      </c>
      <c r="G29" s="1040">
        <f t="shared" si="5"/>
        <v>99.82223891913932</v>
      </c>
      <c r="H29" s="1046">
        <v>146344</v>
      </c>
      <c r="I29" s="1046">
        <v>194</v>
      </c>
      <c r="J29" s="1046">
        <v>104746</v>
      </c>
      <c r="K29" s="1046"/>
      <c r="L29" s="1046">
        <v>100594</v>
      </c>
      <c r="M29" s="1046">
        <v>66501</v>
      </c>
      <c r="N29" s="1046">
        <v>10575</v>
      </c>
      <c r="O29" s="1046"/>
      <c r="P29" s="1046">
        <v>6811</v>
      </c>
    </row>
    <row r="30" spans="1:16" s="1047" customFormat="1" ht="16.5" customHeight="1">
      <c r="A30" s="1058">
        <v>2</v>
      </c>
      <c r="B30" s="1058">
        <v>11</v>
      </c>
      <c r="C30" s="1061" t="s">
        <v>1296</v>
      </c>
      <c r="D30" s="1046">
        <v>561466</v>
      </c>
      <c r="E30" s="1046">
        <v>593854</v>
      </c>
      <c r="F30" s="1039">
        <f t="shared" si="7"/>
        <v>585839</v>
      </c>
      <c r="G30" s="1040">
        <f t="shared" si="5"/>
        <v>98.65034166647021</v>
      </c>
      <c r="H30" s="1046">
        <v>161436</v>
      </c>
      <c r="I30" s="1046">
        <v>54329</v>
      </c>
      <c r="J30" s="1046">
        <v>313182</v>
      </c>
      <c r="K30" s="1046"/>
      <c r="L30" s="1046">
        <v>4720</v>
      </c>
      <c r="M30" s="1046"/>
      <c r="N30" s="1046"/>
      <c r="O30" s="1046"/>
      <c r="P30" s="1046">
        <v>52172</v>
      </c>
    </row>
    <row r="31" spans="1:16" s="1047" customFormat="1" ht="18" customHeight="1">
      <c r="A31" s="1058">
        <v>2</v>
      </c>
      <c r="B31" s="1058">
        <v>12</v>
      </c>
      <c r="C31" s="1061" t="s">
        <v>324</v>
      </c>
      <c r="D31" s="1046">
        <v>101364</v>
      </c>
      <c r="E31" s="1046">
        <v>107574</v>
      </c>
      <c r="F31" s="1039">
        <f t="shared" si="7"/>
        <v>108102</v>
      </c>
      <c r="G31" s="1040">
        <f t="shared" si="5"/>
        <v>100.49082492051984</v>
      </c>
      <c r="H31" s="1046">
        <v>16884</v>
      </c>
      <c r="I31" s="1046">
        <v>5690</v>
      </c>
      <c r="J31" s="1046">
        <v>69102</v>
      </c>
      <c r="K31" s="1046"/>
      <c r="L31" s="1046">
        <v>4850</v>
      </c>
      <c r="M31" s="1046"/>
      <c r="N31" s="1046"/>
      <c r="O31" s="1046"/>
      <c r="P31" s="1046">
        <v>11576</v>
      </c>
    </row>
    <row r="32" spans="1:16" s="1047" customFormat="1" ht="15.75" customHeight="1">
      <c r="A32" s="1058">
        <v>2</v>
      </c>
      <c r="B32" s="1058">
        <v>13</v>
      </c>
      <c r="C32" s="1061" t="s">
        <v>870</v>
      </c>
      <c r="D32" s="1046">
        <v>101745</v>
      </c>
      <c r="E32" s="1046">
        <v>112519</v>
      </c>
      <c r="F32" s="1039">
        <f t="shared" si="7"/>
        <v>112729</v>
      </c>
      <c r="G32" s="1040">
        <f t="shared" si="5"/>
        <v>100.18663514606423</v>
      </c>
      <c r="H32" s="1046">
        <v>15984</v>
      </c>
      <c r="I32" s="1046"/>
      <c r="J32" s="1046">
        <v>81607</v>
      </c>
      <c r="K32" s="1046"/>
      <c r="L32" s="1046"/>
      <c r="M32" s="1046">
        <v>462</v>
      </c>
      <c r="N32" s="1046"/>
      <c r="O32" s="1046"/>
      <c r="P32" s="1046">
        <v>14676</v>
      </c>
    </row>
    <row r="33" spans="1:16" s="1047" customFormat="1" ht="16.5" customHeight="1">
      <c r="A33" s="1058">
        <v>2</v>
      </c>
      <c r="B33" s="1058">
        <v>14</v>
      </c>
      <c r="C33" s="1061" t="s">
        <v>871</v>
      </c>
      <c r="D33" s="1046">
        <v>90900</v>
      </c>
      <c r="E33" s="1046">
        <v>108154</v>
      </c>
      <c r="F33" s="1039">
        <f t="shared" si="7"/>
        <v>110233</v>
      </c>
      <c r="G33" s="1040">
        <f t="shared" si="5"/>
        <v>101.92225900105404</v>
      </c>
      <c r="H33" s="1046">
        <v>100779</v>
      </c>
      <c r="I33" s="1046"/>
      <c r="J33" s="1046">
        <v>619</v>
      </c>
      <c r="K33" s="1046"/>
      <c r="L33" s="1046">
        <v>300</v>
      </c>
      <c r="M33" s="1046">
        <v>116</v>
      </c>
      <c r="N33" s="1046"/>
      <c r="O33" s="1046">
        <v>156</v>
      </c>
      <c r="P33" s="1046">
        <v>8263</v>
      </c>
    </row>
    <row r="34" spans="1:16" s="1047" customFormat="1" ht="18" customHeight="1">
      <c r="A34" s="1062"/>
      <c r="B34" s="1062"/>
      <c r="C34" s="1063" t="s">
        <v>1256</v>
      </c>
      <c r="D34" s="1064">
        <f>SUM(D5+D6+D7+D16+D22+D23+D24+D25+D28+D29+D30+D31+D32+D33)</f>
        <v>6233945</v>
      </c>
      <c r="E34" s="1064">
        <f>SUM(E5+E6+E7+E16+E22+E23+E24+E25+E28+E29+E30+E31+E32+E33)</f>
        <v>6558632</v>
      </c>
      <c r="F34" s="1064">
        <f>SUM(F5+F6+F7+F16+F22+F23+F24+F25+F28+F29+F30+F31+F32+F33)</f>
        <v>6471291</v>
      </c>
      <c r="G34" s="1065">
        <f t="shared" si="5"/>
        <v>98.66830460986377</v>
      </c>
      <c r="H34" s="1064">
        <f aca="true" t="shared" si="8" ref="H34:P34">SUM(H5+H6+H7+H16+H22+H23+H24+H25+H28+H29+H30+H31+H32+H33)</f>
        <v>1190287</v>
      </c>
      <c r="I34" s="1064">
        <f t="shared" si="8"/>
        <v>67681</v>
      </c>
      <c r="J34" s="1064">
        <f t="shared" si="8"/>
        <v>4337544</v>
      </c>
      <c r="K34" s="1064">
        <f t="shared" si="8"/>
        <v>250140</v>
      </c>
      <c r="L34" s="1064">
        <f t="shared" si="8"/>
        <v>268699</v>
      </c>
      <c r="M34" s="1064">
        <f t="shared" si="8"/>
        <v>80260</v>
      </c>
      <c r="N34" s="1064">
        <f t="shared" si="8"/>
        <v>13192</v>
      </c>
      <c r="O34" s="1064">
        <f t="shared" si="8"/>
        <v>156</v>
      </c>
      <c r="P34" s="1064">
        <f t="shared" si="8"/>
        <v>263332</v>
      </c>
    </row>
    <row r="35" spans="1:2" s="1047" customFormat="1" ht="12.75">
      <c r="A35" s="1066"/>
      <c r="B35" s="1066"/>
    </row>
    <row r="36" spans="1:2" s="1047" customFormat="1" ht="12.75">
      <c r="A36" s="1066"/>
      <c r="B36" s="1066"/>
    </row>
    <row r="37" spans="1:3" s="1047" customFormat="1" ht="12.75">
      <c r="A37" s="1066"/>
      <c r="B37" s="1066"/>
      <c r="C37" s="1067"/>
    </row>
    <row r="38" spans="1:2" s="1047" customFormat="1" ht="12.75">
      <c r="A38" s="1066"/>
      <c r="B38" s="1066"/>
    </row>
    <row r="39" spans="1:2" s="1047" customFormat="1" ht="12.75">
      <c r="A39" s="1066"/>
      <c r="B39" s="1066"/>
    </row>
    <row r="40" spans="1:2" s="1047" customFormat="1" ht="12.75">
      <c r="A40" s="1066"/>
      <c r="B40" s="1066"/>
    </row>
    <row r="41" spans="1:2" s="1047" customFormat="1" ht="12.75">
      <c r="A41" s="1066"/>
      <c r="B41" s="1066"/>
    </row>
    <row r="42" spans="1:2" s="1047" customFormat="1" ht="12.75">
      <c r="A42" s="1066"/>
      <c r="B42" s="1066"/>
    </row>
    <row r="43" spans="1:2" s="1047" customFormat="1" ht="12.75">
      <c r="A43" s="1066"/>
      <c r="B43" s="1066"/>
    </row>
    <row r="44" spans="1:2" s="1047" customFormat="1" ht="12.75">
      <c r="A44" s="1066"/>
      <c r="B44" s="1066"/>
    </row>
    <row r="45" spans="1:2" s="1047" customFormat="1" ht="12.75">
      <c r="A45" s="1066"/>
      <c r="B45" s="1066"/>
    </row>
    <row r="46" spans="1:2" s="1047" customFormat="1" ht="12.75">
      <c r="A46" s="1066"/>
      <c r="B46" s="1066"/>
    </row>
    <row r="47" spans="1:2" s="1047" customFormat="1" ht="12.75">
      <c r="A47" s="1066"/>
      <c r="B47" s="1066"/>
    </row>
    <row r="48" spans="1:2" s="1047" customFormat="1" ht="12.75">
      <c r="A48" s="1066"/>
      <c r="B48" s="1066"/>
    </row>
    <row r="49" spans="1:2" s="1047" customFormat="1" ht="12.75">
      <c r="A49" s="1066"/>
      <c r="B49" s="1066"/>
    </row>
    <row r="50" spans="1:2" s="1047" customFormat="1" ht="12.75">
      <c r="A50" s="1066"/>
      <c r="B50" s="1066"/>
    </row>
    <row r="51" spans="1:2" s="1047" customFormat="1" ht="12.75">
      <c r="A51" s="1066"/>
      <c r="B51" s="1066"/>
    </row>
    <row r="52" spans="1:2" s="1047" customFormat="1" ht="12.75">
      <c r="A52" s="1066"/>
      <c r="B52" s="1066"/>
    </row>
    <row r="53" spans="1:2" s="1047" customFormat="1" ht="12.75">
      <c r="A53" s="1066"/>
      <c r="B53" s="1066"/>
    </row>
    <row r="54" spans="1:2" s="1047" customFormat="1" ht="12.75">
      <c r="A54" s="1066"/>
      <c r="B54" s="1066"/>
    </row>
    <row r="55" spans="1:2" s="1047" customFormat="1" ht="12.75">
      <c r="A55" s="1066"/>
      <c r="B55" s="1066"/>
    </row>
    <row r="56" spans="1:2" s="1047" customFormat="1" ht="12.75">
      <c r="A56" s="1066"/>
      <c r="B56" s="1066"/>
    </row>
    <row r="57" spans="1:2" s="1047" customFormat="1" ht="12.75">
      <c r="A57" s="1066"/>
      <c r="B57" s="1066"/>
    </row>
    <row r="58" spans="1:2" s="1047" customFormat="1" ht="12.75">
      <c r="A58" s="1066"/>
      <c r="B58" s="1066"/>
    </row>
    <row r="59" spans="1:2" s="1047" customFormat="1" ht="12.75">
      <c r="A59" s="1066"/>
      <c r="B59" s="1066"/>
    </row>
    <row r="60" spans="1:2" s="1047" customFormat="1" ht="12.75">
      <c r="A60" s="1066"/>
      <c r="B60" s="1066"/>
    </row>
    <row r="61" spans="1:2" s="1047" customFormat="1" ht="12.75">
      <c r="A61" s="1066"/>
      <c r="B61" s="1066"/>
    </row>
    <row r="62" spans="1:2" s="1047" customFormat="1" ht="12.75">
      <c r="A62" s="1066"/>
      <c r="B62" s="1066"/>
    </row>
    <row r="63" spans="1:2" s="1047" customFormat="1" ht="12.75">
      <c r="A63" s="1066"/>
      <c r="B63" s="1066"/>
    </row>
    <row r="64" spans="1:2" s="1047" customFormat="1" ht="12.75">
      <c r="A64" s="1066"/>
      <c r="B64" s="1066"/>
    </row>
    <row r="65" spans="1:2" s="1047" customFormat="1" ht="12.75">
      <c r="A65" s="1066"/>
      <c r="B65" s="1066"/>
    </row>
    <row r="66" spans="1:2" s="1047" customFormat="1" ht="12.75">
      <c r="A66" s="1066"/>
      <c r="B66" s="1066"/>
    </row>
    <row r="67" spans="1:2" s="1047" customFormat="1" ht="12.75">
      <c r="A67" s="1066"/>
      <c r="B67" s="1066"/>
    </row>
    <row r="68" spans="1:2" s="1047" customFormat="1" ht="12.75">
      <c r="A68" s="1066"/>
      <c r="B68" s="1066"/>
    </row>
    <row r="69" spans="1:2" s="1047" customFormat="1" ht="12.75">
      <c r="A69" s="1066"/>
      <c r="B69" s="1066"/>
    </row>
    <row r="70" spans="1:2" s="1047" customFormat="1" ht="12.75">
      <c r="A70" s="1066"/>
      <c r="B70" s="1066"/>
    </row>
    <row r="71" spans="1:2" s="1047" customFormat="1" ht="12.75">
      <c r="A71" s="1066"/>
      <c r="B71" s="1066"/>
    </row>
    <row r="72" spans="1:2" s="1047" customFormat="1" ht="12.75">
      <c r="A72" s="1066"/>
      <c r="B72" s="1066"/>
    </row>
    <row r="73" spans="1:2" s="1047" customFormat="1" ht="12.75">
      <c r="A73" s="1066"/>
      <c r="B73" s="1066"/>
    </row>
    <row r="74" spans="1:2" s="1047" customFormat="1" ht="12.75">
      <c r="A74" s="1066"/>
      <c r="B74" s="1066"/>
    </row>
    <row r="75" spans="1:2" s="1047" customFormat="1" ht="12.75">
      <c r="A75" s="1066"/>
      <c r="B75" s="1066"/>
    </row>
    <row r="76" spans="1:2" s="1047" customFormat="1" ht="12.75">
      <c r="A76" s="1066"/>
      <c r="B76" s="1066"/>
    </row>
    <row r="77" spans="1:2" s="1047" customFormat="1" ht="12.75">
      <c r="A77" s="1066"/>
      <c r="B77" s="1066"/>
    </row>
  </sheetData>
  <sheetProtection/>
  <mergeCells count="18">
    <mergeCell ref="G3:G4"/>
    <mergeCell ref="P2:P4"/>
    <mergeCell ref="M3:M4"/>
    <mergeCell ref="N2:O3"/>
    <mergeCell ref="H2:I3"/>
    <mergeCell ref="J3:J4"/>
    <mergeCell ref="K2:M2"/>
    <mergeCell ref="L3:L4"/>
    <mergeCell ref="C1:C4"/>
    <mergeCell ref="A1:A4"/>
    <mergeCell ref="B1:B4"/>
    <mergeCell ref="K3:K4"/>
    <mergeCell ref="H1:P1"/>
    <mergeCell ref="D1:E2"/>
    <mergeCell ref="F1:G2"/>
    <mergeCell ref="D3:D4"/>
    <mergeCell ref="E3:E4"/>
    <mergeCell ref="F3:F4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MEGYEI JOGÚ VÁROS &amp;"Times New Roman,Dőlt"ÖNKORMÁNYZATA ÁLTAL IRÁNYÍTOTT KÖLTSÉGVETÉSI SZERVEK
2013. ÉVI  BEVÉTELI ELŐIRÁNYZATAINAK TELJESÍTÉSE &amp;R&amp;"Times New Roman,Dőlt"&amp;9 9. tábla
Adatok: eFt-ban</oddHeader>
    <oddFooter>&amp;C 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pane ySplit="3" topLeftCell="BM7" activePane="bottomLeft" state="frozen"/>
      <selection pane="topLeft" activeCell="A1" sqref="A1"/>
      <selection pane="bottomLeft" activeCell="H13" sqref="H13"/>
    </sheetView>
  </sheetViews>
  <sheetFormatPr defaultColWidth="9.00390625" defaultRowHeight="12.75"/>
  <cols>
    <col min="1" max="1" width="3.125" style="1068" customWidth="1"/>
    <col min="2" max="2" width="4.875" style="1068" customWidth="1"/>
    <col min="3" max="3" width="39.625" style="1032" customWidth="1"/>
    <col min="4" max="5" width="11.50390625" style="1032" customWidth="1"/>
    <col min="6" max="6" width="11.625" style="1032" customWidth="1"/>
    <col min="7" max="7" width="6.375" style="1032" customWidth="1"/>
    <col min="8" max="8" width="11.875" style="1032" customWidth="1"/>
    <col min="9" max="9" width="12.125" style="1032" customWidth="1"/>
    <col min="10" max="10" width="11.125" style="1032" customWidth="1"/>
    <col min="11" max="11" width="11.875" style="1032" customWidth="1"/>
    <col min="12" max="12" width="8.875" style="1032" customWidth="1"/>
    <col min="13" max="13" width="11.00390625" style="1032" customWidth="1"/>
    <col min="14" max="14" width="9.50390625" style="1032" customWidth="1"/>
    <col min="15" max="15" width="12.50390625" style="1032" customWidth="1"/>
    <col min="16" max="16384" width="9.375" style="1032" customWidth="1"/>
  </cols>
  <sheetData>
    <row r="1" spans="1:15" ht="13.5" thickBot="1">
      <c r="A1" s="1687" t="s">
        <v>1257</v>
      </c>
      <c r="B1" s="1687" t="s">
        <v>1258</v>
      </c>
      <c r="C1" s="1687" t="s">
        <v>1259</v>
      </c>
      <c r="D1" s="1717" t="s">
        <v>553</v>
      </c>
      <c r="E1" s="1694"/>
      <c r="F1" s="1717" t="s">
        <v>554</v>
      </c>
      <c r="G1" s="1694"/>
      <c r="H1" s="1716" t="s">
        <v>555</v>
      </c>
      <c r="I1" s="1716"/>
      <c r="J1" s="1716"/>
      <c r="K1" s="1716"/>
      <c r="L1" s="1716"/>
      <c r="M1" s="1716"/>
      <c r="N1" s="1716"/>
      <c r="O1" s="1716"/>
    </row>
    <row r="2" spans="1:17" ht="13.5" customHeight="1" thickBot="1">
      <c r="A2" s="1690"/>
      <c r="B2" s="1690"/>
      <c r="C2" s="1688"/>
      <c r="D2" s="1687" t="s">
        <v>2338</v>
      </c>
      <c r="E2" s="1687" t="s">
        <v>2339</v>
      </c>
      <c r="F2" s="1687" t="s">
        <v>1007</v>
      </c>
      <c r="G2" s="1687" t="s">
        <v>556</v>
      </c>
      <c r="H2" s="1718" t="s">
        <v>1357</v>
      </c>
      <c r="I2" s="1719"/>
      <c r="J2" s="1719"/>
      <c r="K2" s="1719"/>
      <c r="L2" s="1720"/>
      <c r="M2" s="1721" t="s">
        <v>1358</v>
      </c>
      <c r="N2" s="1722"/>
      <c r="O2" s="1723"/>
      <c r="P2" s="1034"/>
      <c r="Q2" s="1034"/>
    </row>
    <row r="3" spans="1:17" ht="49.5" customHeight="1" thickBot="1">
      <c r="A3" s="1691"/>
      <c r="B3" s="1691"/>
      <c r="C3" s="1689"/>
      <c r="D3" s="1699"/>
      <c r="E3" s="1699"/>
      <c r="F3" s="1699"/>
      <c r="G3" s="1724"/>
      <c r="H3" s="1069" t="s">
        <v>1297</v>
      </c>
      <c r="I3" s="1069" t="s">
        <v>1298</v>
      </c>
      <c r="J3" s="1069" t="s">
        <v>1488</v>
      </c>
      <c r="K3" s="1070" t="s">
        <v>1361</v>
      </c>
      <c r="L3" s="1070" t="s">
        <v>1299</v>
      </c>
      <c r="M3" s="1069" t="s">
        <v>1300</v>
      </c>
      <c r="N3" s="1069" t="s">
        <v>1301</v>
      </c>
      <c r="O3" s="1071" t="s">
        <v>1364</v>
      </c>
      <c r="P3" s="1034"/>
      <c r="Q3" s="1034"/>
    </row>
    <row r="4" spans="1:17" ht="14.25" customHeight="1">
      <c r="A4" s="1037">
        <v>2</v>
      </c>
      <c r="B4" s="1037">
        <v>1</v>
      </c>
      <c r="C4" s="1038" t="s">
        <v>865</v>
      </c>
      <c r="D4" s="1039">
        <v>1188163</v>
      </c>
      <c r="E4" s="1039">
        <v>1241944</v>
      </c>
      <c r="F4" s="1039">
        <f>SUM(H4:P4)</f>
        <v>1113536</v>
      </c>
      <c r="G4" s="1040">
        <f>F4/E4*100</f>
        <v>89.66072544333721</v>
      </c>
      <c r="H4" s="1072">
        <v>712140</v>
      </c>
      <c r="I4" s="1072">
        <v>188146</v>
      </c>
      <c r="J4" s="1072">
        <v>188646</v>
      </c>
      <c r="K4" s="1072">
        <v>41</v>
      </c>
      <c r="L4" s="1072"/>
      <c r="M4" s="1072">
        <v>19431</v>
      </c>
      <c r="N4" s="1072">
        <v>5132</v>
      </c>
      <c r="O4" s="1072"/>
      <c r="P4" s="1034"/>
      <c r="Q4" s="1034"/>
    </row>
    <row r="5" spans="1:17" ht="12.75" customHeight="1">
      <c r="A5" s="1045">
        <v>2</v>
      </c>
      <c r="B5" s="1045">
        <v>2</v>
      </c>
      <c r="C5" s="1038" t="s">
        <v>4</v>
      </c>
      <c r="D5" s="1039">
        <v>497197</v>
      </c>
      <c r="E5" s="1039">
        <v>0</v>
      </c>
      <c r="F5" s="1039">
        <f>SUM(H5:P5)</f>
        <v>0</v>
      </c>
      <c r="G5" s="1040"/>
      <c r="H5" s="1073"/>
      <c r="I5" s="1073"/>
      <c r="J5" s="1073"/>
      <c r="K5" s="1073"/>
      <c r="L5" s="1073"/>
      <c r="M5" s="1073"/>
      <c r="N5" s="1073"/>
      <c r="O5" s="1073"/>
      <c r="P5" s="1034"/>
      <c r="Q5" s="1034"/>
    </row>
    <row r="6" spans="1:17" ht="14.25" customHeight="1">
      <c r="A6" s="1045">
        <v>2</v>
      </c>
      <c r="B6" s="1045">
        <v>3</v>
      </c>
      <c r="C6" s="1038" t="s">
        <v>1557</v>
      </c>
      <c r="D6" s="1039">
        <f>SUM(D7:D14)</f>
        <v>2034364</v>
      </c>
      <c r="E6" s="1039">
        <f>SUM(E7:E14)</f>
        <v>3036868</v>
      </c>
      <c r="F6" s="1039">
        <f>SUM(F7:F14)</f>
        <v>2895333</v>
      </c>
      <c r="G6" s="1048">
        <f>F6/E6*100</f>
        <v>95.3394418196642</v>
      </c>
      <c r="H6" s="1039">
        <f aca="true" t="shared" si="0" ref="H6:O6">SUM(H7:H14)</f>
        <v>1169995</v>
      </c>
      <c r="I6" s="1039">
        <f t="shared" si="0"/>
        <v>276657</v>
      </c>
      <c r="J6" s="1039">
        <f t="shared" si="0"/>
        <v>1430151</v>
      </c>
      <c r="K6" s="1039">
        <f t="shared" si="0"/>
        <v>334</v>
      </c>
      <c r="L6" s="1039">
        <f t="shared" si="0"/>
        <v>0</v>
      </c>
      <c r="M6" s="1039">
        <f t="shared" si="0"/>
        <v>5301</v>
      </c>
      <c r="N6" s="1039">
        <f t="shared" si="0"/>
        <v>12895</v>
      </c>
      <c r="O6" s="1039">
        <f t="shared" si="0"/>
        <v>0</v>
      </c>
      <c r="P6" s="1034"/>
      <c r="Q6" s="1034"/>
    </row>
    <row r="7" spans="1:17" ht="14.25" customHeight="1">
      <c r="A7" s="1045"/>
      <c r="B7" s="1049" t="s">
        <v>105</v>
      </c>
      <c r="C7" s="1050" t="s">
        <v>1267</v>
      </c>
      <c r="D7" s="1051">
        <v>339145</v>
      </c>
      <c r="E7" s="1051">
        <v>356438</v>
      </c>
      <c r="F7" s="1052">
        <f aca="true" t="shared" si="1" ref="F7:F14">SUM(H7:P7)</f>
        <v>351767</v>
      </c>
      <c r="G7" s="1048">
        <f>F7/E7*100</f>
        <v>98.68953366363856</v>
      </c>
      <c r="H7" s="1074">
        <v>188927</v>
      </c>
      <c r="I7" s="1074">
        <v>44899</v>
      </c>
      <c r="J7" s="1074">
        <v>111131</v>
      </c>
      <c r="K7" s="1074">
        <v>44</v>
      </c>
      <c r="L7" s="1074"/>
      <c r="M7" s="1074">
        <v>165</v>
      </c>
      <c r="N7" s="1074">
        <v>6601</v>
      </c>
      <c r="O7" s="1074"/>
      <c r="P7" s="1034"/>
      <c r="Q7" s="1034"/>
    </row>
    <row r="8" spans="1:17" ht="28.5" customHeight="1">
      <c r="A8" s="1045"/>
      <c r="B8" s="1049" t="s">
        <v>1371</v>
      </c>
      <c r="C8" s="1054" t="s">
        <v>1268</v>
      </c>
      <c r="D8" s="1051">
        <v>96603</v>
      </c>
      <c r="E8" s="1051">
        <v>0</v>
      </c>
      <c r="F8" s="1052">
        <f t="shared" si="1"/>
        <v>0</v>
      </c>
      <c r="G8" s="1048"/>
      <c r="H8" s="1074"/>
      <c r="I8" s="1074"/>
      <c r="J8" s="1074"/>
      <c r="K8" s="1074"/>
      <c r="L8" s="1074"/>
      <c r="M8" s="1074"/>
      <c r="N8" s="1074"/>
      <c r="O8" s="1074"/>
      <c r="P8" s="1034"/>
      <c r="Q8" s="1034"/>
    </row>
    <row r="9" spans="1:17" ht="14.25" customHeight="1">
      <c r="A9" s="1045"/>
      <c r="B9" s="1049" t="s">
        <v>2048</v>
      </c>
      <c r="C9" s="1050" t="s">
        <v>1269</v>
      </c>
      <c r="D9" s="1051">
        <v>266362</v>
      </c>
      <c r="E9" s="1051">
        <v>347455</v>
      </c>
      <c r="F9" s="1052">
        <f t="shared" si="1"/>
        <v>293764</v>
      </c>
      <c r="G9" s="1048">
        <f aca="true" t="shared" si="2" ref="G9:G15">F9/E9*100</f>
        <v>84.54735145558418</v>
      </c>
      <c r="H9" s="1074">
        <v>143806</v>
      </c>
      <c r="I9" s="1074">
        <v>35444</v>
      </c>
      <c r="J9" s="1074">
        <v>112648</v>
      </c>
      <c r="K9" s="1074"/>
      <c r="L9" s="1074"/>
      <c r="M9" s="1074">
        <v>1866</v>
      </c>
      <c r="N9" s="1074"/>
      <c r="O9" s="1074"/>
      <c r="P9" s="1034"/>
      <c r="Q9" s="1034"/>
    </row>
    <row r="10" spans="1:17" ht="14.25" customHeight="1">
      <c r="A10" s="1045"/>
      <c r="B10" s="1049" t="s">
        <v>1270</v>
      </c>
      <c r="C10" s="1050" t="s">
        <v>1271</v>
      </c>
      <c r="D10" s="1051">
        <v>0</v>
      </c>
      <c r="E10" s="1051">
        <v>260251</v>
      </c>
      <c r="F10" s="1052">
        <f t="shared" si="1"/>
        <v>258654</v>
      </c>
      <c r="G10" s="1048">
        <f t="shared" si="2"/>
        <v>99.38636162781314</v>
      </c>
      <c r="H10" s="1074">
        <v>140729</v>
      </c>
      <c r="I10" s="1074">
        <v>36325</v>
      </c>
      <c r="J10" s="1074">
        <v>81442</v>
      </c>
      <c r="K10" s="1074">
        <v>29</v>
      </c>
      <c r="L10" s="1074"/>
      <c r="M10" s="1074">
        <v>129</v>
      </c>
      <c r="N10" s="1074"/>
      <c r="O10" s="1074"/>
      <c r="P10" s="1034"/>
      <c r="Q10" s="1034"/>
    </row>
    <row r="11" spans="1:17" ht="14.25" customHeight="1">
      <c r="A11" s="1045"/>
      <c r="B11" s="1049" t="s">
        <v>347</v>
      </c>
      <c r="C11" s="1050" t="s">
        <v>348</v>
      </c>
      <c r="D11" s="1051">
        <v>0</v>
      </c>
      <c r="E11" s="1051">
        <v>258192</v>
      </c>
      <c r="F11" s="1052">
        <f t="shared" si="1"/>
        <v>256457</v>
      </c>
      <c r="G11" s="1048">
        <f t="shared" si="2"/>
        <v>99.32801945838756</v>
      </c>
      <c r="H11" s="1074">
        <v>140227</v>
      </c>
      <c r="I11" s="1074">
        <v>35319</v>
      </c>
      <c r="J11" s="1074">
        <v>77356</v>
      </c>
      <c r="K11" s="1074">
        <v>218</v>
      </c>
      <c r="L11" s="1074"/>
      <c r="M11" s="1074">
        <v>1987</v>
      </c>
      <c r="N11" s="1074">
        <v>1350</v>
      </c>
      <c r="O11" s="1074"/>
      <c r="P11" s="1034"/>
      <c r="Q11" s="1034"/>
    </row>
    <row r="12" spans="1:17" ht="14.25" customHeight="1">
      <c r="A12" s="1045"/>
      <c r="B12" s="1049" t="s">
        <v>349</v>
      </c>
      <c r="C12" s="1050" t="s">
        <v>8</v>
      </c>
      <c r="D12" s="1051">
        <v>0</v>
      </c>
      <c r="E12" s="1051">
        <v>212491</v>
      </c>
      <c r="F12" s="1052">
        <f t="shared" si="1"/>
        <v>210117</v>
      </c>
      <c r="G12" s="1048">
        <f t="shared" si="2"/>
        <v>98.88277621169837</v>
      </c>
      <c r="H12" s="1074">
        <v>121238</v>
      </c>
      <c r="I12" s="1074">
        <v>31315</v>
      </c>
      <c r="J12" s="1074">
        <v>57551</v>
      </c>
      <c r="K12" s="1074">
        <v>13</v>
      </c>
      <c r="L12" s="1074"/>
      <c r="M12" s="1074"/>
      <c r="N12" s="1074"/>
      <c r="O12" s="1074"/>
      <c r="P12" s="1034"/>
      <c r="Q12" s="1034"/>
    </row>
    <row r="13" spans="1:17" ht="14.25" customHeight="1">
      <c r="A13" s="1045"/>
      <c r="B13" s="1049" t="s">
        <v>350</v>
      </c>
      <c r="C13" s="1050" t="s">
        <v>9</v>
      </c>
      <c r="D13" s="1051">
        <v>0</v>
      </c>
      <c r="E13" s="1051">
        <v>241186</v>
      </c>
      <c r="F13" s="1052">
        <f t="shared" si="1"/>
        <v>239625</v>
      </c>
      <c r="G13" s="1048">
        <f t="shared" si="2"/>
        <v>99.3527816705779</v>
      </c>
      <c r="H13" s="1074">
        <v>133605</v>
      </c>
      <c r="I13" s="1074">
        <v>34071</v>
      </c>
      <c r="J13" s="1074">
        <v>71919</v>
      </c>
      <c r="K13" s="1074">
        <v>30</v>
      </c>
      <c r="L13" s="1074"/>
      <c r="M13" s="1074"/>
      <c r="N13" s="1074"/>
      <c r="O13" s="1074"/>
      <c r="P13" s="1034"/>
      <c r="Q13" s="1034"/>
    </row>
    <row r="14" spans="1:17" ht="14.25" customHeight="1">
      <c r="A14" s="1045"/>
      <c r="B14" s="1049" t="s">
        <v>351</v>
      </c>
      <c r="C14" s="1050" t="s">
        <v>352</v>
      </c>
      <c r="D14" s="1051">
        <v>1332254</v>
      </c>
      <c r="E14" s="1051">
        <v>1360855</v>
      </c>
      <c r="F14" s="1052">
        <f t="shared" si="1"/>
        <v>1284949</v>
      </c>
      <c r="G14" s="1048">
        <f t="shared" si="2"/>
        <v>94.42218311282245</v>
      </c>
      <c r="H14" s="1074">
        <v>301463</v>
      </c>
      <c r="I14" s="1074">
        <v>59284</v>
      </c>
      <c r="J14" s="1074">
        <v>918104</v>
      </c>
      <c r="K14" s="1074"/>
      <c r="L14" s="1074"/>
      <c r="M14" s="1074">
        <v>1154</v>
      </c>
      <c r="N14" s="1074">
        <v>4944</v>
      </c>
      <c r="O14" s="1074"/>
      <c r="P14" s="1034"/>
      <c r="Q14" s="1034"/>
    </row>
    <row r="15" spans="1:17" ht="14.25" customHeight="1">
      <c r="A15" s="1045">
        <v>2</v>
      </c>
      <c r="B15" s="1045">
        <v>4</v>
      </c>
      <c r="C15" s="1055" t="s">
        <v>353</v>
      </c>
      <c r="D15" s="397">
        <f>SUM(D16:D20)</f>
        <v>850235</v>
      </c>
      <c r="E15" s="397">
        <f>SUM(E16:E20)</f>
        <v>18302</v>
      </c>
      <c r="F15" s="397">
        <f>SUM(F16:F20)</f>
        <v>18302</v>
      </c>
      <c r="G15" s="1048">
        <f t="shared" si="2"/>
        <v>100</v>
      </c>
      <c r="H15" s="397">
        <f aca="true" t="shared" si="3" ref="H15:O15">SUM(H16:H20)</f>
        <v>8613</v>
      </c>
      <c r="I15" s="397">
        <f t="shared" si="3"/>
        <v>1787</v>
      </c>
      <c r="J15" s="397">
        <f t="shared" si="3"/>
        <v>5889</v>
      </c>
      <c r="K15" s="397">
        <f t="shared" si="3"/>
        <v>2013</v>
      </c>
      <c r="L15" s="397">
        <f t="shared" si="3"/>
        <v>0</v>
      </c>
      <c r="M15" s="397">
        <f t="shared" si="3"/>
        <v>0</v>
      </c>
      <c r="N15" s="397">
        <f t="shared" si="3"/>
        <v>0</v>
      </c>
      <c r="O15" s="397">
        <f t="shared" si="3"/>
        <v>0</v>
      </c>
      <c r="P15" s="1034"/>
      <c r="Q15" s="1034"/>
    </row>
    <row r="16" spans="1:17" ht="12" customHeight="1">
      <c r="A16" s="1045"/>
      <c r="B16" s="1049" t="s">
        <v>108</v>
      </c>
      <c r="C16" s="1050" t="s">
        <v>354</v>
      </c>
      <c r="D16" s="1051">
        <v>207494</v>
      </c>
      <c r="E16" s="1051">
        <v>0</v>
      </c>
      <c r="F16" s="1052">
        <f aca="true" t="shared" si="4" ref="F16:F23">SUM(H16:P16)</f>
        <v>0</v>
      </c>
      <c r="G16" s="1048"/>
      <c r="H16" s="1074"/>
      <c r="I16" s="1074"/>
      <c r="J16" s="1074"/>
      <c r="K16" s="1074"/>
      <c r="L16" s="1074"/>
      <c r="M16" s="1074"/>
      <c r="N16" s="1074"/>
      <c r="O16" s="1074"/>
      <c r="P16" s="1034"/>
      <c r="Q16" s="1034"/>
    </row>
    <row r="17" spans="1:17" ht="16.5" customHeight="1">
      <c r="A17" s="1045"/>
      <c r="B17" s="1049" t="s">
        <v>109</v>
      </c>
      <c r="C17" s="1050" t="s">
        <v>355</v>
      </c>
      <c r="D17" s="1051">
        <v>205632</v>
      </c>
      <c r="E17" s="1051">
        <v>0</v>
      </c>
      <c r="F17" s="1052">
        <f t="shared" si="4"/>
        <v>0</v>
      </c>
      <c r="G17" s="1048"/>
      <c r="H17" s="1074"/>
      <c r="I17" s="1074"/>
      <c r="J17" s="1074"/>
      <c r="K17" s="1074"/>
      <c r="L17" s="1074"/>
      <c r="M17" s="1074"/>
      <c r="N17" s="1074"/>
      <c r="O17" s="1074"/>
      <c r="P17" s="1034"/>
      <c r="Q17" s="1034"/>
    </row>
    <row r="18" spans="1:17" ht="16.5" customHeight="1">
      <c r="A18" s="1045"/>
      <c r="B18" s="1049" t="s">
        <v>110</v>
      </c>
      <c r="C18" s="1050" t="s">
        <v>356</v>
      </c>
      <c r="D18" s="1051">
        <v>169219</v>
      </c>
      <c r="E18" s="1051">
        <v>0</v>
      </c>
      <c r="F18" s="1052">
        <f t="shared" si="4"/>
        <v>0</v>
      </c>
      <c r="G18" s="1048"/>
      <c r="H18" s="1074"/>
      <c r="I18" s="1074"/>
      <c r="J18" s="1074"/>
      <c r="K18" s="1074"/>
      <c r="L18" s="1074"/>
      <c r="M18" s="1074"/>
      <c r="N18" s="1074"/>
      <c r="O18" s="1074"/>
      <c r="P18" s="1034"/>
      <c r="Q18" s="1034"/>
    </row>
    <row r="19" spans="1:17" ht="16.5" customHeight="1">
      <c r="A19" s="1045"/>
      <c r="B19" s="1049" t="s">
        <v>111</v>
      </c>
      <c r="C19" s="1050" t="s">
        <v>1288</v>
      </c>
      <c r="D19" s="1051">
        <v>207492</v>
      </c>
      <c r="E19" s="1051">
        <v>0</v>
      </c>
      <c r="F19" s="1052">
        <f t="shared" si="4"/>
        <v>0</v>
      </c>
      <c r="G19" s="1048"/>
      <c r="H19" s="1074"/>
      <c r="I19" s="1074"/>
      <c r="J19" s="1074"/>
      <c r="K19" s="1074"/>
      <c r="L19" s="1074"/>
      <c r="M19" s="1074"/>
      <c r="N19" s="1074"/>
      <c r="O19" s="1074"/>
      <c r="P19" s="1034"/>
      <c r="Q19" s="1034"/>
    </row>
    <row r="20" spans="1:15" s="1047" customFormat="1" ht="14.25" customHeight="1">
      <c r="A20" s="1045"/>
      <c r="B20" s="1049" t="s">
        <v>112</v>
      </c>
      <c r="C20" s="1050" t="s">
        <v>1289</v>
      </c>
      <c r="D20" s="1051">
        <v>60398</v>
      </c>
      <c r="E20" s="1051">
        <v>18302</v>
      </c>
      <c r="F20" s="1052">
        <f t="shared" si="4"/>
        <v>18302</v>
      </c>
      <c r="G20" s="1048">
        <f aca="true" t="shared" si="5" ref="G20:G33">F20/E20*100</f>
        <v>100</v>
      </c>
      <c r="H20" s="1051">
        <v>8613</v>
      </c>
      <c r="I20" s="1051">
        <v>1787</v>
      </c>
      <c r="J20" s="1051">
        <v>5889</v>
      </c>
      <c r="K20" s="1051">
        <v>2013</v>
      </c>
      <c r="L20" s="1051"/>
      <c r="M20" s="1051"/>
      <c r="N20" s="1051"/>
      <c r="O20" s="1051"/>
    </row>
    <row r="21" spans="1:15" s="1047" customFormat="1" ht="18" customHeight="1">
      <c r="A21" s="1056">
        <v>2</v>
      </c>
      <c r="B21" s="1056">
        <v>5</v>
      </c>
      <c r="C21" s="1055" t="s">
        <v>866</v>
      </c>
      <c r="D21" s="397">
        <v>93058</v>
      </c>
      <c r="E21" s="397">
        <v>57923</v>
      </c>
      <c r="F21" s="1039">
        <f t="shared" si="4"/>
        <v>57923</v>
      </c>
      <c r="G21" s="1040">
        <f t="shared" si="5"/>
        <v>100</v>
      </c>
      <c r="H21" s="397">
        <v>15555</v>
      </c>
      <c r="I21" s="397">
        <v>3877</v>
      </c>
      <c r="J21" s="397">
        <v>32865</v>
      </c>
      <c r="K21" s="397">
        <v>531</v>
      </c>
      <c r="L21" s="397">
        <v>158</v>
      </c>
      <c r="M21" s="397">
        <v>2341</v>
      </c>
      <c r="N21" s="397">
        <v>2153</v>
      </c>
      <c r="O21" s="397">
        <v>443</v>
      </c>
    </row>
    <row r="22" spans="1:15" s="1047" customFormat="1" ht="17.25" customHeight="1">
      <c r="A22" s="1056">
        <v>2</v>
      </c>
      <c r="B22" s="1056">
        <v>6</v>
      </c>
      <c r="C22" s="1055" t="s">
        <v>867</v>
      </c>
      <c r="D22" s="397">
        <v>77936</v>
      </c>
      <c r="E22" s="397">
        <v>45924</v>
      </c>
      <c r="F22" s="1039">
        <f t="shared" si="4"/>
        <v>45924</v>
      </c>
      <c r="G22" s="1040">
        <f t="shared" si="5"/>
        <v>100</v>
      </c>
      <c r="H22" s="397">
        <v>19254</v>
      </c>
      <c r="I22" s="397">
        <v>4901</v>
      </c>
      <c r="J22" s="397">
        <v>21739</v>
      </c>
      <c r="K22" s="397">
        <v>30</v>
      </c>
      <c r="L22" s="397"/>
      <c r="M22" s="397"/>
      <c r="N22" s="397"/>
      <c r="O22" s="397"/>
    </row>
    <row r="23" spans="1:15" s="1047" customFormat="1" ht="39" customHeight="1">
      <c r="A23" s="1056">
        <v>2</v>
      </c>
      <c r="B23" s="1056">
        <v>7</v>
      </c>
      <c r="C23" s="1057" t="s">
        <v>1290</v>
      </c>
      <c r="D23" s="397">
        <v>69724</v>
      </c>
      <c r="E23" s="397">
        <v>157762</v>
      </c>
      <c r="F23" s="1039">
        <f t="shared" si="4"/>
        <v>109548</v>
      </c>
      <c r="G23" s="1040">
        <f t="shared" si="5"/>
        <v>69.43877486340183</v>
      </c>
      <c r="H23" s="1046">
        <v>41677</v>
      </c>
      <c r="I23" s="1046">
        <v>10728</v>
      </c>
      <c r="J23" s="1046">
        <v>56563</v>
      </c>
      <c r="K23" s="1046">
        <v>187</v>
      </c>
      <c r="L23" s="1046"/>
      <c r="M23" s="1046">
        <v>393</v>
      </c>
      <c r="N23" s="1046"/>
      <c r="O23" s="1046"/>
    </row>
    <row r="24" spans="1:15" s="1047" customFormat="1" ht="17.25" customHeight="1">
      <c r="A24" s="1058">
        <v>2</v>
      </c>
      <c r="B24" s="1058">
        <v>8</v>
      </c>
      <c r="C24" s="80" t="s">
        <v>1291</v>
      </c>
      <c r="D24" s="1059">
        <f>SUM(D25:D26)</f>
        <v>204182</v>
      </c>
      <c r="E24" s="1059">
        <f>SUM(E25:E26)</f>
        <v>270303</v>
      </c>
      <c r="F24" s="1059">
        <f>SUM(F25:F26)</f>
        <v>258635</v>
      </c>
      <c r="G24" s="1048">
        <f t="shared" si="5"/>
        <v>95.6833627447716</v>
      </c>
      <c r="H24" s="1059">
        <f aca="true" t="shared" si="6" ref="H24:O24">SUM(H25:H26)</f>
        <v>103393</v>
      </c>
      <c r="I24" s="1059">
        <f t="shared" si="6"/>
        <v>24600</v>
      </c>
      <c r="J24" s="1059">
        <f t="shared" si="6"/>
        <v>123606</v>
      </c>
      <c r="K24" s="1059">
        <f t="shared" si="6"/>
        <v>4917</v>
      </c>
      <c r="L24" s="1059">
        <f t="shared" si="6"/>
        <v>0</v>
      </c>
      <c r="M24" s="1059">
        <f t="shared" si="6"/>
        <v>1880</v>
      </c>
      <c r="N24" s="1059">
        <f t="shared" si="6"/>
        <v>239</v>
      </c>
      <c r="O24" s="1059">
        <f t="shared" si="6"/>
        <v>0</v>
      </c>
    </row>
    <row r="25" spans="1:15" s="1047" customFormat="1" ht="14.25" customHeight="1">
      <c r="A25" s="1058"/>
      <c r="B25" s="1060" t="s">
        <v>1292</v>
      </c>
      <c r="C25" s="1050" t="s">
        <v>1293</v>
      </c>
      <c r="D25" s="1051">
        <v>191427</v>
      </c>
      <c r="E25" s="1051">
        <v>250767</v>
      </c>
      <c r="F25" s="1052">
        <f aca="true" t="shared" si="7" ref="F25:F32">SUM(H25:P25)</f>
        <v>240717</v>
      </c>
      <c r="G25" s="1048">
        <f t="shared" si="5"/>
        <v>95.99229563698573</v>
      </c>
      <c r="H25" s="1053">
        <v>93926</v>
      </c>
      <c r="I25" s="1053">
        <v>22642</v>
      </c>
      <c r="J25" s="1053">
        <v>117234</v>
      </c>
      <c r="K25" s="1053">
        <v>4917</v>
      </c>
      <c r="L25" s="1053"/>
      <c r="M25" s="1053">
        <v>1759</v>
      </c>
      <c r="N25" s="1053">
        <v>239</v>
      </c>
      <c r="O25" s="1053"/>
    </row>
    <row r="26" spans="1:15" s="1047" customFormat="1" ht="12.75" customHeight="1">
      <c r="A26" s="1058"/>
      <c r="B26" s="1060" t="s">
        <v>1294</v>
      </c>
      <c r="C26" s="1050" t="s">
        <v>1295</v>
      </c>
      <c r="D26" s="1051">
        <v>12755</v>
      </c>
      <c r="E26" s="1051">
        <v>19536</v>
      </c>
      <c r="F26" s="1052">
        <f t="shared" si="7"/>
        <v>17918</v>
      </c>
      <c r="G26" s="1048">
        <f t="shared" si="5"/>
        <v>91.71785421785422</v>
      </c>
      <c r="H26" s="1053">
        <v>9467</v>
      </c>
      <c r="I26" s="1053">
        <v>1958</v>
      </c>
      <c r="J26" s="1053">
        <v>6372</v>
      </c>
      <c r="K26" s="1053"/>
      <c r="L26" s="1053"/>
      <c r="M26" s="1053">
        <v>121</v>
      </c>
      <c r="N26" s="1053"/>
      <c r="O26" s="1053"/>
    </row>
    <row r="27" spans="1:15" s="1047" customFormat="1" ht="18" customHeight="1">
      <c r="A27" s="1058">
        <v>2</v>
      </c>
      <c r="B27" s="1058">
        <v>9</v>
      </c>
      <c r="C27" s="1061" t="s">
        <v>868</v>
      </c>
      <c r="D27" s="1046">
        <v>163611</v>
      </c>
      <c r="E27" s="1046">
        <v>370964</v>
      </c>
      <c r="F27" s="1039">
        <f t="shared" si="7"/>
        <v>350391</v>
      </c>
      <c r="G27" s="1040">
        <f t="shared" si="5"/>
        <v>94.4541788421518</v>
      </c>
      <c r="H27" s="1046">
        <v>132609</v>
      </c>
      <c r="I27" s="1046">
        <v>32924</v>
      </c>
      <c r="J27" s="1046">
        <v>181694</v>
      </c>
      <c r="K27" s="1046">
        <v>800</v>
      </c>
      <c r="L27" s="1046"/>
      <c r="M27" s="1046">
        <v>2364</v>
      </c>
      <c r="N27" s="1046"/>
      <c r="O27" s="1046"/>
    </row>
    <row r="28" spans="1:15" s="1047" customFormat="1" ht="16.5" customHeight="1">
      <c r="A28" s="1058">
        <v>2</v>
      </c>
      <c r="B28" s="1058">
        <v>10</v>
      </c>
      <c r="C28" s="1061" t="s">
        <v>869</v>
      </c>
      <c r="D28" s="1046">
        <v>200000</v>
      </c>
      <c r="E28" s="1046">
        <v>436541</v>
      </c>
      <c r="F28" s="1039">
        <f t="shared" si="7"/>
        <v>395809</v>
      </c>
      <c r="G28" s="1040">
        <f t="shared" si="5"/>
        <v>90.66937584327704</v>
      </c>
      <c r="H28" s="1075">
        <v>127518</v>
      </c>
      <c r="I28" s="1075">
        <v>30583</v>
      </c>
      <c r="J28" s="1075">
        <v>163492</v>
      </c>
      <c r="K28" s="1075">
        <v>3939</v>
      </c>
      <c r="L28" s="1075"/>
      <c r="M28" s="1075">
        <v>4868</v>
      </c>
      <c r="N28" s="1075">
        <v>65409</v>
      </c>
      <c r="O28" s="1075"/>
    </row>
    <row r="29" spans="1:15" s="1047" customFormat="1" ht="23.25" customHeight="1">
      <c r="A29" s="1058">
        <v>2</v>
      </c>
      <c r="B29" s="1058">
        <v>11</v>
      </c>
      <c r="C29" s="1061" t="s">
        <v>1296</v>
      </c>
      <c r="D29" s="1046">
        <v>561466</v>
      </c>
      <c r="E29" s="1046">
        <v>593854</v>
      </c>
      <c r="F29" s="1039">
        <f t="shared" si="7"/>
        <v>583996</v>
      </c>
      <c r="G29" s="1040">
        <f t="shared" si="5"/>
        <v>98.33999602595924</v>
      </c>
      <c r="H29" s="397">
        <v>281403</v>
      </c>
      <c r="I29" s="397">
        <v>68417</v>
      </c>
      <c r="J29" s="397">
        <v>231831</v>
      </c>
      <c r="K29" s="397">
        <v>2195</v>
      </c>
      <c r="L29" s="397"/>
      <c r="M29" s="397">
        <v>150</v>
      </c>
      <c r="N29" s="397"/>
      <c r="O29" s="397"/>
    </row>
    <row r="30" spans="1:15" s="1047" customFormat="1" ht="16.5" customHeight="1">
      <c r="A30" s="1058">
        <v>2</v>
      </c>
      <c r="B30" s="1058">
        <v>12</v>
      </c>
      <c r="C30" s="1061" t="s">
        <v>324</v>
      </c>
      <c r="D30" s="1046">
        <v>101364</v>
      </c>
      <c r="E30" s="1046">
        <v>107574</v>
      </c>
      <c r="F30" s="1039">
        <f t="shared" si="7"/>
        <v>103063</v>
      </c>
      <c r="G30" s="1040">
        <f t="shared" si="5"/>
        <v>95.80660754457396</v>
      </c>
      <c r="H30" s="1046">
        <v>44136</v>
      </c>
      <c r="I30" s="1046">
        <v>10572</v>
      </c>
      <c r="J30" s="1046">
        <v>48128</v>
      </c>
      <c r="K30" s="1046">
        <v>227</v>
      </c>
      <c r="L30" s="1046"/>
      <c r="M30" s="1046"/>
      <c r="N30" s="1046"/>
      <c r="O30" s="1046"/>
    </row>
    <row r="31" spans="1:15" s="1047" customFormat="1" ht="18.75" customHeight="1">
      <c r="A31" s="1058">
        <v>2</v>
      </c>
      <c r="B31" s="1058">
        <v>13</v>
      </c>
      <c r="C31" s="1061" t="s">
        <v>870</v>
      </c>
      <c r="D31" s="1046">
        <v>101745</v>
      </c>
      <c r="E31" s="1046">
        <v>112519</v>
      </c>
      <c r="F31" s="1039">
        <f t="shared" si="7"/>
        <v>90118</v>
      </c>
      <c r="G31" s="1040">
        <f t="shared" si="5"/>
        <v>80.09136234769238</v>
      </c>
      <c r="H31" s="1046">
        <v>38244</v>
      </c>
      <c r="I31" s="1046">
        <v>8750</v>
      </c>
      <c r="J31" s="1046">
        <v>37599</v>
      </c>
      <c r="K31" s="1046"/>
      <c r="L31" s="1046"/>
      <c r="M31" s="1046">
        <v>4429</v>
      </c>
      <c r="N31" s="1046">
        <v>1096</v>
      </c>
      <c r="O31" s="1046"/>
    </row>
    <row r="32" spans="1:15" s="1047" customFormat="1" ht="18.75" customHeight="1">
      <c r="A32" s="1058">
        <v>2</v>
      </c>
      <c r="B32" s="1058">
        <v>14</v>
      </c>
      <c r="C32" s="1061" t="s">
        <v>871</v>
      </c>
      <c r="D32" s="1046">
        <v>90900</v>
      </c>
      <c r="E32" s="1046">
        <v>108154</v>
      </c>
      <c r="F32" s="1039">
        <f t="shared" si="7"/>
        <v>98205</v>
      </c>
      <c r="G32" s="1040">
        <f t="shared" si="5"/>
        <v>90.80107994156481</v>
      </c>
      <c r="H32" s="1046">
        <v>25576</v>
      </c>
      <c r="I32" s="1046">
        <v>6459</v>
      </c>
      <c r="J32" s="1046">
        <v>65043</v>
      </c>
      <c r="K32" s="1046">
        <v>332</v>
      </c>
      <c r="L32" s="1046"/>
      <c r="M32" s="1046">
        <v>795</v>
      </c>
      <c r="N32" s="1046"/>
      <c r="O32" s="1046"/>
    </row>
    <row r="33" spans="1:15" s="1047" customFormat="1" ht="17.25" customHeight="1">
      <c r="A33" s="1062"/>
      <c r="B33" s="1062"/>
      <c r="C33" s="1063" t="s">
        <v>1256</v>
      </c>
      <c r="D33" s="1064">
        <f>SUM(D4+D5+D6+D15+D21+D22+D23+D24+D27+D28+D29+D30+D31+D32)</f>
        <v>6233945</v>
      </c>
      <c r="E33" s="1064">
        <f>SUM(E4+E5+E6+E15+E21+E22+E23+E24+E27+E28+E29+E30+E31+E32)</f>
        <v>6558632</v>
      </c>
      <c r="F33" s="1064">
        <f>SUM(F4+F5+F6+F15+F21+F22+F23+F24+F27+F28+F29+F30+F31+F32)</f>
        <v>6120783</v>
      </c>
      <c r="G33" s="1065">
        <f t="shared" si="5"/>
        <v>93.32408038749544</v>
      </c>
      <c r="H33" s="1064">
        <f aca="true" t="shared" si="8" ref="H33:O33">SUM(H4+H5+H6+H15+H21+H22+H23+H24+H27+H28+H29+H30+H31+H32)</f>
        <v>2720113</v>
      </c>
      <c r="I33" s="1064">
        <f t="shared" si="8"/>
        <v>668401</v>
      </c>
      <c r="J33" s="1064">
        <f t="shared" si="8"/>
        <v>2587246</v>
      </c>
      <c r="K33" s="1064">
        <f t="shared" si="8"/>
        <v>15546</v>
      </c>
      <c r="L33" s="1064">
        <f t="shared" si="8"/>
        <v>158</v>
      </c>
      <c r="M33" s="1064">
        <f t="shared" si="8"/>
        <v>41952</v>
      </c>
      <c r="N33" s="1064">
        <f t="shared" si="8"/>
        <v>86924</v>
      </c>
      <c r="O33" s="1064">
        <f t="shared" si="8"/>
        <v>443</v>
      </c>
    </row>
    <row r="34" spans="1:15" s="1047" customFormat="1" ht="12.75">
      <c r="A34" s="1076"/>
      <c r="B34" s="1076"/>
      <c r="C34" s="1077"/>
      <c r="D34" s="1077"/>
      <c r="E34" s="1077"/>
      <c r="F34" s="1077"/>
      <c r="G34" s="1077"/>
      <c r="H34" s="1078"/>
      <c r="I34" s="1078"/>
      <c r="J34" s="1078"/>
      <c r="K34" s="1078"/>
      <c r="L34" s="1078"/>
      <c r="M34" s="1078"/>
      <c r="N34" s="1078"/>
      <c r="O34" s="1078"/>
    </row>
    <row r="35" spans="1:15" s="1047" customFormat="1" ht="12.75">
      <c r="A35" s="1076"/>
      <c r="B35" s="1076"/>
      <c r="C35" s="1077"/>
      <c r="D35" s="1077"/>
      <c r="E35" s="1077"/>
      <c r="F35" s="1077"/>
      <c r="G35" s="1077"/>
      <c r="H35" s="1078"/>
      <c r="I35" s="1078"/>
      <c r="J35" s="1078"/>
      <c r="K35" s="1078"/>
      <c r="L35" s="1078"/>
      <c r="M35" s="1078"/>
      <c r="N35" s="1078"/>
      <c r="O35" s="1078"/>
    </row>
    <row r="36" spans="1:15" s="1047" customFormat="1" ht="12.75">
      <c r="A36" s="1076"/>
      <c r="B36" s="1076"/>
      <c r="C36" s="1077"/>
      <c r="D36" s="1077"/>
      <c r="E36" s="1077"/>
      <c r="F36" s="1077"/>
      <c r="G36" s="1077"/>
      <c r="H36" s="1078"/>
      <c r="I36" s="1078"/>
      <c r="J36" s="1078"/>
      <c r="K36" s="1078"/>
      <c r="L36" s="1078"/>
      <c r="M36" s="1078"/>
      <c r="N36" s="1078"/>
      <c r="O36" s="1078"/>
    </row>
    <row r="37" spans="1:15" s="1047" customFormat="1" ht="12.75">
      <c r="A37" s="1076"/>
      <c r="B37" s="1076"/>
      <c r="C37" s="1077"/>
      <c r="D37" s="1077"/>
      <c r="E37" s="1077"/>
      <c r="F37" s="1077"/>
      <c r="G37" s="1077"/>
      <c r="H37" s="1078"/>
      <c r="I37" s="1078"/>
      <c r="J37" s="1078"/>
      <c r="K37" s="1078"/>
      <c r="L37" s="1078"/>
      <c r="M37" s="1078"/>
      <c r="N37" s="1078"/>
      <c r="O37" s="1078"/>
    </row>
    <row r="38" spans="1:15" s="1047" customFormat="1" ht="12.75">
      <c r="A38" s="1076"/>
      <c r="B38" s="1076"/>
      <c r="C38" s="1077"/>
      <c r="D38" s="1077"/>
      <c r="E38" s="1077"/>
      <c r="F38" s="1077"/>
      <c r="G38" s="1077"/>
      <c r="H38" s="1078"/>
      <c r="I38" s="1078"/>
      <c r="J38" s="1078"/>
      <c r="K38" s="1078"/>
      <c r="L38" s="1078"/>
      <c r="M38" s="1078"/>
      <c r="N38" s="1078"/>
      <c r="O38" s="1078"/>
    </row>
    <row r="39" spans="1:15" s="1047" customFormat="1" ht="12.75">
      <c r="A39" s="1076"/>
      <c r="B39" s="1076"/>
      <c r="C39" s="1078"/>
      <c r="D39" s="1078"/>
      <c r="E39" s="1078"/>
      <c r="F39" s="1078"/>
      <c r="G39" s="1078"/>
      <c r="H39" s="1078"/>
      <c r="I39" s="1078"/>
      <c r="J39" s="1078"/>
      <c r="K39" s="1078"/>
      <c r="L39" s="1078"/>
      <c r="M39" s="1078"/>
      <c r="N39" s="1078"/>
      <c r="O39" s="1078"/>
    </row>
    <row r="40" spans="1:15" s="1047" customFormat="1" ht="12.75">
      <c r="A40" s="1076"/>
      <c r="B40" s="1076"/>
      <c r="C40" s="1078"/>
      <c r="D40" s="1078"/>
      <c r="E40" s="1078"/>
      <c r="F40" s="1078"/>
      <c r="G40" s="1078"/>
      <c r="H40" s="1078"/>
      <c r="I40" s="1078"/>
      <c r="J40" s="1078"/>
      <c r="K40" s="1078"/>
      <c r="L40" s="1078"/>
      <c r="M40" s="1078"/>
      <c r="N40" s="1078"/>
      <c r="O40" s="1078"/>
    </row>
    <row r="41" spans="1:15" s="1047" customFormat="1" ht="12.75">
      <c r="A41" s="1076"/>
      <c r="B41" s="1076"/>
      <c r="C41" s="1078"/>
      <c r="D41" s="1078"/>
      <c r="E41" s="1078"/>
      <c r="F41" s="1078"/>
      <c r="G41" s="1078"/>
      <c r="H41" s="1078"/>
      <c r="I41" s="1078"/>
      <c r="J41" s="1078"/>
      <c r="K41" s="1078"/>
      <c r="L41" s="1078"/>
      <c r="M41" s="1078"/>
      <c r="N41" s="1078"/>
      <c r="O41" s="1078"/>
    </row>
    <row r="42" spans="1:15" s="1047" customFormat="1" ht="12.75">
      <c r="A42" s="1076"/>
      <c r="B42" s="1076"/>
      <c r="C42" s="1078"/>
      <c r="D42" s="1078"/>
      <c r="E42" s="1078"/>
      <c r="F42" s="1078"/>
      <c r="G42" s="1078"/>
      <c r="H42" s="1078"/>
      <c r="I42" s="1078"/>
      <c r="J42" s="1078"/>
      <c r="K42" s="1078"/>
      <c r="L42" s="1078"/>
      <c r="M42" s="1078"/>
      <c r="N42" s="1078"/>
      <c r="O42" s="1078"/>
    </row>
    <row r="43" spans="1:15" s="1047" customFormat="1" ht="12.75">
      <c r="A43" s="1076"/>
      <c r="B43" s="1076"/>
      <c r="C43" s="1078"/>
      <c r="D43" s="1078"/>
      <c r="E43" s="1078"/>
      <c r="F43" s="1078"/>
      <c r="G43" s="1078"/>
      <c r="H43" s="1078"/>
      <c r="I43" s="1078"/>
      <c r="J43" s="1078"/>
      <c r="K43" s="1078"/>
      <c r="L43" s="1078"/>
      <c r="M43" s="1078"/>
      <c r="N43" s="1078"/>
      <c r="O43" s="1078"/>
    </row>
    <row r="44" spans="1:15" s="1047" customFormat="1" ht="12.75">
      <c r="A44" s="1076"/>
      <c r="B44" s="1076"/>
      <c r="C44" s="1078"/>
      <c r="D44" s="1078"/>
      <c r="E44" s="1078"/>
      <c r="F44" s="1078"/>
      <c r="G44" s="1078"/>
      <c r="H44" s="1078"/>
      <c r="I44" s="1078"/>
      <c r="J44" s="1078"/>
      <c r="K44" s="1078"/>
      <c r="L44" s="1078"/>
      <c r="M44" s="1078"/>
      <c r="N44" s="1078"/>
      <c r="O44" s="1078"/>
    </row>
    <row r="45" spans="1:15" s="1047" customFormat="1" ht="12.75">
      <c r="A45" s="1076"/>
      <c r="B45" s="1076"/>
      <c r="C45" s="1078"/>
      <c r="D45" s="1078"/>
      <c r="E45" s="1078"/>
      <c r="F45" s="1078"/>
      <c r="G45" s="1078"/>
      <c r="H45" s="1078"/>
      <c r="I45" s="1078"/>
      <c r="J45" s="1078"/>
      <c r="K45" s="1078"/>
      <c r="L45" s="1078"/>
      <c r="M45" s="1078"/>
      <c r="N45" s="1078"/>
      <c r="O45" s="1078"/>
    </row>
    <row r="46" spans="1:15" s="1047" customFormat="1" ht="12.75">
      <c r="A46" s="1076"/>
      <c r="B46" s="1076"/>
      <c r="C46" s="1078"/>
      <c r="D46" s="1078"/>
      <c r="E46" s="1078"/>
      <c r="F46" s="1078"/>
      <c r="G46" s="1078"/>
      <c r="H46" s="1078"/>
      <c r="I46" s="1078"/>
      <c r="J46" s="1078"/>
      <c r="K46" s="1078"/>
      <c r="L46" s="1078"/>
      <c r="M46" s="1078"/>
      <c r="N46" s="1078"/>
      <c r="O46" s="1078"/>
    </row>
    <row r="47" spans="1:2" s="1047" customFormat="1" ht="12.75">
      <c r="A47" s="1066"/>
      <c r="B47" s="1066"/>
    </row>
    <row r="48" spans="1:2" s="1047" customFormat="1" ht="12.75">
      <c r="A48" s="1066"/>
      <c r="B48" s="1066"/>
    </row>
    <row r="49" spans="1:2" s="1047" customFormat="1" ht="12.75">
      <c r="A49" s="1066"/>
      <c r="B49" s="1066"/>
    </row>
    <row r="50" spans="1:2" s="1047" customFormat="1" ht="12.75">
      <c r="A50" s="1066"/>
      <c r="B50" s="1066"/>
    </row>
    <row r="51" spans="1:2" s="1047" customFormat="1" ht="12.75">
      <c r="A51" s="1066"/>
      <c r="B51" s="1066"/>
    </row>
    <row r="52" spans="1:2" s="1047" customFormat="1" ht="12.75">
      <c r="A52" s="1066"/>
      <c r="B52" s="1066"/>
    </row>
    <row r="53" spans="1:2" s="1047" customFormat="1" ht="12.75">
      <c r="A53" s="1066"/>
      <c r="B53" s="1066"/>
    </row>
    <row r="54" spans="1:2" s="1047" customFormat="1" ht="12.75">
      <c r="A54" s="1066"/>
      <c r="B54" s="1066"/>
    </row>
    <row r="55" spans="1:2" s="1047" customFormat="1" ht="12.75">
      <c r="A55" s="1066"/>
      <c r="B55" s="1066"/>
    </row>
    <row r="56" spans="1:2" s="1047" customFormat="1" ht="12.75">
      <c r="A56" s="1066"/>
      <c r="B56" s="1066"/>
    </row>
    <row r="57" spans="1:2" s="1047" customFormat="1" ht="12.75">
      <c r="A57" s="1066"/>
      <c r="B57" s="1066"/>
    </row>
    <row r="58" spans="1:2" s="1047" customFormat="1" ht="12.75">
      <c r="A58" s="1066"/>
      <c r="B58" s="1066"/>
    </row>
    <row r="59" spans="1:2" s="1047" customFormat="1" ht="12.75">
      <c r="A59" s="1066"/>
      <c r="B59" s="1066"/>
    </row>
    <row r="60" spans="1:2" s="1047" customFormat="1" ht="12.75">
      <c r="A60" s="1066"/>
      <c r="B60" s="1066"/>
    </row>
    <row r="61" spans="1:2" s="1047" customFormat="1" ht="12.75">
      <c r="A61" s="1066"/>
      <c r="B61" s="1066"/>
    </row>
    <row r="62" spans="1:2" s="1047" customFormat="1" ht="12.75">
      <c r="A62" s="1066"/>
      <c r="B62" s="1066"/>
    </row>
    <row r="63" spans="1:2" s="1047" customFormat="1" ht="12.75">
      <c r="A63" s="1066"/>
      <c r="B63" s="1066"/>
    </row>
    <row r="64" spans="1:2" s="1047" customFormat="1" ht="12.75">
      <c r="A64" s="1066"/>
      <c r="B64" s="1066"/>
    </row>
    <row r="65" spans="1:2" s="1047" customFormat="1" ht="12.75">
      <c r="A65" s="1066"/>
      <c r="B65" s="1066"/>
    </row>
    <row r="66" spans="1:2" s="1047" customFormat="1" ht="12.75">
      <c r="A66" s="1066"/>
      <c r="B66" s="1066"/>
    </row>
    <row r="67" spans="1:2" s="1047" customFormat="1" ht="12.75">
      <c r="A67" s="1066"/>
      <c r="B67" s="1066"/>
    </row>
    <row r="68" spans="1:2" s="1047" customFormat="1" ht="12.75">
      <c r="A68" s="1066"/>
      <c r="B68" s="1066"/>
    </row>
    <row r="69" spans="1:2" s="1047" customFormat="1" ht="12.75">
      <c r="A69" s="1066"/>
      <c r="B69" s="1066"/>
    </row>
    <row r="70" spans="1:2" s="1047" customFormat="1" ht="12.75">
      <c r="A70" s="1066"/>
      <c r="B70" s="1066"/>
    </row>
    <row r="71" spans="1:2" s="1047" customFormat="1" ht="12.75">
      <c r="A71" s="1066"/>
      <c r="B71" s="1066"/>
    </row>
    <row r="72" spans="1:2" s="1047" customFormat="1" ht="12.75">
      <c r="A72" s="1066"/>
      <c r="B72" s="1066"/>
    </row>
    <row r="73" spans="1:2" s="1047" customFormat="1" ht="12.75">
      <c r="A73" s="1066"/>
      <c r="B73" s="1066"/>
    </row>
    <row r="74" spans="1:2" s="1047" customFormat="1" ht="12.75">
      <c r="A74" s="1066"/>
      <c r="B74" s="1066"/>
    </row>
    <row r="75" spans="1:2" s="1047" customFormat="1" ht="12.75">
      <c r="A75" s="1066"/>
      <c r="B75" s="1066"/>
    </row>
    <row r="76" spans="1:2" s="1047" customFormat="1" ht="12.75">
      <c r="A76" s="1066"/>
      <c r="B76" s="1066"/>
    </row>
    <row r="77" spans="1:2" s="1047" customFormat="1" ht="12.75">
      <c r="A77" s="1066"/>
      <c r="B77" s="1066"/>
    </row>
    <row r="78" spans="1:2" s="1047" customFormat="1" ht="12.75">
      <c r="A78" s="1066"/>
      <c r="B78" s="1066"/>
    </row>
    <row r="79" spans="1:2" s="1047" customFormat="1" ht="12.75">
      <c r="A79" s="1066"/>
      <c r="B79" s="1066"/>
    </row>
    <row r="80" spans="1:2" s="1047" customFormat="1" ht="12.75">
      <c r="A80" s="1066"/>
      <c r="B80" s="1066"/>
    </row>
    <row r="81" spans="1:2" s="1047" customFormat="1" ht="12.75">
      <c r="A81" s="1066"/>
      <c r="B81" s="1066"/>
    </row>
    <row r="82" spans="1:2" s="1047" customFormat="1" ht="12.75">
      <c r="A82" s="1066"/>
      <c r="B82" s="1066"/>
    </row>
    <row r="83" spans="1:2" s="1047" customFormat="1" ht="12.75">
      <c r="A83" s="1066"/>
      <c r="B83" s="1066"/>
    </row>
    <row r="84" spans="1:2" s="1047" customFormat="1" ht="12.75">
      <c r="A84" s="1066"/>
      <c r="B84" s="1066"/>
    </row>
    <row r="85" spans="1:2" s="1047" customFormat="1" ht="12.75">
      <c r="A85" s="1066"/>
      <c r="B85" s="1066"/>
    </row>
    <row r="86" spans="1:2" s="1047" customFormat="1" ht="12.75">
      <c r="A86" s="1066"/>
      <c r="B86" s="1066"/>
    </row>
    <row r="87" spans="1:2" s="1047" customFormat="1" ht="12.75">
      <c r="A87" s="1066"/>
      <c r="B87" s="1066"/>
    </row>
    <row r="88" spans="1:2" s="1047" customFormat="1" ht="12.75">
      <c r="A88" s="1066"/>
      <c r="B88" s="1066"/>
    </row>
    <row r="89" spans="1:2" s="1047" customFormat="1" ht="12.75">
      <c r="A89" s="1066"/>
      <c r="B89" s="1066"/>
    </row>
    <row r="90" spans="1:2" s="1047" customFormat="1" ht="12.75">
      <c r="A90" s="1066"/>
      <c r="B90" s="1066"/>
    </row>
    <row r="91" spans="1:2" s="1047" customFormat="1" ht="12.75">
      <c r="A91" s="1066"/>
      <c r="B91" s="1066"/>
    </row>
    <row r="92" spans="1:2" s="1047" customFormat="1" ht="12.75">
      <c r="A92" s="1066"/>
      <c r="B92" s="1066"/>
    </row>
    <row r="93" spans="1:2" s="1047" customFormat="1" ht="12.75">
      <c r="A93" s="1066"/>
      <c r="B93" s="1066"/>
    </row>
    <row r="94" spans="1:2" s="1047" customFormat="1" ht="12.75">
      <c r="A94" s="1066"/>
      <c r="B94" s="1066"/>
    </row>
    <row r="95" spans="1:2" s="1047" customFormat="1" ht="12.75">
      <c r="A95" s="1066"/>
      <c r="B95" s="1066"/>
    </row>
    <row r="96" spans="1:2" s="1047" customFormat="1" ht="12.75">
      <c r="A96" s="1066"/>
      <c r="B96" s="1066"/>
    </row>
    <row r="97" spans="1:2" s="1047" customFormat="1" ht="12.75">
      <c r="A97" s="1066"/>
      <c r="B97" s="1066"/>
    </row>
    <row r="98" spans="1:2" s="1047" customFormat="1" ht="12.75">
      <c r="A98" s="1066"/>
      <c r="B98" s="1066"/>
    </row>
    <row r="99" spans="1:2" s="1047" customFormat="1" ht="12.75">
      <c r="A99" s="1066"/>
      <c r="B99" s="1066"/>
    </row>
    <row r="100" spans="1:2" s="1047" customFormat="1" ht="12.75">
      <c r="A100" s="1066"/>
      <c r="B100" s="1066"/>
    </row>
    <row r="101" spans="1:2" s="1047" customFormat="1" ht="12.75">
      <c r="A101" s="1066"/>
      <c r="B101" s="1066"/>
    </row>
    <row r="102" spans="1:2" s="1047" customFormat="1" ht="12.75">
      <c r="A102" s="1066"/>
      <c r="B102" s="1066"/>
    </row>
    <row r="103" spans="1:2" s="1047" customFormat="1" ht="12.75">
      <c r="A103" s="1066"/>
      <c r="B103" s="1066"/>
    </row>
    <row r="104" spans="1:2" s="1047" customFormat="1" ht="12.75">
      <c r="A104" s="1066"/>
      <c r="B104" s="1066"/>
    </row>
    <row r="105" spans="1:2" s="1047" customFormat="1" ht="12.75">
      <c r="A105" s="1066"/>
      <c r="B105" s="1066"/>
    </row>
    <row r="106" spans="1:2" s="1047" customFormat="1" ht="12.75">
      <c r="A106" s="1066"/>
      <c r="B106" s="1066"/>
    </row>
    <row r="107" spans="1:2" s="1047" customFormat="1" ht="12.75">
      <c r="A107" s="1066"/>
      <c r="B107" s="1066"/>
    </row>
    <row r="108" spans="1:2" s="1047" customFormat="1" ht="12.75">
      <c r="A108" s="1066"/>
      <c r="B108" s="1066"/>
    </row>
    <row r="109" spans="1:2" s="1047" customFormat="1" ht="12.75">
      <c r="A109" s="1066"/>
      <c r="B109" s="1066"/>
    </row>
    <row r="110" spans="1:2" s="1047" customFormat="1" ht="12.75">
      <c r="A110" s="1066"/>
      <c r="B110" s="1066"/>
    </row>
    <row r="111" spans="1:2" s="1047" customFormat="1" ht="12.75">
      <c r="A111" s="1066"/>
      <c r="B111" s="1066"/>
    </row>
    <row r="112" spans="1:2" s="1047" customFormat="1" ht="12.75">
      <c r="A112" s="1066"/>
      <c r="B112" s="1066"/>
    </row>
    <row r="113" spans="1:2" s="1047" customFormat="1" ht="12.75">
      <c r="A113" s="1066"/>
      <c r="B113" s="1066"/>
    </row>
    <row r="114" spans="1:2" s="1047" customFormat="1" ht="12.75">
      <c r="A114" s="1066"/>
      <c r="B114" s="1066"/>
    </row>
    <row r="115" spans="1:2" s="1047" customFormat="1" ht="12.75">
      <c r="A115" s="1066"/>
      <c r="B115" s="1066"/>
    </row>
    <row r="116" spans="1:2" s="1047" customFormat="1" ht="12.75">
      <c r="A116" s="1066"/>
      <c r="B116" s="1066"/>
    </row>
    <row r="117" spans="1:2" s="1047" customFormat="1" ht="12.75">
      <c r="A117" s="1066"/>
      <c r="B117" s="1066"/>
    </row>
  </sheetData>
  <sheetProtection/>
  <mergeCells count="12">
    <mergeCell ref="C1:C3"/>
    <mergeCell ref="B1:B3"/>
    <mergeCell ref="A1:A3"/>
    <mergeCell ref="H1:O1"/>
    <mergeCell ref="D1:E1"/>
    <mergeCell ref="H2:L2"/>
    <mergeCell ref="M2:O2"/>
    <mergeCell ref="F1:G1"/>
    <mergeCell ref="D2:D3"/>
    <mergeCell ref="E2:E3"/>
    <mergeCell ref="F2:F3"/>
    <mergeCell ref="G2:G3"/>
  </mergeCells>
  <printOptions horizontalCentered="1" verticalCentered="1"/>
  <pageMargins left="0.07874015748031496" right="0.07874015748031496" top="1.4173228346456694" bottom="0.7480314960629921" header="0.4330708661417323" footer="0.31496062992125984"/>
  <pageSetup fitToHeight="0" fitToWidth="0" horizontalDpi="300" verticalDpi="300" orientation="landscape" paperSize="9" scale="90" r:id="rId1"/>
  <headerFooter alignWithMargins="0">
    <oddHeader>&amp;C&amp;"Times New Roman,Dőlt"ZALAEGERSZEG MEGYEI JOGÚ VÁROS ÖNKORMÁNYZATA ÁLTAL IRÁNYÍTOTT KÖLTSÉGVETÉSI SZERVEK
2013. ÉVI  KIADÁSI ELŐIRÁNYZATAINAK TELJESÍTÉSE &amp;R&amp;"Times New Roman,Dőlt"&amp;9 10.  tábla
Adatok: eFt-ban</oddHeader>
    <oddFooter>&amp;C 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109"/>
  <sheetViews>
    <sheetView zoomScalePageLayoutView="0" workbookViewId="0" topLeftCell="A1">
      <pane ySplit="3" topLeftCell="BM7" activePane="bottomLeft" state="frozen"/>
      <selection pane="topLeft" activeCell="A1" sqref="A1"/>
      <selection pane="bottomLeft" activeCell="M7" sqref="M7"/>
    </sheetView>
  </sheetViews>
  <sheetFormatPr defaultColWidth="9.00390625" defaultRowHeight="12.75"/>
  <cols>
    <col min="1" max="1" width="30.50390625" style="1079" customWidth="1"/>
    <col min="2" max="2" width="11.625" style="1079" customWidth="1"/>
    <col min="3" max="3" width="12.125" style="1079" customWidth="1"/>
    <col min="4" max="4" width="10.875" style="1079" customWidth="1"/>
    <col min="5" max="5" width="7.50390625" style="1079" customWidth="1"/>
    <col min="6" max="6" width="11.875" style="1079" customWidth="1"/>
    <col min="7" max="7" width="9.625" style="1079" customWidth="1"/>
    <col min="8" max="8" width="11.375" style="1079" customWidth="1"/>
    <col min="9" max="9" width="11.00390625" style="1079" customWidth="1"/>
    <col min="10" max="10" width="10.50390625" style="1079" customWidth="1"/>
    <col min="11" max="11" width="7.875" style="1079" customWidth="1"/>
    <col min="12" max="12" width="10.625" style="1079" customWidth="1"/>
    <col min="13" max="13" width="7.50390625" style="1079" customWidth="1"/>
    <col min="14" max="14" width="10.625" style="1079" customWidth="1"/>
    <col min="15" max="15" width="9.125" style="1079" customWidth="1"/>
    <col min="16" max="16" width="9.00390625" style="1079" customWidth="1"/>
    <col min="17" max="17" width="10.00390625" style="1079" customWidth="1"/>
    <col min="18" max="18" width="9.00390625" style="1079" customWidth="1"/>
    <col min="19" max="16384" width="9.375" style="1079" customWidth="1"/>
  </cols>
  <sheetData>
    <row r="1" spans="1:18" ht="39" customHeight="1">
      <c r="A1" s="1733" t="s">
        <v>1366</v>
      </c>
      <c r="B1" s="1736" t="s">
        <v>604</v>
      </c>
      <c r="C1" s="1738" t="s">
        <v>605</v>
      </c>
      <c r="D1" s="1739"/>
      <c r="E1" s="1740"/>
      <c r="F1" s="1741" t="s">
        <v>606</v>
      </c>
      <c r="G1" s="1745" t="s">
        <v>607</v>
      </c>
      <c r="H1" s="1746"/>
      <c r="I1" s="1741" t="s">
        <v>608</v>
      </c>
      <c r="J1" s="1727" t="s">
        <v>609</v>
      </c>
      <c r="K1" s="1728"/>
      <c r="L1" s="1728"/>
      <c r="M1" s="1728"/>
      <c r="N1" s="1728"/>
      <c r="O1" s="1728"/>
      <c r="P1" s="1728"/>
      <c r="Q1" s="1729"/>
      <c r="R1" s="1730" t="s">
        <v>610</v>
      </c>
    </row>
    <row r="2" spans="1:18" ht="39" customHeight="1">
      <c r="A2" s="1734"/>
      <c r="B2" s="1725"/>
      <c r="C2" s="1753" t="s">
        <v>611</v>
      </c>
      <c r="D2" s="1755" t="s">
        <v>612</v>
      </c>
      <c r="E2" s="1736" t="s">
        <v>613</v>
      </c>
      <c r="F2" s="1742"/>
      <c r="G2" s="1731" t="s">
        <v>614</v>
      </c>
      <c r="H2" s="1725" t="s">
        <v>615</v>
      </c>
      <c r="I2" s="1742"/>
      <c r="J2" s="1747" t="s">
        <v>616</v>
      </c>
      <c r="K2" s="1748"/>
      <c r="L2" s="1748"/>
      <c r="M2" s="1749"/>
      <c r="N2" s="1750" t="s">
        <v>617</v>
      </c>
      <c r="O2" s="1751"/>
      <c r="P2" s="1751"/>
      <c r="Q2" s="1752"/>
      <c r="R2" s="1731"/>
    </row>
    <row r="3" spans="1:18" ht="102" customHeight="1" thickBot="1">
      <c r="A3" s="1735"/>
      <c r="B3" s="1737"/>
      <c r="C3" s="1754"/>
      <c r="D3" s="1756"/>
      <c r="E3" s="1737"/>
      <c r="F3" s="1743"/>
      <c r="G3" s="1757"/>
      <c r="H3" s="1726"/>
      <c r="I3" s="1744"/>
      <c r="J3" s="1123" t="s">
        <v>2321</v>
      </c>
      <c r="K3" s="1124" t="s">
        <v>618</v>
      </c>
      <c r="L3" s="1124" t="s">
        <v>619</v>
      </c>
      <c r="M3" s="1124" t="s">
        <v>620</v>
      </c>
      <c r="N3" s="1125" t="s">
        <v>2321</v>
      </c>
      <c r="O3" s="1124" t="s">
        <v>618</v>
      </c>
      <c r="P3" s="1124" t="s">
        <v>619</v>
      </c>
      <c r="Q3" s="1126" t="s">
        <v>620</v>
      </c>
      <c r="R3" s="1732"/>
    </row>
    <row r="4" spans="1:18" ht="14.25" customHeight="1" thickTop="1">
      <c r="A4" s="1127" t="s">
        <v>865</v>
      </c>
      <c r="B4" s="1128">
        <f aca="true" t="shared" si="0" ref="B4:B20">SUM(C4:E4)</f>
        <v>146474</v>
      </c>
      <c r="C4" s="1129">
        <v>18066</v>
      </c>
      <c r="D4" s="1130">
        <v>128408</v>
      </c>
      <c r="E4" s="1131"/>
      <c r="F4" s="1132">
        <f aca="true" t="shared" si="1" ref="F4:F20">SUM(G4:H4)</f>
        <v>11156</v>
      </c>
      <c r="G4" s="1133">
        <v>11156</v>
      </c>
      <c r="H4" s="1131"/>
      <c r="I4" s="1132">
        <f aca="true" t="shared" si="2" ref="I4:I20">SUM(J4+N4)</f>
        <v>135318</v>
      </c>
      <c r="J4" s="1134">
        <f aca="true" t="shared" si="3" ref="J4:J20">SUM(K4:M4)</f>
        <v>94176</v>
      </c>
      <c r="K4" s="1130"/>
      <c r="L4" s="1130">
        <v>54450</v>
      </c>
      <c r="M4" s="1130">
        <v>39726</v>
      </c>
      <c r="N4" s="1130">
        <f aca="true" t="shared" si="4" ref="N4:N20">SUM(O4:Q4)</f>
        <v>41142</v>
      </c>
      <c r="O4" s="1130"/>
      <c r="P4" s="1130">
        <v>23076</v>
      </c>
      <c r="Q4" s="1135">
        <v>18066</v>
      </c>
      <c r="R4" s="1136"/>
    </row>
    <row r="5" spans="1:18" ht="14.25" customHeight="1">
      <c r="A5" s="1137" t="s">
        <v>1557</v>
      </c>
      <c r="B5" s="1128">
        <f t="shared" si="0"/>
        <v>41560</v>
      </c>
      <c r="C5" s="1138">
        <v>-34346</v>
      </c>
      <c r="D5" s="1139">
        <v>75906</v>
      </c>
      <c r="E5" s="1140"/>
      <c r="F5" s="1132">
        <f t="shared" si="1"/>
        <v>5090</v>
      </c>
      <c r="G5" s="1141">
        <v>5090</v>
      </c>
      <c r="H5" s="1140"/>
      <c r="I5" s="1142">
        <f t="shared" si="2"/>
        <v>31504</v>
      </c>
      <c r="J5" s="1134">
        <f t="shared" si="3"/>
        <v>31504</v>
      </c>
      <c r="K5" s="1143"/>
      <c r="L5" s="1143">
        <v>30000</v>
      </c>
      <c r="M5" s="1143">
        <v>1504</v>
      </c>
      <c r="N5" s="1130">
        <f t="shared" si="4"/>
        <v>0</v>
      </c>
      <c r="O5" s="1144"/>
      <c r="P5" s="1143"/>
      <c r="Q5" s="1145"/>
      <c r="R5" s="1146">
        <v>4966</v>
      </c>
    </row>
    <row r="6" spans="1:18" ht="25.5" customHeight="1">
      <c r="A6" s="1057" t="s">
        <v>1555</v>
      </c>
      <c r="B6" s="1128">
        <f t="shared" si="0"/>
        <v>859</v>
      </c>
      <c r="C6" s="1138">
        <v>-3812</v>
      </c>
      <c r="D6" s="1139">
        <v>4671</v>
      </c>
      <c r="E6" s="1140"/>
      <c r="F6" s="1132">
        <f t="shared" si="1"/>
        <v>527</v>
      </c>
      <c r="G6" s="1141">
        <v>527</v>
      </c>
      <c r="H6" s="1140"/>
      <c r="I6" s="1142">
        <f t="shared" si="2"/>
        <v>0</v>
      </c>
      <c r="J6" s="1134">
        <f t="shared" si="3"/>
        <v>0</v>
      </c>
      <c r="K6" s="1143"/>
      <c r="L6" s="1144"/>
      <c r="M6" s="1144"/>
      <c r="N6" s="1130">
        <f t="shared" si="4"/>
        <v>0</v>
      </c>
      <c r="O6" s="1144"/>
      <c r="P6" s="1143"/>
      <c r="Q6" s="1145"/>
      <c r="R6" s="1146">
        <v>332</v>
      </c>
    </row>
    <row r="7" spans="1:18" ht="27.75" customHeight="1">
      <c r="A7" s="1057" t="s">
        <v>5</v>
      </c>
      <c r="B7" s="1128">
        <f t="shared" si="0"/>
        <v>57550</v>
      </c>
      <c r="C7" s="1138">
        <v>3859</v>
      </c>
      <c r="D7" s="1139">
        <v>53691</v>
      </c>
      <c r="E7" s="1140"/>
      <c r="F7" s="1132">
        <f t="shared" si="1"/>
        <v>256</v>
      </c>
      <c r="G7" s="1141">
        <v>256</v>
      </c>
      <c r="H7" s="1140"/>
      <c r="I7" s="1142">
        <f t="shared" si="2"/>
        <v>57294</v>
      </c>
      <c r="J7" s="1134">
        <f t="shared" si="3"/>
        <v>54660</v>
      </c>
      <c r="K7" s="1143">
        <v>42205</v>
      </c>
      <c r="L7" s="1147">
        <v>2716</v>
      </c>
      <c r="M7" s="1143">
        <v>9739</v>
      </c>
      <c r="N7" s="1130">
        <f t="shared" si="4"/>
        <v>2634</v>
      </c>
      <c r="O7" s="1144"/>
      <c r="P7" s="1143"/>
      <c r="Q7" s="1145">
        <v>2634</v>
      </c>
      <c r="R7" s="1146"/>
    </row>
    <row r="8" spans="1:18" ht="24.75" customHeight="1">
      <c r="A8" s="1057" t="s">
        <v>621</v>
      </c>
      <c r="B8" s="1128">
        <f t="shared" si="0"/>
        <v>870</v>
      </c>
      <c r="C8" s="1138">
        <v>-727</v>
      </c>
      <c r="D8" s="1139">
        <v>1597</v>
      </c>
      <c r="E8" s="1140"/>
      <c r="F8" s="1132">
        <f t="shared" si="1"/>
        <v>490</v>
      </c>
      <c r="G8" s="1141">
        <v>490</v>
      </c>
      <c r="H8" s="1140"/>
      <c r="I8" s="1142">
        <f t="shared" si="2"/>
        <v>380</v>
      </c>
      <c r="J8" s="1134">
        <f t="shared" si="3"/>
        <v>380</v>
      </c>
      <c r="K8" s="1143"/>
      <c r="L8" s="1144"/>
      <c r="M8" s="1143">
        <v>380</v>
      </c>
      <c r="N8" s="1130">
        <f t="shared" si="4"/>
        <v>0</v>
      </c>
      <c r="O8" s="1144"/>
      <c r="P8" s="1143"/>
      <c r="Q8" s="1145"/>
      <c r="R8" s="1146"/>
    </row>
    <row r="9" spans="1:18" ht="29.25" customHeight="1">
      <c r="A9" s="1057" t="s">
        <v>622</v>
      </c>
      <c r="B9" s="1128">
        <f t="shared" si="0"/>
        <v>1584</v>
      </c>
      <c r="C9" s="1148">
        <v>-151</v>
      </c>
      <c r="D9" s="1149">
        <v>1735</v>
      </c>
      <c r="E9" s="1150"/>
      <c r="F9" s="1142">
        <f t="shared" si="1"/>
        <v>1218</v>
      </c>
      <c r="G9" s="1151">
        <v>1218</v>
      </c>
      <c r="H9" s="1152"/>
      <c r="I9" s="1142">
        <f t="shared" si="2"/>
        <v>366</v>
      </c>
      <c r="J9" s="1134">
        <f t="shared" si="3"/>
        <v>366</v>
      </c>
      <c r="K9" s="1144"/>
      <c r="L9" s="1153"/>
      <c r="M9" s="1149">
        <v>366</v>
      </c>
      <c r="N9" s="1130">
        <f t="shared" si="4"/>
        <v>0</v>
      </c>
      <c r="O9" s="1153"/>
      <c r="P9" s="1153"/>
      <c r="Q9" s="1154"/>
      <c r="R9" s="1146"/>
    </row>
    <row r="10" spans="1:18" ht="24" customHeight="1">
      <c r="A10" s="1057" t="s">
        <v>8</v>
      </c>
      <c r="B10" s="1128">
        <f t="shared" si="0"/>
        <v>757</v>
      </c>
      <c r="C10" s="1148">
        <v>-1617</v>
      </c>
      <c r="D10" s="1149">
        <v>2374</v>
      </c>
      <c r="E10" s="1150"/>
      <c r="F10" s="1142">
        <f t="shared" si="1"/>
        <v>757</v>
      </c>
      <c r="G10" s="1151">
        <v>757</v>
      </c>
      <c r="H10" s="1152"/>
      <c r="I10" s="1142">
        <f t="shared" si="2"/>
        <v>0</v>
      </c>
      <c r="J10" s="1134">
        <f t="shared" si="3"/>
        <v>0</v>
      </c>
      <c r="K10" s="1143"/>
      <c r="L10" s="1149"/>
      <c r="M10" s="1149"/>
      <c r="N10" s="1130">
        <f t="shared" si="4"/>
        <v>0</v>
      </c>
      <c r="O10" s="1147"/>
      <c r="P10" s="1149"/>
      <c r="Q10" s="1155"/>
      <c r="R10" s="1146"/>
    </row>
    <row r="11" spans="1:18" ht="24" customHeight="1">
      <c r="A11" s="1057" t="s">
        <v>9</v>
      </c>
      <c r="B11" s="1128">
        <f t="shared" si="0"/>
        <v>519</v>
      </c>
      <c r="C11" s="1148">
        <v>-1042</v>
      </c>
      <c r="D11" s="1149">
        <v>1561</v>
      </c>
      <c r="E11" s="1150"/>
      <c r="F11" s="1142">
        <f t="shared" si="1"/>
        <v>519</v>
      </c>
      <c r="G11" s="1151">
        <v>519</v>
      </c>
      <c r="H11" s="1150"/>
      <c r="I11" s="1142">
        <f t="shared" si="2"/>
        <v>0</v>
      </c>
      <c r="J11" s="1134">
        <f t="shared" si="3"/>
        <v>0</v>
      </c>
      <c r="K11" s="1147"/>
      <c r="L11" s="1143"/>
      <c r="M11" s="1143"/>
      <c r="N11" s="1130">
        <f t="shared" si="4"/>
        <v>0</v>
      </c>
      <c r="O11" s="1143"/>
      <c r="P11" s="1143"/>
      <c r="Q11" s="1145"/>
      <c r="R11" s="1146"/>
    </row>
    <row r="12" spans="1:18" ht="54" customHeight="1">
      <c r="A12" s="1057" t="s">
        <v>623</v>
      </c>
      <c r="B12" s="1128">
        <f t="shared" si="0"/>
        <v>5278</v>
      </c>
      <c r="C12" s="1148">
        <v>-42936</v>
      </c>
      <c r="D12" s="1149">
        <v>48214</v>
      </c>
      <c r="E12" s="1150"/>
      <c r="F12" s="1142">
        <f t="shared" si="1"/>
        <v>2496</v>
      </c>
      <c r="G12" s="1151">
        <v>2496</v>
      </c>
      <c r="H12" s="1150"/>
      <c r="I12" s="1142">
        <f t="shared" si="2"/>
        <v>2782</v>
      </c>
      <c r="J12" s="1134">
        <f t="shared" si="3"/>
        <v>2782</v>
      </c>
      <c r="K12" s="1143">
        <v>200</v>
      </c>
      <c r="L12" s="1149">
        <v>2504</v>
      </c>
      <c r="M12" s="1149">
        <v>78</v>
      </c>
      <c r="N12" s="1130">
        <f t="shared" si="4"/>
        <v>0</v>
      </c>
      <c r="O12" s="1143"/>
      <c r="P12" s="1149"/>
      <c r="Q12" s="1155"/>
      <c r="R12" s="1146"/>
    </row>
    <row r="13" spans="1:18" ht="28.5" customHeight="1">
      <c r="A13" s="191" t="s">
        <v>1291</v>
      </c>
      <c r="B13" s="1128">
        <f t="shared" si="0"/>
        <v>2440</v>
      </c>
      <c r="C13" s="1148">
        <v>-7610</v>
      </c>
      <c r="D13" s="1156">
        <v>10050</v>
      </c>
      <c r="E13" s="1157"/>
      <c r="F13" s="1142">
        <f t="shared" si="1"/>
        <v>1242</v>
      </c>
      <c r="G13" s="1158">
        <v>1242</v>
      </c>
      <c r="H13" s="1150"/>
      <c r="I13" s="1142">
        <f t="shared" si="2"/>
        <v>1198</v>
      </c>
      <c r="J13" s="1134">
        <f t="shared" si="3"/>
        <v>1198</v>
      </c>
      <c r="K13" s="1143"/>
      <c r="L13" s="1149">
        <v>1198</v>
      </c>
      <c r="M13" s="1159"/>
      <c r="N13" s="1160">
        <f t="shared" si="4"/>
        <v>0</v>
      </c>
      <c r="O13" s="1161"/>
      <c r="P13" s="1149"/>
      <c r="Q13" s="1155"/>
      <c r="R13" s="1151"/>
    </row>
    <row r="14" spans="1:18" ht="14.25" customHeight="1">
      <c r="A14" s="1055" t="s">
        <v>445</v>
      </c>
      <c r="B14" s="1128">
        <f t="shared" si="0"/>
        <v>1600</v>
      </c>
      <c r="C14" s="1148">
        <v>-18</v>
      </c>
      <c r="D14" s="1149">
        <v>1618</v>
      </c>
      <c r="E14" s="1150"/>
      <c r="F14" s="1142">
        <f t="shared" si="1"/>
        <v>550</v>
      </c>
      <c r="G14" s="1151">
        <v>550</v>
      </c>
      <c r="H14" s="1150"/>
      <c r="I14" s="1142">
        <f t="shared" si="2"/>
        <v>1050</v>
      </c>
      <c r="J14" s="1134">
        <f t="shared" si="3"/>
        <v>1050</v>
      </c>
      <c r="K14" s="1143"/>
      <c r="L14" s="1143">
        <v>1050</v>
      </c>
      <c r="M14" s="1143"/>
      <c r="N14" s="1160">
        <f t="shared" si="4"/>
        <v>0</v>
      </c>
      <c r="O14" s="1161"/>
      <c r="P14" s="1149"/>
      <c r="Q14" s="1155"/>
      <c r="R14" s="1151"/>
    </row>
    <row r="15" spans="1:18" ht="28.5" customHeight="1">
      <c r="A15" s="1086" t="s">
        <v>868</v>
      </c>
      <c r="B15" s="1128">
        <f t="shared" si="0"/>
        <v>9540</v>
      </c>
      <c r="C15" s="1148">
        <v>-11033</v>
      </c>
      <c r="D15" s="1149">
        <v>20573</v>
      </c>
      <c r="E15" s="1150"/>
      <c r="F15" s="1142">
        <f t="shared" si="1"/>
        <v>2762</v>
      </c>
      <c r="G15" s="1151">
        <v>2762</v>
      </c>
      <c r="H15" s="1152"/>
      <c r="I15" s="1142">
        <f t="shared" si="2"/>
        <v>6778</v>
      </c>
      <c r="J15" s="1134">
        <f t="shared" si="3"/>
        <v>6778</v>
      </c>
      <c r="K15" s="1143"/>
      <c r="L15" s="1143">
        <v>6778</v>
      </c>
      <c r="M15" s="1143"/>
      <c r="N15" s="1160">
        <f t="shared" si="4"/>
        <v>0</v>
      </c>
      <c r="O15" s="1161"/>
      <c r="P15" s="1149"/>
      <c r="Q15" s="1155"/>
      <c r="R15" s="1148"/>
    </row>
    <row r="16" spans="1:18" ht="14.25" customHeight="1">
      <c r="A16" s="1061" t="s">
        <v>869</v>
      </c>
      <c r="B16" s="1128">
        <f t="shared" si="0"/>
        <v>39956</v>
      </c>
      <c r="C16" s="1148">
        <v>-776</v>
      </c>
      <c r="D16" s="1149">
        <v>40732</v>
      </c>
      <c r="E16" s="1150"/>
      <c r="F16" s="1142">
        <f t="shared" si="1"/>
        <v>16987</v>
      </c>
      <c r="G16" s="1151">
        <v>5941</v>
      </c>
      <c r="H16" s="1150">
        <v>11046</v>
      </c>
      <c r="I16" s="1142">
        <f t="shared" si="2"/>
        <v>22967</v>
      </c>
      <c r="J16" s="1134">
        <f t="shared" si="3"/>
        <v>22967</v>
      </c>
      <c r="K16" s="1143">
        <v>21560</v>
      </c>
      <c r="L16" s="1149">
        <v>1407</v>
      </c>
      <c r="M16" s="1149"/>
      <c r="N16" s="1160">
        <f t="shared" si="4"/>
        <v>0</v>
      </c>
      <c r="O16" s="1149"/>
      <c r="P16" s="1149"/>
      <c r="Q16" s="1155"/>
      <c r="R16" s="1148">
        <v>2</v>
      </c>
    </row>
    <row r="17" spans="1:18" ht="14.25" customHeight="1">
      <c r="A17" s="1061" t="s">
        <v>1296</v>
      </c>
      <c r="B17" s="1128">
        <f t="shared" si="0"/>
        <v>1744</v>
      </c>
      <c r="C17" s="1148">
        <v>-8015</v>
      </c>
      <c r="D17" s="1149">
        <v>9858</v>
      </c>
      <c r="E17" s="1150">
        <v>-99</v>
      </c>
      <c r="F17" s="1142">
        <f t="shared" si="1"/>
        <v>1744</v>
      </c>
      <c r="G17" s="1151">
        <v>1744</v>
      </c>
      <c r="H17" s="1150"/>
      <c r="I17" s="1142">
        <f t="shared" si="2"/>
        <v>0</v>
      </c>
      <c r="J17" s="1134">
        <f t="shared" si="3"/>
        <v>0</v>
      </c>
      <c r="K17" s="1143"/>
      <c r="L17" s="1147"/>
      <c r="M17" s="1147"/>
      <c r="N17" s="1160">
        <f t="shared" si="4"/>
        <v>0</v>
      </c>
      <c r="O17" s="1143"/>
      <c r="P17" s="1149"/>
      <c r="Q17" s="1155"/>
      <c r="R17" s="1148"/>
    </row>
    <row r="18" spans="1:18" ht="14.25" customHeight="1">
      <c r="A18" s="1061" t="s">
        <v>324</v>
      </c>
      <c r="B18" s="1128">
        <f t="shared" si="0"/>
        <v>5039</v>
      </c>
      <c r="C18" s="1148">
        <v>528</v>
      </c>
      <c r="D18" s="1149">
        <v>4511</v>
      </c>
      <c r="E18" s="1150"/>
      <c r="F18" s="1142">
        <f t="shared" si="1"/>
        <v>2456</v>
      </c>
      <c r="G18" s="1151">
        <v>2456</v>
      </c>
      <c r="H18" s="1152"/>
      <c r="I18" s="1142">
        <f t="shared" si="2"/>
        <v>2583</v>
      </c>
      <c r="J18" s="1134">
        <f t="shared" si="3"/>
        <v>2583</v>
      </c>
      <c r="K18" s="1143"/>
      <c r="L18" s="1149">
        <v>2583</v>
      </c>
      <c r="M18" s="1149"/>
      <c r="N18" s="1160">
        <f t="shared" si="4"/>
        <v>0</v>
      </c>
      <c r="O18" s="1149"/>
      <c r="P18" s="1149"/>
      <c r="Q18" s="1155"/>
      <c r="R18" s="1148"/>
    </row>
    <row r="19" spans="1:18" ht="27.75" customHeight="1">
      <c r="A19" s="1086" t="s">
        <v>870</v>
      </c>
      <c r="B19" s="1128">
        <f t="shared" si="0"/>
        <v>22611</v>
      </c>
      <c r="C19" s="1148">
        <v>210</v>
      </c>
      <c r="D19" s="1149">
        <v>22401</v>
      </c>
      <c r="E19" s="1150"/>
      <c r="F19" s="1142">
        <f t="shared" si="1"/>
        <v>6285</v>
      </c>
      <c r="G19" s="1151">
        <v>1319</v>
      </c>
      <c r="H19" s="1152">
        <v>4966</v>
      </c>
      <c r="I19" s="1142">
        <f t="shared" si="2"/>
        <v>16326</v>
      </c>
      <c r="J19" s="1134">
        <f t="shared" si="3"/>
        <v>16326</v>
      </c>
      <c r="K19" s="1143"/>
      <c r="L19" s="1143">
        <v>16326</v>
      </c>
      <c r="M19" s="1147"/>
      <c r="N19" s="1160">
        <f t="shared" si="4"/>
        <v>0</v>
      </c>
      <c r="O19" s="1147"/>
      <c r="P19" s="1149"/>
      <c r="Q19" s="1155"/>
      <c r="R19" s="1148"/>
    </row>
    <row r="20" spans="1:18" ht="14.25" customHeight="1">
      <c r="A20" s="1061" t="s">
        <v>871</v>
      </c>
      <c r="B20" s="1128">
        <f t="shared" si="0"/>
        <v>12028</v>
      </c>
      <c r="C20" s="1148">
        <v>2079</v>
      </c>
      <c r="D20" s="1149">
        <v>9949</v>
      </c>
      <c r="E20" s="1150"/>
      <c r="F20" s="1142">
        <f t="shared" si="1"/>
        <v>8913</v>
      </c>
      <c r="G20" s="1151">
        <v>8913</v>
      </c>
      <c r="H20" s="1152"/>
      <c r="I20" s="1142">
        <f t="shared" si="2"/>
        <v>3115</v>
      </c>
      <c r="J20" s="1134">
        <f t="shared" si="3"/>
        <v>3115</v>
      </c>
      <c r="K20" s="1143"/>
      <c r="L20" s="1147"/>
      <c r="M20" s="1147">
        <v>3115</v>
      </c>
      <c r="N20" s="1160">
        <f t="shared" si="4"/>
        <v>0</v>
      </c>
      <c r="O20" s="1147"/>
      <c r="P20" s="1149"/>
      <c r="Q20" s="1155"/>
      <c r="R20" s="1148"/>
    </row>
    <row r="21" spans="1:18" ht="14.25" customHeight="1">
      <c r="A21" s="1063" t="s">
        <v>2324</v>
      </c>
      <c r="B21" s="1162">
        <f aca="true" t="shared" si="5" ref="B21:R21">SUM(B4:B20)</f>
        <v>350409</v>
      </c>
      <c r="C21" s="1163">
        <f t="shared" si="5"/>
        <v>-87341</v>
      </c>
      <c r="D21" s="1164">
        <f t="shared" si="5"/>
        <v>437849</v>
      </c>
      <c r="E21" s="1162">
        <f t="shared" si="5"/>
        <v>-99</v>
      </c>
      <c r="F21" s="1165">
        <f t="shared" si="5"/>
        <v>63448</v>
      </c>
      <c r="G21" s="1163">
        <f t="shared" si="5"/>
        <v>47436</v>
      </c>
      <c r="H21" s="1165">
        <f t="shared" si="5"/>
        <v>16012</v>
      </c>
      <c r="I21" s="1162">
        <f t="shared" si="5"/>
        <v>281661</v>
      </c>
      <c r="J21" s="1163">
        <f t="shared" si="5"/>
        <v>237885</v>
      </c>
      <c r="K21" s="1164">
        <f t="shared" si="5"/>
        <v>63965</v>
      </c>
      <c r="L21" s="1164">
        <f t="shared" si="5"/>
        <v>119012</v>
      </c>
      <c r="M21" s="1164">
        <f t="shared" si="5"/>
        <v>54908</v>
      </c>
      <c r="N21" s="1164">
        <f t="shared" si="5"/>
        <v>43776</v>
      </c>
      <c r="O21" s="1164">
        <f t="shared" si="5"/>
        <v>0</v>
      </c>
      <c r="P21" s="1166">
        <f t="shared" si="5"/>
        <v>23076</v>
      </c>
      <c r="Q21" s="1165">
        <f t="shared" si="5"/>
        <v>20700</v>
      </c>
      <c r="R21" s="1163">
        <f t="shared" si="5"/>
        <v>5300</v>
      </c>
    </row>
    <row r="22" spans="1:19" ht="14.25" customHeight="1">
      <c r="A22" s="1167" t="s">
        <v>2315</v>
      </c>
      <c r="B22" s="1168">
        <f>SUM(C22:E22)</f>
        <v>3120643</v>
      </c>
      <c r="C22" s="1169">
        <v>-4401838</v>
      </c>
      <c r="D22" s="1161">
        <v>7522481</v>
      </c>
      <c r="E22" s="1170"/>
      <c r="F22" s="1132">
        <f>SUM(G22+H22)</f>
        <v>1202086</v>
      </c>
      <c r="G22" s="1171">
        <v>179099</v>
      </c>
      <c r="H22" s="1170">
        <v>1022987</v>
      </c>
      <c r="I22" s="1142">
        <f>SUM(J22+N22)</f>
        <v>1918557</v>
      </c>
      <c r="J22" s="1172">
        <f>SUM(K22:M22)</f>
        <v>1274000</v>
      </c>
      <c r="K22" s="1161"/>
      <c r="L22" s="1161">
        <v>1274000</v>
      </c>
      <c r="M22" s="1161"/>
      <c r="N22" s="1160">
        <f>SUM(O22:Q22)</f>
        <v>644557</v>
      </c>
      <c r="O22" s="1161"/>
      <c r="P22" s="1173">
        <v>644557</v>
      </c>
      <c r="Q22" s="1170"/>
      <c r="R22" s="1171"/>
      <c r="S22" s="1444"/>
    </row>
    <row r="23" spans="1:18" ht="14.25" customHeight="1">
      <c r="A23" s="1174" t="s">
        <v>565</v>
      </c>
      <c r="B23" s="1162">
        <f aca="true" t="shared" si="6" ref="B23:R23">SUM(B21:B22)</f>
        <v>3471052</v>
      </c>
      <c r="C23" s="1163">
        <f t="shared" si="6"/>
        <v>-4489179</v>
      </c>
      <c r="D23" s="1164">
        <f t="shared" si="6"/>
        <v>7960330</v>
      </c>
      <c r="E23" s="1165">
        <f t="shared" si="6"/>
        <v>-99</v>
      </c>
      <c r="F23" s="1162">
        <f t="shared" si="6"/>
        <v>1265534</v>
      </c>
      <c r="G23" s="1163">
        <f t="shared" si="6"/>
        <v>226535</v>
      </c>
      <c r="H23" s="1165">
        <f t="shared" si="6"/>
        <v>1038999</v>
      </c>
      <c r="I23" s="1162">
        <f t="shared" si="6"/>
        <v>2200218</v>
      </c>
      <c r="J23" s="1163">
        <f t="shared" si="6"/>
        <v>1511885</v>
      </c>
      <c r="K23" s="1164">
        <f t="shared" si="6"/>
        <v>63965</v>
      </c>
      <c r="L23" s="1164">
        <f t="shared" si="6"/>
        <v>1393012</v>
      </c>
      <c r="M23" s="1164">
        <f t="shared" si="6"/>
        <v>54908</v>
      </c>
      <c r="N23" s="1164">
        <f t="shared" si="6"/>
        <v>688333</v>
      </c>
      <c r="O23" s="1164">
        <f t="shared" si="6"/>
        <v>0</v>
      </c>
      <c r="P23" s="1166">
        <f t="shared" si="6"/>
        <v>667633</v>
      </c>
      <c r="Q23" s="1165">
        <f t="shared" si="6"/>
        <v>20700</v>
      </c>
      <c r="R23" s="1163">
        <f t="shared" si="6"/>
        <v>5300</v>
      </c>
    </row>
    <row r="24" spans="1:18" ht="12.75">
      <c r="A24" s="1175"/>
      <c r="B24" s="1176"/>
      <c r="C24" s="1176"/>
      <c r="D24" s="1177"/>
      <c r="E24" s="1177"/>
      <c r="F24" s="1178"/>
      <c r="G24" s="1177"/>
      <c r="H24" s="1177"/>
      <c r="I24" s="1177"/>
      <c r="J24" s="1177"/>
      <c r="K24" s="1177"/>
      <c r="L24" s="1177"/>
      <c r="M24" s="1177"/>
      <c r="N24" s="1177"/>
      <c r="O24" s="1177"/>
      <c r="P24" s="1177"/>
      <c r="Q24" s="1177"/>
      <c r="R24" s="1177"/>
    </row>
    <row r="25" spans="1:18" ht="12.75">
      <c r="A25" s="1179"/>
      <c r="B25" s="1180"/>
      <c r="C25" s="1180"/>
      <c r="D25" s="1180"/>
      <c r="E25" s="1180"/>
      <c r="F25" s="1181"/>
      <c r="G25" s="1180"/>
      <c r="H25" s="1180"/>
      <c r="I25" s="1180"/>
      <c r="J25" s="1180"/>
      <c r="K25" s="1180"/>
      <c r="L25" s="1180"/>
      <c r="M25" s="1180"/>
      <c r="N25" s="1180"/>
      <c r="O25" s="1180"/>
      <c r="P25" s="1180"/>
      <c r="Q25" s="1180"/>
      <c r="R25" s="1180"/>
    </row>
    <row r="26" spans="1:18" ht="12.75">
      <c r="A26" s="1175"/>
      <c r="B26" s="1175"/>
      <c r="C26" s="1175"/>
      <c r="D26" s="1182"/>
      <c r="E26" s="1182"/>
      <c r="F26" s="1183"/>
      <c r="G26" s="1182"/>
      <c r="H26" s="1182"/>
      <c r="I26" s="1182"/>
      <c r="J26" s="1182"/>
      <c r="K26" s="1182"/>
      <c r="L26" s="1182"/>
      <c r="M26" s="1182"/>
      <c r="N26" s="1182"/>
      <c r="O26" s="1182"/>
      <c r="P26" s="1182"/>
      <c r="Q26" s="1182"/>
      <c r="R26" s="1182"/>
    </row>
    <row r="27" spans="1:18" ht="12.75">
      <c r="A27" s="1175"/>
      <c r="B27" s="1175"/>
      <c r="C27" s="1175"/>
      <c r="D27" s="1182"/>
      <c r="E27" s="1182"/>
      <c r="F27" s="1183"/>
      <c r="G27" s="1182"/>
      <c r="H27" s="1182"/>
      <c r="I27" s="1182"/>
      <c r="J27" s="1182"/>
      <c r="K27" s="1182"/>
      <c r="L27" s="1182"/>
      <c r="M27" s="1182"/>
      <c r="N27" s="1182"/>
      <c r="O27" s="1182"/>
      <c r="P27" s="1182"/>
      <c r="Q27" s="1182"/>
      <c r="R27" s="1182"/>
    </row>
    <row r="28" spans="1:18" ht="12.75">
      <c r="A28" s="1175"/>
      <c r="B28" s="1175"/>
      <c r="C28" s="1175"/>
      <c r="D28" s="1182"/>
      <c r="E28" s="1182"/>
      <c r="F28" s="1183"/>
      <c r="G28" s="1182"/>
      <c r="H28" s="1182"/>
      <c r="I28" s="1182"/>
      <c r="J28" s="1182"/>
      <c r="K28" s="1182"/>
      <c r="L28" s="1182"/>
      <c r="M28" s="1182"/>
      <c r="N28" s="1182"/>
      <c r="O28" s="1182"/>
      <c r="P28" s="1182"/>
      <c r="Q28" s="1182"/>
      <c r="R28" s="1182"/>
    </row>
    <row r="29" spans="4:18" ht="12.75">
      <c r="D29" s="1184"/>
      <c r="E29" s="1184"/>
      <c r="F29" s="1184"/>
      <c r="G29" s="1184"/>
      <c r="H29" s="1184"/>
      <c r="I29" s="1184"/>
      <c r="J29" s="1184"/>
      <c r="K29" s="1184"/>
      <c r="L29" s="1184"/>
      <c r="M29" s="1184"/>
      <c r="N29" s="1184"/>
      <c r="O29" s="1184"/>
      <c r="P29" s="1184"/>
      <c r="Q29" s="1184"/>
      <c r="R29" s="1184"/>
    </row>
    <row r="30" spans="4:18" ht="12.75">
      <c r="D30" s="1184"/>
      <c r="E30" s="1184"/>
      <c r="F30" s="1184"/>
      <c r="G30" s="1184"/>
      <c r="H30" s="1184"/>
      <c r="I30" s="1184"/>
      <c r="J30" s="1184"/>
      <c r="K30" s="1184"/>
      <c r="L30" s="1184"/>
      <c r="M30" s="1184"/>
      <c r="N30" s="1184"/>
      <c r="O30" s="1184"/>
      <c r="P30" s="1184"/>
      <c r="Q30" s="1184"/>
      <c r="R30" s="1184"/>
    </row>
    <row r="31" spans="4:18" ht="12.75">
      <c r="D31" s="1184"/>
      <c r="E31" s="1184"/>
      <c r="F31" s="1184"/>
      <c r="G31" s="1184"/>
      <c r="H31" s="1184"/>
      <c r="I31" s="1184"/>
      <c r="J31" s="1184"/>
      <c r="K31" s="1184"/>
      <c r="L31" s="1184"/>
      <c r="M31" s="1184"/>
      <c r="N31" s="1184"/>
      <c r="O31" s="1184"/>
      <c r="P31" s="1184"/>
      <c r="Q31" s="1184"/>
      <c r="R31" s="1184"/>
    </row>
    <row r="32" spans="4:18" ht="12.75">
      <c r="D32" s="1184"/>
      <c r="E32" s="1184"/>
      <c r="F32" s="1184"/>
      <c r="G32" s="1184"/>
      <c r="H32" s="1184"/>
      <c r="I32" s="1184"/>
      <c r="J32" s="1184"/>
      <c r="K32" s="1184"/>
      <c r="L32" s="1184"/>
      <c r="M32" s="1184"/>
      <c r="N32" s="1184"/>
      <c r="O32" s="1184"/>
      <c r="P32" s="1184"/>
      <c r="Q32" s="1184"/>
      <c r="R32" s="1184"/>
    </row>
    <row r="33" spans="4:18" ht="12.75">
      <c r="D33" s="1184"/>
      <c r="E33" s="1184"/>
      <c r="F33" s="1184"/>
      <c r="G33" s="1184"/>
      <c r="H33" s="1184"/>
      <c r="I33" s="1184"/>
      <c r="J33" s="1184"/>
      <c r="K33" s="1184"/>
      <c r="L33" s="1184"/>
      <c r="M33" s="1184"/>
      <c r="N33" s="1184"/>
      <c r="O33" s="1184"/>
      <c r="P33" s="1184"/>
      <c r="Q33" s="1184"/>
      <c r="R33" s="1184"/>
    </row>
    <row r="34" spans="4:18" ht="12.75">
      <c r="D34" s="1184"/>
      <c r="E34" s="1184"/>
      <c r="F34" s="1184"/>
      <c r="G34" s="1184"/>
      <c r="H34" s="1184"/>
      <c r="I34" s="1184"/>
      <c r="J34" s="1184"/>
      <c r="K34" s="1184"/>
      <c r="L34" s="1184"/>
      <c r="M34" s="1184"/>
      <c r="N34" s="1184"/>
      <c r="O34" s="1184"/>
      <c r="P34" s="1184"/>
      <c r="Q34" s="1184"/>
      <c r="R34" s="1184"/>
    </row>
    <row r="35" spans="4:18" ht="12.75">
      <c r="D35" s="1184"/>
      <c r="E35" s="1184"/>
      <c r="F35" s="1184"/>
      <c r="G35" s="1184"/>
      <c r="H35" s="1184"/>
      <c r="I35" s="1184"/>
      <c r="J35" s="1184"/>
      <c r="K35" s="1184"/>
      <c r="L35" s="1184"/>
      <c r="M35" s="1184"/>
      <c r="N35" s="1184"/>
      <c r="O35" s="1184"/>
      <c r="P35" s="1184"/>
      <c r="Q35" s="1184"/>
      <c r="R35" s="1184"/>
    </row>
    <row r="36" spans="4:18" ht="12.75">
      <c r="D36" s="1184"/>
      <c r="E36" s="1184"/>
      <c r="F36" s="1184"/>
      <c r="G36" s="1184"/>
      <c r="H36" s="1184"/>
      <c r="I36" s="1184"/>
      <c r="J36" s="1184"/>
      <c r="K36" s="1184"/>
      <c r="L36" s="1184"/>
      <c r="M36" s="1184"/>
      <c r="N36" s="1184"/>
      <c r="O36" s="1184"/>
      <c r="P36" s="1184"/>
      <c r="Q36" s="1184"/>
      <c r="R36" s="1184"/>
    </row>
    <row r="37" spans="4:18" ht="12.75">
      <c r="D37" s="1184"/>
      <c r="E37" s="1184"/>
      <c r="F37" s="1184"/>
      <c r="G37" s="1184"/>
      <c r="H37" s="1184"/>
      <c r="I37" s="1184"/>
      <c r="J37" s="1184"/>
      <c r="K37" s="1184"/>
      <c r="L37" s="1184"/>
      <c r="M37" s="1184"/>
      <c r="N37" s="1184"/>
      <c r="O37" s="1184"/>
      <c r="P37" s="1184"/>
      <c r="Q37" s="1184"/>
      <c r="R37" s="1184"/>
    </row>
    <row r="38" spans="4:18" ht="12.75">
      <c r="D38" s="1184"/>
      <c r="E38" s="1184"/>
      <c r="F38" s="1184"/>
      <c r="G38" s="1184"/>
      <c r="H38" s="1184"/>
      <c r="I38" s="1184"/>
      <c r="J38" s="1184"/>
      <c r="K38" s="1184"/>
      <c r="L38" s="1184"/>
      <c r="M38" s="1184"/>
      <c r="N38" s="1184"/>
      <c r="O38" s="1184"/>
      <c r="P38" s="1184"/>
      <c r="Q38" s="1184"/>
      <c r="R38" s="1184"/>
    </row>
    <row r="39" spans="4:18" ht="12.75">
      <c r="D39" s="1184"/>
      <c r="E39" s="1184"/>
      <c r="F39" s="1184"/>
      <c r="G39" s="1184"/>
      <c r="H39" s="1184"/>
      <c r="I39" s="1184"/>
      <c r="J39" s="1184"/>
      <c r="K39" s="1184"/>
      <c r="L39" s="1184"/>
      <c r="M39" s="1184"/>
      <c r="N39" s="1184"/>
      <c r="O39" s="1184"/>
      <c r="P39" s="1184"/>
      <c r="Q39" s="1184"/>
      <c r="R39" s="1184"/>
    </row>
    <row r="40" spans="4:18" ht="12.75">
      <c r="D40" s="1184"/>
      <c r="E40" s="1184"/>
      <c r="F40" s="1184"/>
      <c r="G40" s="1184"/>
      <c r="H40" s="1184"/>
      <c r="I40" s="1184"/>
      <c r="J40" s="1184"/>
      <c r="K40" s="1184"/>
      <c r="L40" s="1184"/>
      <c r="M40" s="1184"/>
      <c r="N40" s="1184"/>
      <c r="O40" s="1184"/>
      <c r="P40" s="1184"/>
      <c r="Q40" s="1184"/>
      <c r="R40" s="1184"/>
    </row>
    <row r="41" spans="4:18" ht="12.75">
      <c r="D41" s="1184"/>
      <c r="E41" s="1184"/>
      <c r="F41" s="1184"/>
      <c r="G41" s="1184"/>
      <c r="H41" s="1184"/>
      <c r="I41" s="1184"/>
      <c r="J41" s="1184"/>
      <c r="K41" s="1184"/>
      <c r="L41" s="1184"/>
      <c r="M41" s="1184"/>
      <c r="N41" s="1184"/>
      <c r="O41" s="1184"/>
      <c r="P41" s="1184"/>
      <c r="Q41" s="1184"/>
      <c r="R41" s="1184"/>
    </row>
    <row r="42" spans="4:18" ht="12.75">
      <c r="D42" s="1184"/>
      <c r="E42" s="1184"/>
      <c r="F42" s="1184"/>
      <c r="G42" s="1184"/>
      <c r="H42" s="1184"/>
      <c r="I42" s="1184"/>
      <c r="J42" s="1184"/>
      <c r="K42" s="1184"/>
      <c r="L42" s="1184"/>
      <c r="M42" s="1184"/>
      <c r="N42" s="1184"/>
      <c r="O42" s="1184"/>
      <c r="P42" s="1184"/>
      <c r="Q42" s="1184"/>
      <c r="R42" s="1184"/>
    </row>
    <row r="43" spans="4:18" ht="12.75">
      <c r="D43" s="1184"/>
      <c r="E43" s="1184"/>
      <c r="F43" s="1184"/>
      <c r="G43" s="1184"/>
      <c r="H43" s="1184"/>
      <c r="I43" s="1184"/>
      <c r="J43" s="1184"/>
      <c r="K43" s="1184"/>
      <c r="L43" s="1184"/>
      <c r="M43" s="1184"/>
      <c r="N43" s="1184"/>
      <c r="O43" s="1184"/>
      <c r="P43" s="1184"/>
      <c r="Q43" s="1184"/>
      <c r="R43" s="1184"/>
    </row>
    <row r="44" spans="4:18" ht="12.75">
      <c r="D44" s="1184"/>
      <c r="E44" s="1184"/>
      <c r="F44" s="1184"/>
      <c r="G44" s="1184"/>
      <c r="H44" s="1184"/>
      <c r="I44" s="1184"/>
      <c r="J44" s="1184"/>
      <c r="K44" s="1184"/>
      <c r="L44" s="1184"/>
      <c r="M44" s="1184"/>
      <c r="N44" s="1184"/>
      <c r="O44" s="1184"/>
      <c r="P44" s="1184"/>
      <c r="Q44" s="1184"/>
      <c r="R44" s="1184"/>
    </row>
    <row r="45" spans="4:18" ht="12.75">
      <c r="D45" s="1184"/>
      <c r="E45" s="1184"/>
      <c r="F45" s="1184"/>
      <c r="G45" s="1184"/>
      <c r="H45" s="1184"/>
      <c r="I45" s="1184"/>
      <c r="J45" s="1184"/>
      <c r="K45" s="1184"/>
      <c r="L45" s="1184"/>
      <c r="M45" s="1184"/>
      <c r="N45" s="1184"/>
      <c r="O45" s="1184"/>
      <c r="P45" s="1184"/>
      <c r="Q45" s="1184"/>
      <c r="R45" s="1184"/>
    </row>
    <row r="46" spans="4:18" ht="12.75">
      <c r="D46" s="1184"/>
      <c r="E46" s="1184"/>
      <c r="F46" s="1184"/>
      <c r="G46" s="1184"/>
      <c r="H46" s="1184"/>
      <c r="I46" s="1184"/>
      <c r="J46" s="1184"/>
      <c r="K46" s="1184"/>
      <c r="L46" s="1184"/>
      <c r="M46" s="1184"/>
      <c r="N46" s="1184"/>
      <c r="O46" s="1184"/>
      <c r="P46" s="1184"/>
      <c r="Q46" s="1184"/>
      <c r="R46" s="1184"/>
    </row>
    <row r="47" spans="4:18" ht="12.75">
      <c r="D47" s="1184"/>
      <c r="E47" s="1184"/>
      <c r="F47" s="1184"/>
      <c r="G47" s="1184"/>
      <c r="H47" s="1184"/>
      <c r="I47" s="1184"/>
      <c r="J47" s="1184"/>
      <c r="K47" s="1184"/>
      <c r="L47" s="1184"/>
      <c r="M47" s="1184"/>
      <c r="N47" s="1184"/>
      <c r="O47" s="1184"/>
      <c r="P47" s="1184"/>
      <c r="Q47" s="1184"/>
      <c r="R47" s="1184"/>
    </row>
    <row r="48" spans="4:18" ht="12.75">
      <c r="D48" s="1184"/>
      <c r="E48" s="1184"/>
      <c r="F48" s="1184"/>
      <c r="G48" s="1184"/>
      <c r="H48" s="1184"/>
      <c r="I48" s="1184"/>
      <c r="J48" s="1184"/>
      <c r="K48" s="1184"/>
      <c r="L48" s="1184"/>
      <c r="M48" s="1184"/>
      <c r="N48" s="1184"/>
      <c r="O48" s="1184"/>
      <c r="P48" s="1184"/>
      <c r="Q48" s="1184"/>
      <c r="R48" s="1184"/>
    </row>
    <row r="49" spans="4:18" ht="12.75">
      <c r="D49" s="1184"/>
      <c r="E49" s="1184"/>
      <c r="F49" s="1184"/>
      <c r="G49" s="1184"/>
      <c r="H49" s="1184"/>
      <c r="I49" s="1184"/>
      <c r="J49" s="1184"/>
      <c r="K49" s="1184"/>
      <c r="L49" s="1184"/>
      <c r="M49" s="1184"/>
      <c r="N49" s="1184"/>
      <c r="O49" s="1184"/>
      <c r="P49" s="1184"/>
      <c r="Q49" s="1184"/>
      <c r="R49" s="1184"/>
    </row>
    <row r="50" spans="4:18" ht="12.75">
      <c r="D50" s="1184"/>
      <c r="E50" s="1184"/>
      <c r="F50" s="1184"/>
      <c r="G50" s="1184"/>
      <c r="H50" s="1184"/>
      <c r="I50" s="1184"/>
      <c r="J50" s="1184"/>
      <c r="K50" s="1184"/>
      <c r="L50" s="1184"/>
      <c r="M50" s="1184"/>
      <c r="N50" s="1184"/>
      <c r="O50" s="1184"/>
      <c r="P50" s="1184"/>
      <c r="Q50" s="1184"/>
      <c r="R50" s="1184"/>
    </row>
    <row r="51" spans="4:18" ht="12.75">
      <c r="D51" s="1184"/>
      <c r="E51" s="1184"/>
      <c r="F51" s="1184"/>
      <c r="G51" s="1184"/>
      <c r="H51" s="1184"/>
      <c r="I51" s="1184"/>
      <c r="J51" s="1184"/>
      <c r="K51" s="1184"/>
      <c r="L51" s="1184"/>
      <c r="M51" s="1184"/>
      <c r="N51" s="1184"/>
      <c r="O51" s="1184"/>
      <c r="P51" s="1184"/>
      <c r="Q51" s="1184"/>
      <c r="R51" s="1184"/>
    </row>
    <row r="52" spans="4:18" ht="12.75">
      <c r="D52" s="1184"/>
      <c r="E52" s="1184"/>
      <c r="F52" s="1184"/>
      <c r="G52" s="1184"/>
      <c r="H52" s="1184"/>
      <c r="I52" s="1184"/>
      <c r="J52" s="1184"/>
      <c r="K52" s="1184"/>
      <c r="L52" s="1184"/>
      <c r="M52" s="1184"/>
      <c r="N52" s="1184"/>
      <c r="O52" s="1184"/>
      <c r="P52" s="1184"/>
      <c r="Q52" s="1184"/>
      <c r="R52" s="1184"/>
    </row>
    <row r="53" spans="4:18" ht="12.75">
      <c r="D53" s="1184"/>
      <c r="E53" s="1184"/>
      <c r="F53" s="1184"/>
      <c r="G53" s="1184"/>
      <c r="H53" s="1184"/>
      <c r="I53" s="1184"/>
      <c r="J53" s="1184"/>
      <c r="K53" s="1184"/>
      <c r="L53" s="1184"/>
      <c r="M53" s="1184"/>
      <c r="N53" s="1184"/>
      <c r="O53" s="1184"/>
      <c r="P53" s="1184"/>
      <c r="Q53" s="1184"/>
      <c r="R53" s="1184"/>
    </row>
    <row r="54" spans="4:18" ht="12.75">
      <c r="D54" s="1184"/>
      <c r="E54" s="1184"/>
      <c r="F54" s="1184"/>
      <c r="G54" s="1184"/>
      <c r="H54" s="1184"/>
      <c r="I54" s="1184"/>
      <c r="J54" s="1184"/>
      <c r="K54" s="1184"/>
      <c r="L54" s="1184"/>
      <c r="M54" s="1184"/>
      <c r="N54" s="1184"/>
      <c r="O54" s="1184"/>
      <c r="P54" s="1184"/>
      <c r="Q54" s="1184"/>
      <c r="R54" s="1184"/>
    </row>
    <row r="55" spans="4:18" ht="12.75">
      <c r="D55" s="1184"/>
      <c r="E55" s="1184"/>
      <c r="F55" s="1184"/>
      <c r="G55" s="1184"/>
      <c r="H55" s="1184"/>
      <c r="I55" s="1184"/>
      <c r="J55" s="1184"/>
      <c r="K55" s="1184"/>
      <c r="L55" s="1184"/>
      <c r="M55" s="1184"/>
      <c r="N55" s="1184"/>
      <c r="O55" s="1184"/>
      <c r="P55" s="1184"/>
      <c r="Q55" s="1184"/>
      <c r="R55" s="1184"/>
    </row>
    <row r="56" spans="4:18" ht="12.75">
      <c r="D56" s="1184"/>
      <c r="E56" s="1184"/>
      <c r="F56" s="1184"/>
      <c r="G56" s="1184"/>
      <c r="H56" s="1184"/>
      <c r="I56" s="1184"/>
      <c r="J56" s="1184"/>
      <c r="K56" s="1184"/>
      <c r="L56" s="1184"/>
      <c r="M56" s="1184"/>
      <c r="N56" s="1184"/>
      <c r="O56" s="1184"/>
      <c r="P56" s="1184"/>
      <c r="Q56" s="1184"/>
      <c r="R56" s="1184"/>
    </row>
    <row r="57" spans="4:18" ht="12.75">
      <c r="D57" s="1184"/>
      <c r="E57" s="1184"/>
      <c r="F57" s="1184"/>
      <c r="G57" s="1184"/>
      <c r="H57" s="1184"/>
      <c r="I57" s="1184"/>
      <c r="J57" s="1184"/>
      <c r="K57" s="1184"/>
      <c r="L57" s="1184"/>
      <c r="M57" s="1184"/>
      <c r="N57" s="1184"/>
      <c r="O57" s="1184"/>
      <c r="P57" s="1184"/>
      <c r="Q57" s="1184"/>
      <c r="R57" s="1184"/>
    </row>
    <row r="58" spans="4:18" ht="12.75">
      <c r="D58" s="1184"/>
      <c r="E58" s="1184"/>
      <c r="F58" s="1184"/>
      <c r="G58" s="1184"/>
      <c r="H58" s="1184"/>
      <c r="I58" s="1184"/>
      <c r="J58" s="1184"/>
      <c r="K58" s="1184"/>
      <c r="L58" s="1184"/>
      <c r="M58" s="1184"/>
      <c r="N58" s="1184"/>
      <c r="O58" s="1184"/>
      <c r="P58" s="1184"/>
      <c r="Q58" s="1184"/>
      <c r="R58" s="1184"/>
    </row>
    <row r="59" spans="4:18" ht="12.75">
      <c r="D59" s="1184"/>
      <c r="E59" s="1184"/>
      <c r="F59" s="1184"/>
      <c r="G59" s="1184"/>
      <c r="H59" s="1184"/>
      <c r="I59" s="1184"/>
      <c r="J59" s="1184"/>
      <c r="K59" s="1184"/>
      <c r="L59" s="1184"/>
      <c r="M59" s="1184"/>
      <c r="N59" s="1184"/>
      <c r="O59" s="1184"/>
      <c r="P59" s="1184"/>
      <c r="Q59" s="1184"/>
      <c r="R59" s="1184"/>
    </row>
    <row r="60" spans="4:18" ht="12.75">
      <c r="D60" s="1184"/>
      <c r="E60" s="1184"/>
      <c r="F60" s="1184"/>
      <c r="G60" s="1184"/>
      <c r="H60" s="1184"/>
      <c r="I60" s="1184"/>
      <c r="J60" s="1184"/>
      <c r="K60" s="1184"/>
      <c r="L60" s="1184"/>
      <c r="M60" s="1184"/>
      <c r="N60" s="1184"/>
      <c r="O60" s="1184"/>
      <c r="P60" s="1184"/>
      <c r="Q60" s="1184"/>
      <c r="R60" s="1184"/>
    </row>
    <row r="61" spans="4:18" ht="12.75">
      <c r="D61" s="1184"/>
      <c r="E61" s="1184"/>
      <c r="F61" s="1184"/>
      <c r="G61" s="1184"/>
      <c r="H61" s="1184"/>
      <c r="I61" s="1184"/>
      <c r="J61" s="1184"/>
      <c r="K61" s="1184"/>
      <c r="L61" s="1184"/>
      <c r="M61" s="1184"/>
      <c r="N61" s="1184"/>
      <c r="O61" s="1184"/>
      <c r="P61" s="1184"/>
      <c r="Q61" s="1184"/>
      <c r="R61" s="1184"/>
    </row>
    <row r="62" spans="4:18" ht="12.75">
      <c r="D62" s="1184"/>
      <c r="E62" s="1184"/>
      <c r="F62" s="1184"/>
      <c r="G62" s="1184"/>
      <c r="H62" s="1184"/>
      <c r="I62" s="1184"/>
      <c r="J62" s="1184"/>
      <c r="K62" s="1184"/>
      <c r="L62" s="1184"/>
      <c r="M62" s="1184"/>
      <c r="N62" s="1184"/>
      <c r="O62" s="1184"/>
      <c r="P62" s="1184"/>
      <c r="Q62" s="1184"/>
      <c r="R62" s="1184"/>
    </row>
    <row r="63" spans="4:18" ht="12.75">
      <c r="D63" s="1184"/>
      <c r="E63" s="1184"/>
      <c r="F63" s="1184"/>
      <c r="G63" s="1184"/>
      <c r="H63" s="1184"/>
      <c r="I63" s="1184"/>
      <c r="J63" s="1184"/>
      <c r="K63" s="1184"/>
      <c r="L63" s="1184"/>
      <c r="M63" s="1184"/>
      <c r="N63" s="1184"/>
      <c r="O63" s="1184"/>
      <c r="P63" s="1184"/>
      <c r="Q63" s="1184"/>
      <c r="R63" s="1184"/>
    </row>
    <row r="64" spans="4:18" ht="12.75">
      <c r="D64" s="1184"/>
      <c r="E64" s="1184"/>
      <c r="F64" s="1184"/>
      <c r="G64" s="1184"/>
      <c r="H64" s="1184"/>
      <c r="I64" s="1184"/>
      <c r="J64" s="1184"/>
      <c r="K64" s="1184"/>
      <c r="L64" s="1184"/>
      <c r="M64" s="1184"/>
      <c r="N64" s="1184"/>
      <c r="O64" s="1184"/>
      <c r="P64" s="1184"/>
      <c r="Q64" s="1184"/>
      <c r="R64" s="1184"/>
    </row>
    <row r="65" spans="4:18" ht="12.75">
      <c r="D65" s="1184"/>
      <c r="E65" s="1184"/>
      <c r="F65" s="1184"/>
      <c r="G65" s="1184"/>
      <c r="H65" s="1184"/>
      <c r="I65" s="1184"/>
      <c r="J65" s="1184"/>
      <c r="K65" s="1184"/>
      <c r="L65" s="1184"/>
      <c r="M65" s="1184"/>
      <c r="N65" s="1184"/>
      <c r="O65" s="1184"/>
      <c r="P65" s="1184"/>
      <c r="Q65" s="1184"/>
      <c r="R65" s="1184"/>
    </row>
    <row r="66" spans="4:18" ht="12.75">
      <c r="D66" s="1184"/>
      <c r="E66" s="1184"/>
      <c r="F66" s="1184"/>
      <c r="G66" s="1184"/>
      <c r="H66" s="1184"/>
      <c r="I66" s="1184"/>
      <c r="J66" s="1184"/>
      <c r="K66" s="1184"/>
      <c r="L66" s="1184"/>
      <c r="M66" s="1184"/>
      <c r="N66" s="1184"/>
      <c r="O66" s="1184"/>
      <c r="P66" s="1184"/>
      <c r="Q66" s="1184"/>
      <c r="R66" s="1184"/>
    </row>
    <row r="67" spans="4:18" ht="12.75">
      <c r="D67" s="1184"/>
      <c r="E67" s="1184"/>
      <c r="F67" s="1184"/>
      <c r="G67" s="1184"/>
      <c r="H67" s="1184"/>
      <c r="I67" s="1184"/>
      <c r="J67" s="1184"/>
      <c r="K67" s="1184"/>
      <c r="L67" s="1184"/>
      <c r="M67" s="1184"/>
      <c r="N67" s="1184"/>
      <c r="O67" s="1184"/>
      <c r="P67" s="1184"/>
      <c r="Q67" s="1184"/>
      <c r="R67" s="1184"/>
    </row>
    <row r="68" spans="4:18" ht="12.75">
      <c r="D68" s="1184"/>
      <c r="E68" s="1184"/>
      <c r="F68" s="1184"/>
      <c r="G68" s="1184"/>
      <c r="H68" s="1184"/>
      <c r="I68" s="1184"/>
      <c r="J68" s="1184"/>
      <c r="K68" s="1184"/>
      <c r="L68" s="1184"/>
      <c r="M68" s="1184"/>
      <c r="N68" s="1184"/>
      <c r="O68" s="1184"/>
      <c r="P68" s="1184"/>
      <c r="Q68" s="1184"/>
      <c r="R68" s="1184"/>
    </row>
    <row r="69" spans="4:18" ht="12.75">
      <c r="D69" s="1184"/>
      <c r="E69" s="1184"/>
      <c r="F69" s="1184"/>
      <c r="G69" s="1184"/>
      <c r="H69" s="1184"/>
      <c r="I69" s="1184"/>
      <c r="J69" s="1184"/>
      <c r="K69" s="1184"/>
      <c r="L69" s="1184"/>
      <c r="M69" s="1184"/>
      <c r="N69" s="1184"/>
      <c r="O69" s="1184"/>
      <c r="P69" s="1184"/>
      <c r="Q69" s="1184"/>
      <c r="R69" s="1184"/>
    </row>
    <row r="70" spans="4:18" ht="12.75">
      <c r="D70" s="1184"/>
      <c r="E70" s="1184"/>
      <c r="F70" s="1184"/>
      <c r="G70" s="1184"/>
      <c r="H70" s="1184"/>
      <c r="I70" s="1184"/>
      <c r="J70" s="1184"/>
      <c r="K70" s="1184"/>
      <c r="L70" s="1184"/>
      <c r="M70" s="1184"/>
      <c r="N70" s="1184"/>
      <c r="O70" s="1184"/>
      <c r="P70" s="1184"/>
      <c r="Q70" s="1184"/>
      <c r="R70" s="1184"/>
    </row>
    <row r="71" spans="4:18" ht="12.75">
      <c r="D71" s="1184"/>
      <c r="E71" s="1184"/>
      <c r="F71" s="1184"/>
      <c r="G71" s="1184"/>
      <c r="H71" s="1184"/>
      <c r="I71" s="1184"/>
      <c r="J71" s="1184"/>
      <c r="K71" s="1184"/>
      <c r="L71" s="1184"/>
      <c r="M71" s="1184"/>
      <c r="N71" s="1184"/>
      <c r="O71" s="1184"/>
      <c r="P71" s="1184"/>
      <c r="Q71" s="1184"/>
      <c r="R71" s="1184"/>
    </row>
    <row r="72" spans="4:18" ht="12.75">
      <c r="D72" s="1184"/>
      <c r="E72" s="1184"/>
      <c r="F72" s="1184"/>
      <c r="G72" s="1184"/>
      <c r="H72" s="1184"/>
      <c r="I72" s="1184"/>
      <c r="J72" s="1184"/>
      <c r="K72" s="1184"/>
      <c r="L72" s="1184"/>
      <c r="M72" s="1184"/>
      <c r="N72" s="1184"/>
      <c r="O72" s="1184"/>
      <c r="P72" s="1184"/>
      <c r="Q72" s="1184"/>
      <c r="R72" s="1184"/>
    </row>
    <row r="73" spans="4:18" ht="12.75">
      <c r="D73" s="1184"/>
      <c r="E73" s="1184"/>
      <c r="F73" s="1184"/>
      <c r="G73" s="1184"/>
      <c r="H73" s="1184"/>
      <c r="I73" s="1184"/>
      <c r="J73" s="1184"/>
      <c r="K73" s="1184"/>
      <c r="L73" s="1184"/>
      <c r="M73" s="1184"/>
      <c r="N73" s="1184"/>
      <c r="O73" s="1184"/>
      <c r="P73" s="1184"/>
      <c r="Q73" s="1184"/>
      <c r="R73" s="1184"/>
    </row>
    <row r="74" spans="4:18" ht="12.75">
      <c r="D74" s="1184"/>
      <c r="E74" s="1184"/>
      <c r="F74" s="1184"/>
      <c r="G74" s="1184"/>
      <c r="H74" s="1184"/>
      <c r="I74" s="1184"/>
      <c r="J74" s="1184"/>
      <c r="K74" s="1184"/>
      <c r="L74" s="1184"/>
      <c r="M74" s="1184"/>
      <c r="N74" s="1184"/>
      <c r="O74" s="1184"/>
      <c r="P74" s="1184"/>
      <c r="Q74" s="1184"/>
      <c r="R74" s="1184"/>
    </row>
    <row r="75" spans="4:18" ht="12.75">
      <c r="D75" s="1184"/>
      <c r="E75" s="1184"/>
      <c r="F75" s="1184"/>
      <c r="G75" s="1184"/>
      <c r="H75" s="1184"/>
      <c r="I75" s="1184"/>
      <c r="J75" s="1184"/>
      <c r="K75" s="1184"/>
      <c r="L75" s="1184"/>
      <c r="M75" s="1184"/>
      <c r="N75" s="1184"/>
      <c r="O75" s="1184"/>
      <c r="P75" s="1184"/>
      <c r="Q75" s="1184"/>
      <c r="R75" s="1184"/>
    </row>
    <row r="76" spans="4:18" ht="12.75">
      <c r="D76" s="1184"/>
      <c r="E76" s="1184"/>
      <c r="F76" s="1184"/>
      <c r="G76" s="1184"/>
      <c r="H76" s="1184"/>
      <c r="I76" s="1184"/>
      <c r="J76" s="1184"/>
      <c r="K76" s="1184"/>
      <c r="L76" s="1184"/>
      <c r="M76" s="1184"/>
      <c r="N76" s="1184"/>
      <c r="O76" s="1184"/>
      <c r="P76" s="1184"/>
      <c r="Q76" s="1184"/>
      <c r="R76" s="1184"/>
    </row>
    <row r="77" spans="4:18" ht="12.75">
      <c r="D77" s="1184"/>
      <c r="E77" s="1184"/>
      <c r="F77" s="1184"/>
      <c r="G77" s="1184"/>
      <c r="H77" s="1184"/>
      <c r="I77" s="1184"/>
      <c r="J77" s="1184"/>
      <c r="K77" s="1184"/>
      <c r="L77" s="1184"/>
      <c r="M77" s="1184"/>
      <c r="N77" s="1184"/>
      <c r="O77" s="1184"/>
      <c r="P77" s="1184"/>
      <c r="Q77" s="1184"/>
      <c r="R77" s="1184"/>
    </row>
    <row r="78" spans="4:18" ht="12.75">
      <c r="D78" s="1184"/>
      <c r="E78" s="1184"/>
      <c r="F78" s="1184"/>
      <c r="G78" s="1184"/>
      <c r="H78" s="1184"/>
      <c r="I78" s="1184"/>
      <c r="J78" s="1184"/>
      <c r="K78" s="1184"/>
      <c r="L78" s="1184"/>
      <c r="M78" s="1184"/>
      <c r="N78" s="1184"/>
      <c r="O78" s="1184"/>
      <c r="P78" s="1184"/>
      <c r="Q78" s="1184"/>
      <c r="R78" s="1184"/>
    </row>
    <row r="79" spans="4:18" ht="12.75">
      <c r="D79" s="1184"/>
      <c r="E79" s="1184"/>
      <c r="F79" s="1184"/>
      <c r="G79" s="1184"/>
      <c r="H79" s="1184"/>
      <c r="I79" s="1184"/>
      <c r="J79" s="1184"/>
      <c r="K79" s="1184"/>
      <c r="L79" s="1184"/>
      <c r="M79" s="1184"/>
      <c r="N79" s="1184"/>
      <c r="O79" s="1184"/>
      <c r="P79" s="1184"/>
      <c r="Q79" s="1184"/>
      <c r="R79" s="1184"/>
    </row>
    <row r="80" spans="4:18" ht="12.75">
      <c r="D80" s="1184"/>
      <c r="E80" s="1184"/>
      <c r="F80" s="1184"/>
      <c r="G80" s="1184"/>
      <c r="H80" s="1184"/>
      <c r="I80" s="1184"/>
      <c r="J80" s="1184"/>
      <c r="K80" s="1184"/>
      <c r="L80" s="1184"/>
      <c r="M80" s="1184"/>
      <c r="N80" s="1184"/>
      <c r="O80" s="1184"/>
      <c r="P80" s="1184"/>
      <c r="Q80" s="1184"/>
      <c r="R80" s="1184"/>
    </row>
    <row r="81" spans="4:18" ht="12.75">
      <c r="D81" s="1184"/>
      <c r="E81" s="1184"/>
      <c r="F81" s="1184"/>
      <c r="G81" s="1184"/>
      <c r="H81" s="1184"/>
      <c r="I81" s="1184"/>
      <c r="J81" s="1184"/>
      <c r="K81" s="1184"/>
      <c r="L81" s="1184"/>
      <c r="M81" s="1184"/>
      <c r="N81" s="1184"/>
      <c r="O81" s="1184"/>
      <c r="P81" s="1184"/>
      <c r="Q81" s="1184"/>
      <c r="R81" s="1184"/>
    </row>
    <row r="82" spans="4:18" ht="12.75">
      <c r="D82" s="1184"/>
      <c r="E82" s="1184"/>
      <c r="F82" s="1184"/>
      <c r="G82" s="1184"/>
      <c r="H82" s="1184"/>
      <c r="I82" s="1184"/>
      <c r="J82" s="1184"/>
      <c r="K82" s="1184"/>
      <c r="L82" s="1184"/>
      <c r="M82" s="1184"/>
      <c r="N82" s="1184"/>
      <c r="O82" s="1184"/>
      <c r="P82" s="1184"/>
      <c r="Q82" s="1184"/>
      <c r="R82" s="1184"/>
    </row>
    <row r="83" spans="4:18" ht="12.75">
      <c r="D83" s="1184"/>
      <c r="E83" s="1184"/>
      <c r="F83" s="1184"/>
      <c r="G83" s="1184"/>
      <c r="H83" s="1184"/>
      <c r="I83" s="1184"/>
      <c r="J83" s="1184"/>
      <c r="K83" s="1184"/>
      <c r="L83" s="1184"/>
      <c r="M83" s="1184"/>
      <c r="N83" s="1184"/>
      <c r="O83" s="1184"/>
      <c r="P83" s="1184"/>
      <c r="Q83" s="1184"/>
      <c r="R83" s="1184"/>
    </row>
    <row r="84" spans="4:18" ht="12.75">
      <c r="D84" s="1184"/>
      <c r="E84" s="1184"/>
      <c r="F84" s="1184"/>
      <c r="G84" s="1184"/>
      <c r="H84" s="1184"/>
      <c r="I84" s="1184"/>
      <c r="J84" s="1184"/>
      <c r="K84" s="1184"/>
      <c r="L84" s="1184"/>
      <c r="M84" s="1184"/>
      <c r="N84" s="1184"/>
      <c r="O84" s="1184"/>
      <c r="P84" s="1184"/>
      <c r="Q84" s="1184"/>
      <c r="R84" s="1184"/>
    </row>
    <row r="85" spans="4:18" ht="12.75">
      <c r="D85" s="1184"/>
      <c r="E85" s="1184"/>
      <c r="F85" s="1184"/>
      <c r="G85" s="1184"/>
      <c r="H85" s="1184"/>
      <c r="I85" s="1184"/>
      <c r="J85" s="1184"/>
      <c r="K85" s="1184"/>
      <c r="L85" s="1184"/>
      <c r="M85" s="1184"/>
      <c r="N85" s="1184"/>
      <c r="O85" s="1184"/>
      <c r="P85" s="1184"/>
      <c r="Q85" s="1184"/>
      <c r="R85" s="1184"/>
    </row>
    <row r="86" spans="4:18" ht="12.75">
      <c r="D86" s="1184"/>
      <c r="E86" s="1184"/>
      <c r="F86" s="1184"/>
      <c r="G86" s="1184"/>
      <c r="H86" s="1184"/>
      <c r="I86" s="1184"/>
      <c r="J86" s="1184"/>
      <c r="K86" s="1184"/>
      <c r="L86" s="1184"/>
      <c r="M86" s="1184"/>
      <c r="N86" s="1184"/>
      <c r="O86" s="1184"/>
      <c r="P86" s="1184"/>
      <c r="Q86" s="1184"/>
      <c r="R86" s="1184"/>
    </row>
    <row r="87" spans="4:18" ht="12.75">
      <c r="D87" s="1184"/>
      <c r="E87" s="1184"/>
      <c r="F87" s="1184"/>
      <c r="G87" s="1184"/>
      <c r="H87" s="1184"/>
      <c r="I87" s="1184"/>
      <c r="J87" s="1184"/>
      <c r="K87" s="1184"/>
      <c r="L87" s="1184"/>
      <c r="M87" s="1184"/>
      <c r="N87" s="1184"/>
      <c r="O87" s="1184"/>
      <c r="P87" s="1184"/>
      <c r="Q87" s="1184"/>
      <c r="R87" s="1184"/>
    </row>
    <row r="88" spans="4:18" ht="12.75">
      <c r="D88" s="1184"/>
      <c r="E88" s="1184"/>
      <c r="F88" s="1184"/>
      <c r="G88" s="1184"/>
      <c r="H88" s="1184"/>
      <c r="I88" s="1184"/>
      <c r="J88" s="1184"/>
      <c r="K88" s="1184"/>
      <c r="L88" s="1184"/>
      <c r="M88" s="1184"/>
      <c r="N88" s="1184"/>
      <c r="O88" s="1184"/>
      <c r="P88" s="1184"/>
      <c r="Q88" s="1184"/>
      <c r="R88" s="1184"/>
    </row>
    <row r="89" spans="4:18" ht="12.75">
      <c r="D89" s="1184"/>
      <c r="E89" s="1184"/>
      <c r="F89" s="1184"/>
      <c r="G89" s="1184"/>
      <c r="H89" s="1184"/>
      <c r="I89" s="1184"/>
      <c r="J89" s="1184"/>
      <c r="K89" s="1184"/>
      <c r="L89" s="1184"/>
      <c r="M89" s="1184"/>
      <c r="N89" s="1184"/>
      <c r="O89" s="1184"/>
      <c r="P89" s="1184"/>
      <c r="Q89" s="1184"/>
      <c r="R89" s="1184"/>
    </row>
    <row r="90" spans="4:18" ht="12.75">
      <c r="D90" s="1184"/>
      <c r="E90" s="1184"/>
      <c r="F90" s="1184"/>
      <c r="G90" s="1184"/>
      <c r="H90" s="1184"/>
      <c r="I90" s="1184"/>
      <c r="J90" s="1184"/>
      <c r="K90" s="1184"/>
      <c r="L90" s="1184"/>
      <c r="M90" s="1184"/>
      <c r="N90" s="1184"/>
      <c r="O90" s="1184"/>
      <c r="P90" s="1184"/>
      <c r="Q90" s="1184"/>
      <c r="R90" s="1184"/>
    </row>
    <row r="91" spans="4:18" ht="12.75">
      <c r="D91" s="1184"/>
      <c r="E91" s="1184"/>
      <c r="F91" s="1184"/>
      <c r="G91" s="1184"/>
      <c r="H91" s="1184"/>
      <c r="I91" s="1184"/>
      <c r="J91" s="1184"/>
      <c r="K91" s="1184"/>
      <c r="L91" s="1184"/>
      <c r="M91" s="1184"/>
      <c r="N91" s="1184"/>
      <c r="O91" s="1184"/>
      <c r="P91" s="1184"/>
      <c r="Q91" s="1184"/>
      <c r="R91" s="1184"/>
    </row>
    <row r="92" spans="4:18" ht="12.75">
      <c r="D92" s="1184"/>
      <c r="E92" s="1184"/>
      <c r="F92" s="1184"/>
      <c r="G92" s="1184"/>
      <c r="H92" s="1184"/>
      <c r="I92" s="1184"/>
      <c r="J92" s="1184"/>
      <c r="K92" s="1184"/>
      <c r="L92" s="1184"/>
      <c r="M92" s="1184"/>
      <c r="N92" s="1184"/>
      <c r="O92" s="1184"/>
      <c r="P92" s="1184"/>
      <c r="Q92" s="1184"/>
      <c r="R92" s="1184"/>
    </row>
    <row r="93" spans="4:18" ht="12.75">
      <c r="D93" s="1184"/>
      <c r="E93" s="1184"/>
      <c r="F93" s="1184"/>
      <c r="G93" s="1184"/>
      <c r="H93" s="1184"/>
      <c r="I93" s="1184"/>
      <c r="J93" s="1184"/>
      <c r="K93" s="1184"/>
      <c r="L93" s="1184"/>
      <c r="M93" s="1184"/>
      <c r="N93" s="1184"/>
      <c r="O93" s="1184"/>
      <c r="P93" s="1184"/>
      <c r="Q93" s="1184"/>
      <c r="R93" s="1184"/>
    </row>
    <row r="94" spans="4:18" ht="12.75">
      <c r="D94" s="1184"/>
      <c r="E94" s="1184"/>
      <c r="F94" s="1184"/>
      <c r="G94" s="1184"/>
      <c r="H94" s="1184"/>
      <c r="I94" s="1184"/>
      <c r="J94" s="1184"/>
      <c r="K94" s="1184"/>
      <c r="L94" s="1184"/>
      <c r="M94" s="1184"/>
      <c r="N94" s="1184"/>
      <c r="O94" s="1184"/>
      <c r="P94" s="1184"/>
      <c r="Q94" s="1184"/>
      <c r="R94" s="1184"/>
    </row>
    <row r="95" spans="4:18" ht="12.75">
      <c r="D95" s="1184"/>
      <c r="E95" s="1184"/>
      <c r="F95" s="1184"/>
      <c r="G95" s="1184"/>
      <c r="H95" s="1184"/>
      <c r="I95" s="1184"/>
      <c r="J95" s="1184"/>
      <c r="K95" s="1184"/>
      <c r="L95" s="1184"/>
      <c r="M95" s="1184"/>
      <c r="N95" s="1184"/>
      <c r="O95" s="1184"/>
      <c r="P95" s="1184"/>
      <c r="Q95" s="1184"/>
      <c r="R95" s="1184"/>
    </row>
    <row r="96" spans="4:18" ht="12.75">
      <c r="D96" s="1184"/>
      <c r="E96" s="1184"/>
      <c r="F96" s="1184"/>
      <c r="G96" s="1184"/>
      <c r="H96" s="1184"/>
      <c r="I96" s="1184"/>
      <c r="J96" s="1184"/>
      <c r="K96" s="1184"/>
      <c r="L96" s="1184"/>
      <c r="M96" s="1184"/>
      <c r="N96" s="1184"/>
      <c r="O96" s="1184"/>
      <c r="P96" s="1184"/>
      <c r="Q96" s="1184"/>
      <c r="R96" s="1184"/>
    </row>
    <row r="97" spans="4:18" ht="12.75">
      <c r="D97" s="1184"/>
      <c r="E97" s="1184"/>
      <c r="F97" s="1184"/>
      <c r="G97" s="1184"/>
      <c r="H97" s="1184"/>
      <c r="I97" s="1184"/>
      <c r="J97" s="1184"/>
      <c r="K97" s="1184"/>
      <c r="L97" s="1184"/>
      <c r="M97" s="1184"/>
      <c r="N97" s="1184"/>
      <c r="O97" s="1184"/>
      <c r="P97" s="1184"/>
      <c r="Q97" s="1184"/>
      <c r="R97" s="1184"/>
    </row>
    <row r="98" spans="4:18" ht="12.75">
      <c r="D98" s="1184"/>
      <c r="E98" s="1184"/>
      <c r="F98" s="1184"/>
      <c r="G98" s="1184"/>
      <c r="H98" s="1184"/>
      <c r="I98" s="1184"/>
      <c r="J98" s="1184"/>
      <c r="K98" s="1184"/>
      <c r="L98" s="1184"/>
      <c r="M98" s="1184"/>
      <c r="N98" s="1184"/>
      <c r="O98" s="1184"/>
      <c r="P98" s="1184"/>
      <c r="Q98" s="1184"/>
      <c r="R98" s="1184"/>
    </row>
    <row r="99" spans="4:18" ht="12.75">
      <c r="D99" s="1184"/>
      <c r="E99" s="1184"/>
      <c r="F99" s="1184"/>
      <c r="G99" s="1184"/>
      <c r="H99" s="1184"/>
      <c r="I99" s="1184"/>
      <c r="J99" s="1184"/>
      <c r="K99" s="1184"/>
      <c r="L99" s="1184"/>
      <c r="M99" s="1184"/>
      <c r="N99" s="1184"/>
      <c r="O99" s="1184"/>
      <c r="P99" s="1184"/>
      <c r="Q99" s="1184"/>
      <c r="R99" s="1184"/>
    </row>
    <row r="100" spans="4:18" ht="12.75">
      <c r="D100" s="1184"/>
      <c r="E100" s="1184"/>
      <c r="F100" s="1184"/>
      <c r="G100" s="1184"/>
      <c r="H100" s="1184"/>
      <c r="I100" s="1184"/>
      <c r="J100" s="1184"/>
      <c r="K100" s="1184"/>
      <c r="L100" s="1184"/>
      <c r="M100" s="1184"/>
      <c r="N100" s="1184"/>
      <c r="O100" s="1184"/>
      <c r="P100" s="1184"/>
      <c r="Q100" s="1184"/>
      <c r="R100" s="1184"/>
    </row>
    <row r="101" spans="4:18" ht="12.75">
      <c r="D101" s="1184"/>
      <c r="E101" s="1184"/>
      <c r="F101" s="1184"/>
      <c r="G101" s="1184"/>
      <c r="H101" s="1184"/>
      <c r="I101" s="1184"/>
      <c r="J101" s="1184"/>
      <c r="K101" s="1184"/>
      <c r="L101" s="1184"/>
      <c r="M101" s="1184"/>
      <c r="N101" s="1184"/>
      <c r="O101" s="1184"/>
      <c r="P101" s="1184"/>
      <c r="Q101" s="1184"/>
      <c r="R101" s="1184"/>
    </row>
    <row r="102" spans="4:18" ht="12.75">
      <c r="D102" s="1184"/>
      <c r="E102" s="1184"/>
      <c r="F102" s="1184"/>
      <c r="G102" s="1184"/>
      <c r="H102" s="1184"/>
      <c r="I102" s="1184"/>
      <c r="J102" s="1184"/>
      <c r="K102" s="1184"/>
      <c r="L102" s="1184"/>
      <c r="M102" s="1184"/>
      <c r="N102" s="1184"/>
      <c r="O102" s="1184"/>
      <c r="P102" s="1184"/>
      <c r="Q102" s="1184"/>
      <c r="R102" s="1184"/>
    </row>
    <row r="103" spans="4:18" ht="12.75">
      <c r="D103" s="1184"/>
      <c r="E103" s="1184"/>
      <c r="F103" s="1184"/>
      <c r="G103" s="1184"/>
      <c r="H103" s="1184"/>
      <c r="I103" s="1184"/>
      <c r="J103" s="1184"/>
      <c r="K103" s="1184"/>
      <c r="L103" s="1184"/>
      <c r="M103" s="1184"/>
      <c r="N103" s="1184"/>
      <c r="O103" s="1184"/>
      <c r="P103" s="1184"/>
      <c r="Q103" s="1184"/>
      <c r="R103" s="1184"/>
    </row>
    <row r="104" spans="4:18" ht="12.75">
      <c r="D104" s="1184"/>
      <c r="E104" s="1184"/>
      <c r="F104" s="1184"/>
      <c r="G104" s="1184"/>
      <c r="H104" s="1184"/>
      <c r="I104" s="1184"/>
      <c r="J104" s="1184"/>
      <c r="K104" s="1184"/>
      <c r="L104" s="1184"/>
      <c r="M104" s="1184"/>
      <c r="N104" s="1184"/>
      <c r="O104" s="1184"/>
      <c r="P104" s="1184"/>
      <c r="Q104" s="1184"/>
      <c r="R104" s="1184"/>
    </row>
    <row r="105" spans="4:18" ht="12.75">
      <c r="D105" s="1184"/>
      <c r="E105" s="1184"/>
      <c r="F105" s="1184"/>
      <c r="G105" s="1184"/>
      <c r="H105" s="1184"/>
      <c r="I105" s="1184"/>
      <c r="J105" s="1184"/>
      <c r="K105" s="1184"/>
      <c r="L105" s="1184"/>
      <c r="M105" s="1184"/>
      <c r="N105" s="1184"/>
      <c r="O105" s="1184"/>
      <c r="P105" s="1184"/>
      <c r="Q105" s="1184"/>
      <c r="R105" s="1184"/>
    </row>
    <row r="106" spans="4:18" ht="12.75">
      <c r="D106" s="1184"/>
      <c r="E106" s="1184"/>
      <c r="F106" s="1184"/>
      <c r="G106" s="1184"/>
      <c r="H106" s="1184"/>
      <c r="I106" s="1184"/>
      <c r="J106" s="1184"/>
      <c r="K106" s="1184"/>
      <c r="L106" s="1184"/>
      <c r="M106" s="1184"/>
      <c r="N106" s="1184"/>
      <c r="O106" s="1184"/>
      <c r="P106" s="1184"/>
      <c r="Q106" s="1184"/>
      <c r="R106" s="1184"/>
    </row>
    <row r="107" spans="4:18" ht="12.75">
      <c r="D107" s="1184"/>
      <c r="E107" s="1184"/>
      <c r="F107" s="1184"/>
      <c r="G107" s="1184"/>
      <c r="H107" s="1184"/>
      <c r="I107" s="1184"/>
      <c r="J107" s="1184"/>
      <c r="K107" s="1184"/>
      <c r="L107" s="1184"/>
      <c r="M107" s="1184"/>
      <c r="N107" s="1184"/>
      <c r="O107" s="1184"/>
      <c r="P107" s="1184"/>
      <c r="Q107" s="1184"/>
      <c r="R107" s="1184"/>
    </row>
    <row r="108" spans="4:18" ht="12.75">
      <c r="D108" s="1184"/>
      <c r="E108" s="1184"/>
      <c r="F108" s="1184"/>
      <c r="G108" s="1184"/>
      <c r="H108" s="1184"/>
      <c r="I108" s="1184"/>
      <c r="J108" s="1184"/>
      <c r="K108" s="1184"/>
      <c r="L108" s="1184"/>
      <c r="M108" s="1184"/>
      <c r="N108" s="1184"/>
      <c r="O108" s="1184"/>
      <c r="P108" s="1184"/>
      <c r="Q108" s="1184"/>
      <c r="R108" s="1184"/>
    </row>
    <row r="109" spans="4:18" ht="12.75">
      <c r="D109" s="1184"/>
      <c r="E109" s="1184"/>
      <c r="F109" s="1184"/>
      <c r="G109" s="1184"/>
      <c r="H109" s="1184"/>
      <c r="I109" s="1184"/>
      <c r="J109" s="1184"/>
      <c r="K109" s="1184"/>
      <c r="L109" s="1184"/>
      <c r="M109" s="1184"/>
      <c r="N109" s="1184"/>
      <c r="O109" s="1184"/>
      <c r="P109" s="1184"/>
      <c r="Q109" s="1184"/>
      <c r="R109" s="1184"/>
    </row>
  </sheetData>
  <sheetProtection/>
  <mergeCells count="15">
    <mergeCell ref="N2:Q2"/>
    <mergeCell ref="C2:C3"/>
    <mergeCell ref="D2:D3"/>
    <mergeCell ref="E2:E3"/>
    <mergeCell ref="G2:G3"/>
    <mergeCell ref="H2:H3"/>
    <mergeCell ref="J1:Q1"/>
    <mergeCell ref="R1:R3"/>
    <mergeCell ref="A1:A3"/>
    <mergeCell ref="B1:B3"/>
    <mergeCell ref="C1:E1"/>
    <mergeCell ref="F1:F3"/>
    <mergeCell ref="I1:I3"/>
    <mergeCell ref="G1:H1"/>
    <mergeCell ref="J2:M2"/>
  </mergeCells>
  <printOptions horizontalCentered="1" verticalCentered="1"/>
  <pageMargins left="0.07874015748031496" right="0.07874015748031496" top="0.984251968503937" bottom="0.5905511811023623" header="0.31496062992125984" footer="0.31496062992125984"/>
  <pageSetup horizontalDpi="600" verticalDpi="600" orientation="landscape" paperSize="9" scale="75" r:id="rId1"/>
  <headerFooter alignWithMargins="0">
    <oddHeader>&amp;C&amp;"Times New Roman,Félkövér dőlt"ZALAEGERSZEG MEGYEI JOGÚ VÁROS 
ÖNKORMÁNYZATÁNAK HELYESBÍTETT PÉNZMARADVÁNYA 2013. ÉVBEN&amp;R&amp;"Times New Roman,Félkövér dőlt"11.  tábla
Adatok: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D17" sqref="D17:D19"/>
    </sheetView>
  </sheetViews>
  <sheetFormatPr defaultColWidth="9.00390625" defaultRowHeight="12.75"/>
  <cols>
    <col min="1" max="1" width="45.00390625" style="24" customWidth="1"/>
    <col min="2" max="3" width="16.875" style="24" customWidth="1"/>
    <col min="4" max="4" width="15.625" style="24" customWidth="1"/>
    <col min="5" max="16384" width="9.375" style="24" customWidth="1"/>
  </cols>
  <sheetData>
    <row r="1" spans="1:4" s="697" customFormat="1" ht="60" customHeight="1">
      <c r="A1" s="833"/>
      <c r="B1" s="833" t="s">
        <v>1187</v>
      </c>
      <c r="C1" s="833" t="s">
        <v>1188</v>
      </c>
      <c r="D1" s="833" t="s">
        <v>1189</v>
      </c>
    </row>
    <row r="2" spans="1:7" s="697" customFormat="1" ht="18" customHeight="1">
      <c r="A2" s="625" t="s">
        <v>1190</v>
      </c>
      <c r="B2" s="635">
        <v>3597874</v>
      </c>
      <c r="C2" s="635">
        <v>361515</v>
      </c>
      <c r="D2" s="834">
        <f>SUM(B2:C2)</f>
        <v>3959389</v>
      </c>
      <c r="G2" s="35"/>
    </row>
    <row r="3" spans="1:4" s="697" customFormat="1" ht="27.75" customHeight="1">
      <c r="A3" s="625" t="s">
        <v>1191</v>
      </c>
      <c r="B3" s="635">
        <v>414223</v>
      </c>
      <c r="C3" s="635"/>
      <c r="D3" s="834">
        <f>SUM(B3:C3)</f>
        <v>414223</v>
      </c>
    </row>
    <row r="4" spans="1:4" s="697" customFormat="1" ht="24.75" customHeight="1">
      <c r="A4" s="625" t="s">
        <v>1192</v>
      </c>
      <c r="B4" s="635">
        <v>36657</v>
      </c>
      <c r="C4" s="635">
        <v>-5752</v>
      </c>
      <c r="D4" s="834">
        <f>SUM(B4:C4)</f>
        <v>30905</v>
      </c>
    </row>
    <row r="5" spans="1:4" s="697" customFormat="1" ht="18" customHeight="1">
      <c r="A5" s="625" t="s">
        <v>1193</v>
      </c>
      <c r="B5" s="635">
        <v>928111</v>
      </c>
      <c r="C5" s="635">
        <v>5255</v>
      </c>
      <c r="D5" s="834">
        <f>SUM(B5:C5)</f>
        <v>933366</v>
      </c>
    </row>
    <row r="6" spans="1:4" s="697" customFormat="1" ht="27.75" customHeight="1">
      <c r="A6" s="625" t="s">
        <v>1194</v>
      </c>
      <c r="B6" s="635"/>
      <c r="C6" s="635">
        <v>99</v>
      </c>
      <c r="D6" s="834">
        <f>SUM(B6:C6)</f>
        <v>99</v>
      </c>
    </row>
    <row r="7" spans="1:4" s="35" customFormat="1" ht="24.75" customHeight="1">
      <c r="A7" s="700" t="s">
        <v>1195</v>
      </c>
      <c r="B7" s="834">
        <f>SUM(B2+B3+B4-B5-B6)</f>
        <v>3120643</v>
      </c>
      <c r="C7" s="834">
        <f>SUM(C2+C3+C4-C5-C6)</f>
        <v>350409</v>
      </c>
      <c r="D7" s="834">
        <f>SUM(D2+D3+D4-D5-D6)</f>
        <v>3471052</v>
      </c>
    </row>
    <row r="8" spans="1:4" s="706" customFormat="1" ht="25.5">
      <c r="A8" s="625" t="s">
        <v>1196</v>
      </c>
      <c r="B8" s="635">
        <v>-49263</v>
      </c>
      <c r="C8" s="635"/>
      <c r="D8" s="834">
        <f>SUM(B8:C8)</f>
        <v>-49263</v>
      </c>
    </row>
    <row r="9" spans="1:4" s="36" customFormat="1" ht="25.5">
      <c r="A9" s="709" t="s">
        <v>1197</v>
      </c>
      <c r="B9" s="713"/>
      <c r="C9" s="713"/>
      <c r="D9" s="834">
        <f>SUM(B9:C9)</f>
        <v>0</v>
      </c>
    </row>
    <row r="10" spans="1:4" s="36" customFormat="1" ht="13.5">
      <c r="A10" s="835" t="s">
        <v>1198</v>
      </c>
      <c r="B10" s="836">
        <f>SUM(B7:B9)</f>
        <v>3071380</v>
      </c>
      <c r="C10" s="836">
        <f>SUM(C7:C9)</f>
        <v>350409</v>
      </c>
      <c r="D10" s="837">
        <f>SUM(D7:D9)</f>
        <v>3421789</v>
      </c>
    </row>
    <row r="11" spans="1:4" s="36" customFormat="1" ht="24.75" customHeight="1">
      <c r="A11" s="709" t="s">
        <v>1199</v>
      </c>
      <c r="B11" s="713">
        <v>5300</v>
      </c>
      <c r="C11" s="713">
        <v>-5300</v>
      </c>
      <c r="D11" s="834">
        <f>SUM(B11:C11)</f>
        <v>0</v>
      </c>
    </row>
    <row r="12" spans="1:4" s="36" customFormat="1" ht="24.75" customHeight="1">
      <c r="A12" s="709" t="s">
        <v>1200</v>
      </c>
      <c r="B12" s="713"/>
      <c r="C12" s="713"/>
      <c r="D12" s="834">
        <f>SUM(B12:C12)</f>
        <v>0</v>
      </c>
    </row>
    <row r="13" spans="1:4" s="36" customFormat="1" ht="19.5" customHeight="1">
      <c r="A13" s="835" t="s">
        <v>1201</v>
      </c>
      <c r="B13" s="836">
        <f>SUM(B10:B11)</f>
        <v>3076680</v>
      </c>
      <c r="C13" s="836">
        <f>SUM(C10:C12)</f>
        <v>345109</v>
      </c>
      <c r="D13" s="836">
        <f>SUM(D10:D12)</f>
        <v>3421789</v>
      </c>
    </row>
    <row r="14" spans="1:4" s="36" customFormat="1" ht="19.5" customHeight="1">
      <c r="A14" s="838"/>
      <c r="B14" s="839"/>
      <c r="C14" s="839"/>
      <c r="D14" s="839"/>
    </row>
    <row r="15" spans="1:4" s="20" customFormat="1" ht="12.75">
      <c r="A15" s="728"/>
      <c r="B15" s="728"/>
      <c r="C15" s="728"/>
      <c r="D15" s="728"/>
    </row>
    <row r="16" spans="1:4" s="3" customFormat="1" ht="27">
      <c r="A16" s="700" t="s">
        <v>1195</v>
      </c>
      <c r="B16" s="834">
        <f>SUM(B17+B18)</f>
        <v>3120643</v>
      </c>
      <c r="C16" s="834">
        <f>SUM(C17+C18+C19)</f>
        <v>350409</v>
      </c>
      <c r="D16" s="840">
        <f>SUM(B16:C16)</f>
        <v>3471052</v>
      </c>
    </row>
    <row r="17" spans="1:4" s="3" customFormat="1" ht="27">
      <c r="A17" s="700" t="s">
        <v>1202</v>
      </c>
      <c r="B17" s="840">
        <v>1202086</v>
      </c>
      <c r="C17" s="840">
        <v>68748</v>
      </c>
      <c r="D17" s="840">
        <f>SUM(B17:C17)</f>
        <v>1270834</v>
      </c>
    </row>
    <row r="18" spans="1:4" s="3" customFormat="1" ht="13.5">
      <c r="A18" s="841" t="s">
        <v>1203</v>
      </c>
      <c r="B18" s="840">
        <v>1918557</v>
      </c>
      <c r="C18" s="840">
        <v>242581</v>
      </c>
      <c r="D18" s="840">
        <f>SUM(B18:C18)</f>
        <v>2161138</v>
      </c>
    </row>
    <row r="19" spans="1:4" s="3" customFormat="1" ht="27">
      <c r="A19" s="700" t="s">
        <v>1204</v>
      </c>
      <c r="B19" s="840"/>
      <c r="C19" s="840">
        <v>39080</v>
      </c>
      <c r="D19" s="840">
        <f>SUM(B19:C19)</f>
        <v>39080</v>
      </c>
    </row>
    <row r="20" spans="1:4" s="3" customFormat="1" ht="12.75">
      <c r="A20" s="727"/>
      <c r="B20" s="727"/>
      <c r="C20" s="727"/>
      <c r="D20" s="727"/>
    </row>
    <row r="21" spans="1:4" s="3" customFormat="1" ht="12.75">
      <c r="A21" s="727"/>
      <c r="B21" s="727"/>
      <c r="C21" s="727"/>
      <c r="D21" s="727"/>
    </row>
    <row r="22" spans="1:4" s="3" customFormat="1" ht="12.75">
      <c r="A22" s="727"/>
      <c r="B22" s="727"/>
      <c r="C22" s="727"/>
      <c r="D22" s="727"/>
    </row>
    <row r="23" spans="1:4" s="3" customFormat="1" ht="12.75">
      <c r="A23" s="727"/>
      <c r="B23" s="727"/>
      <c r="C23" s="727"/>
      <c r="D23" s="727"/>
    </row>
    <row r="24" spans="1:4" s="3" customFormat="1" ht="12.75">
      <c r="A24" s="727"/>
      <c r="B24" s="727"/>
      <c r="C24" s="727"/>
      <c r="D24" s="727"/>
    </row>
    <row r="25" spans="1:4" s="3" customFormat="1" ht="12.75">
      <c r="A25" s="727"/>
      <c r="B25" s="727"/>
      <c r="C25" s="727"/>
      <c r="D25" s="727"/>
    </row>
    <row r="26" spans="1:4" ht="12.75">
      <c r="A26" s="729"/>
      <c r="B26" s="729"/>
      <c r="C26" s="729"/>
      <c r="D26" s="729"/>
    </row>
    <row r="27" spans="1:4" ht="12.75">
      <c r="A27" s="729"/>
      <c r="B27" s="729"/>
      <c r="C27" s="729"/>
      <c r="D27" s="729"/>
    </row>
    <row r="28" spans="1:4" ht="12.75">
      <c r="A28" s="729"/>
      <c r="B28" s="729"/>
      <c r="C28" s="729"/>
      <c r="D28" s="729"/>
    </row>
    <row r="29" spans="1:4" ht="12.75">
      <c r="A29" s="729"/>
      <c r="B29" s="729"/>
      <c r="C29" s="729"/>
      <c r="D29" s="729"/>
    </row>
    <row r="30" spans="1:4" ht="12.75">
      <c r="A30" s="729"/>
      <c r="B30" s="729"/>
      <c r="C30" s="729"/>
      <c r="D30" s="729"/>
    </row>
    <row r="31" spans="1:4" ht="12.75">
      <c r="A31" s="729"/>
      <c r="B31" s="729"/>
      <c r="C31" s="729"/>
      <c r="D31" s="729"/>
    </row>
  </sheetData>
  <sheetProtection/>
  <printOptions horizontalCentered="1"/>
  <pageMargins left="0.3937007874015748" right="0.35433070866141736" top="0.984251968503937" bottom="0.6692913385826772" header="0.5905511811023623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ÖNKORMÁNYZATÁNAK JÓVÁHAGYÁSRA JAVASOLT PÉNZMARADVÁNYA
2013. ÉVBEN&amp;R&amp;"Times New Roman CE,Félkövér dőlt"11.a  tábla
Adatok: ezer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7.125" style="24" customWidth="1"/>
    <col min="2" max="2" width="74.00390625" style="24" customWidth="1"/>
    <col min="3" max="3" width="16.875" style="24" customWidth="1"/>
    <col min="4" max="16384" width="9.375" style="24" customWidth="1"/>
  </cols>
  <sheetData>
    <row r="1" spans="1:3" s="697" customFormat="1" ht="60" customHeight="1">
      <c r="A1" s="842"/>
      <c r="B1" s="833"/>
      <c r="C1" s="833" t="s">
        <v>10</v>
      </c>
    </row>
    <row r="2" spans="1:3" s="697" customFormat="1" ht="18" customHeight="1">
      <c r="A2" s="843" t="s">
        <v>102</v>
      </c>
      <c r="B2" s="844" t="s">
        <v>1205</v>
      </c>
      <c r="C2" s="635">
        <v>1016</v>
      </c>
    </row>
    <row r="3" spans="1:3" s="697" customFormat="1" ht="18" customHeight="1">
      <c r="A3" s="843" t="s">
        <v>1337</v>
      </c>
      <c r="B3" s="844" t="s">
        <v>1206</v>
      </c>
      <c r="C3" s="635">
        <v>26</v>
      </c>
    </row>
    <row r="4" spans="1:3" s="697" customFormat="1" ht="18" customHeight="1">
      <c r="A4" s="843" t="s">
        <v>104</v>
      </c>
      <c r="B4" s="845" t="s">
        <v>1207</v>
      </c>
      <c r="C4" s="635"/>
    </row>
    <row r="5" spans="1:3" s="697" customFormat="1" ht="18" customHeight="1">
      <c r="A5" s="843" t="s">
        <v>106</v>
      </c>
      <c r="B5" s="844" t="s">
        <v>1218</v>
      </c>
      <c r="C5" s="635">
        <f>SUM(C2:C4)</f>
        <v>1042</v>
      </c>
    </row>
    <row r="6" spans="1:3" s="697" customFormat="1" ht="18" customHeight="1">
      <c r="A6" s="843" t="s">
        <v>125</v>
      </c>
      <c r="B6" s="844" t="s">
        <v>1208</v>
      </c>
      <c r="C6" s="635">
        <v>943</v>
      </c>
    </row>
    <row r="7" spans="1:3" s="697" customFormat="1" ht="18" customHeight="1">
      <c r="A7" s="843" t="s">
        <v>123</v>
      </c>
      <c r="B7" s="844" t="s">
        <v>1209</v>
      </c>
      <c r="C7" s="635"/>
    </row>
    <row r="8" spans="1:3" s="697" customFormat="1" ht="18" customHeight="1">
      <c r="A8" s="843" t="s">
        <v>128</v>
      </c>
      <c r="B8" s="845" t="s">
        <v>1210</v>
      </c>
      <c r="C8" s="635"/>
    </row>
    <row r="9" spans="1:3" s="697" customFormat="1" ht="18" customHeight="1">
      <c r="A9" s="843" t="s">
        <v>130</v>
      </c>
      <c r="B9" s="846" t="s">
        <v>1219</v>
      </c>
      <c r="C9" s="635">
        <f>SUM(C6:C8)</f>
        <v>943</v>
      </c>
    </row>
    <row r="10" spans="1:3" s="697" customFormat="1" ht="18" customHeight="1">
      <c r="A10" s="843" t="s">
        <v>132</v>
      </c>
      <c r="B10" s="847" t="s">
        <v>1211</v>
      </c>
      <c r="C10" s="635">
        <v>99</v>
      </c>
    </row>
    <row r="11" spans="1:3" s="697" customFormat="1" ht="18" customHeight="1">
      <c r="A11" s="843" t="s">
        <v>1126</v>
      </c>
      <c r="B11" s="847" t="s">
        <v>1212</v>
      </c>
      <c r="C11" s="635"/>
    </row>
    <row r="12" spans="1:3" s="697" customFormat="1" ht="18" customHeight="1">
      <c r="A12" s="843" t="s">
        <v>1373</v>
      </c>
      <c r="B12" s="847" t="s">
        <v>1213</v>
      </c>
      <c r="C12" s="635"/>
    </row>
    <row r="13" spans="1:3" s="697" customFormat="1" ht="25.5" customHeight="1">
      <c r="A13" s="843" t="s">
        <v>1374</v>
      </c>
      <c r="B13" s="845" t="s">
        <v>1214</v>
      </c>
      <c r="C13" s="635"/>
    </row>
    <row r="14" spans="1:3" s="697" customFormat="1" ht="18" customHeight="1">
      <c r="A14" s="843" t="s">
        <v>1316</v>
      </c>
      <c r="B14" s="847" t="s">
        <v>1215</v>
      </c>
      <c r="C14" s="635"/>
    </row>
    <row r="15" spans="1:3" s="697" customFormat="1" ht="18" customHeight="1">
      <c r="A15" s="843" t="s">
        <v>586</v>
      </c>
      <c r="B15" s="846" t="s">
        <v>1220</v>
      </c>
      <c r="C15" s="635">
        <v>99</v>
      </c>
    </row>
    <row r="16" spans="1:3" s="35" customFormat="1" ht="18" customHeight="1">
      <c r="A16" s="843" t="s">
        <v>873</v>
      </c>
      <c r="B16" s="846" t="s">
        <v>1216</v>
      </c>
      <c r="C16" s="635">
        <v>10</v>
      </c>
    </row>
    <row r="17" spans="1:3" s="706" customFormat="1" ht="18" customHeight="1">
      <c r="A17" s="843" t="s">
        <v>1133</v>
      </c>
      <c r="B17" s="848" t="s">
        <v>1217</v>
      </c>
      <c r="C17" s="834">
        <v>89</v>
      </c>
    </row>
    <row r="18" spans="2:3" s="36" customFormat="1" ht="19.5" customHeight="1">
      <c r="B18" s="838"/>
      <c r="C18" s="839"/>
    </row>
    <row r="19" spans="2:3" s="20" customFormat="1" ht="12.75">
      <c r="B19" s="728"/>
      <c r="C19" s="728"/>
    </row>
    <row r="20" spans="2:3" s="3" customFormat="1" ht="12.75">
      <c r="B20" s="727"/>
      <c r="C20" s="727"/>
    </row>
    <row r="21" spans="2:3" s="3" customFormat="1" ht="12.75">
      <c r="B21" s="727"/>
      <c r="C21" s="727"/>
    </row>
    <row r="22" spans="2:3" s="3" customFormat="1" ht="12.75">
      <c r="B22" s="727"/>
      <c r="C22" s="727"/>
    </row>
    <row r="23" spans="2:3" s="3" customFormat="1" ht="12.75">
      <c r="B23" s="727"/>
      <c r="C23" s="727"/>
    </row>
    <row r="24" spans="2:3" s="3" customFormat="1" ht="12.75">
      <c r="B24" s="727"/>
      <c r="C24" s="727"/>
    </row>
    <row r="25" spans="2:3" s="3" customFormat="1" ht="12.75">
      <c r="B25" s="727"/>
      <c r="C25" s="727"/>
    </row>
    <row r="26" spans="2:3" ht="12.75">
      <c r="B26" s="729"/>
      <c r="C26" s="729"/>
    </row>
    <row r="27" spans="2:3" ht="12.75">
      <c r="B27" s="729"/>
      <c r="C27" s="729"/>
    </row>
    <row r="28" spans="2:3" ht="12.75">
      <c r="B28" s="729"/>
      <c r="C28" s="729"/>
    </row>
    <row r="29" spans="2:3" ht="12.75">
      <c r="B29" s="729"/>
      <c r="C29" s="729"/>
    </row>
    <row r="30" spans="2:3" ht="12.75">
      <c r="B30" s="729"/>
      <c r="C30" s="729"/>
    </row>
    <row r="31" spans="2:3" ht="12.75">
      <c r="B31" s="729"/>
      <c r="C31" s="729"/>
    </row>
  </sheetData>
  <sheetProtection/>
  <printOptions horizontalCentered="1" verticalCentered="1"/>
  <pageMargins left="0.3937007874015748" right="0.35433070866141736" top="0.984251968503937" bottom="0.6692913385826772" header="0.5905511811023623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ÖNKORMÁNYZATÁNAK VÁLLALKOZÁSI MARADVÁNYA
2013. ÉVBEN&amp;R&amp;"Times New Roman CE,Félkövér dőlt"11.b tábla
Adatok: ezer 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34"/>
  <sheetViews>
    <sheetView zoomScale="105" zoomScaleNormal="105" zoomScalePageLayoutView="0" workbookViewId="0" topLeftCell="A1">
      <pane ySplit="2" topLeftCell="BM9" activePane="bottomLeft" state="frozen"/>
      <selection pane="topLeft" activeCell="A1" sqref="A1"/>
      <selection pane="bottomLeft" activeCell="K2" sqref="K2"/>
    </sheetView>
  </sheetViews>
  <sheetFormatPr defaultColWidth="9.00390625" defaultRowHeight="12.75"/>
  <cols>
    <col min="1" max="1" width="19.50390625" style="1079" customWidth="1"/>
    <col min="2" max="2" width="8.00390625" style="1079" customWidth="1"/>
    <col min="3" max="3" width="11.375" style="1079" customWidth="1"/>
    <col min="4" max="4" width="9.875" style="1079" customWidth="1"/>
    <col min="5" max="5" width="8.375" style="1079" bestFit="1" customWidth="1"/>
    <col min="6" max="6" width="2.625" style="1079" customWidth="1"/>
    <col min="7" max="7" width="8.50390625" style="1079" customWidth="1"/>
    <col min="8" max="8" width="6.625" style="1079" customWidth="1"/>
    <col min="9" max="9" width="11.625" style="1079" customWidth="1"/>
    <col min="10" max="10" width="10.125" style="1079" customWidth="1"/>
    <col min="11" max="11" width="11.375" style="1079" customWidth="1"/>
    <col min="12" max="12" width="12.375" style="1079" customWidth="1"/>
    <col min="13" max="13" width="7.875" style="1079" customWidth="1"/>
    <col min="14" max="14" width="9.50390625" style="1079" customWidth="1"/>
    <col min="15" max="15" width="9.125" style="1079" customWidth="1"/>
    <col min="16" max="16" width="9.875" style="1079" customWidth="1"/>
    <col min="17" max="17" width="8.875" style="1079" customWidth="1"/>
    <col min="18" max="18" width="10.125" style="1079" customWidth="1"/>
    <col min="19" max="19" width="12.50390625" style="1079" customWidth="1"/>
    <col min="20" max="16384" width="9.375" style="1079" customWidth="1"/>
  </cols>
  <sheetData>
    <row r="1" spans="1:19" ht="12.75">
      <c r="A1" s="1758" t="s">
        <v>1366</v>
      </c>
      <c r="B1" s="1760" t="s">
        <v>2293</v>
      </c>
      <c r="C1" s="1761"/>
      <c r="D1" s="1761"/>
      <c r="E1" s="1761"/>
      <c r="F1" s="1761"/>
      <c r="G1" s="1761"/>
      <c r="H1" s="1761"/>
      <c r="I1" s="1761"/>
      <c r="J1" s="1761"/>
      <c r="K1" s="1761"/>
      <c r="L1" s="1762"/>
      <c r="M1" s="1763" t="s">
        <v>2294</v>
      </c>
      <c r="N1" s="1685"/>
      <c r="O1" s="1685"/>
      <c r="P1" s="1685"/>
      <c r="Q1" s="1685"/>
      <c r="R1" s="1686"/>
      <c r="S1" s="1764" t="s">
        <v>2306</v>
      </c>
    </row>
    <row r="2" spans="1:19" ht="116.25" customHeight="1" thickBot="1">
      <c r="A2" s="1759"/>
      <c r="B2" s="1080" t="s">
        <v>2295</v>
      </c>
      <c r="C2" s="1080" t="s">
        <v>2296</v>
      </c>
      <c r="D2" s="1080" t="s">
        <v>2297</v>
      </c>
      <c r="E2" s="1080" t="s">
        <v>94</v>
      </c>
      <c r="F2" s="1080" t="s">
        <v>2298</v>
      </c>
      <c r="G2" s="1080" t="s">
        <v>1362</v>
      </c>
      <c r="H2" s="1080" t="s">
        <v>2299</v>
      </c>
      <c r="I2" s="1081" t="s">
        <v>2300</v>
      </c>
      <c r="J2" s="1080" t="s">
        <v>2301</v>
      </c>
      <c r="K2" s="1080" t="s">
        <v>79</v>
      </c>
      <c r="L2" s="1081" t="s">
        <v>2302</v>
      </c>
      <c r="M2" s="1082" t="s">
        <v>1239</v>
      </c>
      <c r="N2" s="1080" t="s">
        <v>2303</v>
      </c>
      <c r="O2" s="1080" t="s">
        <v>2304</v>
      </c>
      <c r="P2" s="1080" t="s">
        <v>1074</v>
      </c>
      <c r="Q2" s="1080" t="s">
        <v>1240</v>
      </c>
      <c r="R2" s="1081" t="s">
        <v>2305</v>
      </c>
      <c r="S2" s="1765"/>
    </row>
    <row r="3" spans="1:19" ht="24.75" customHeight="1">
      <c r="A3" s="1220" t="s">
        <v>865</v>
      </c>
      <c r="B3" s="1083">
        <v>21459</v>
      </c>
      <c r="C3" s="1083">
        <v>366175</v>
      </c>
      <c r="D3" s="1083">
        <v>15316</v>
      </c>
      <c r="E3" s="1083">
        <v>22546</v>
      </c>
      <c r="F3" s="1083"/>
      <c r="G3" s="1083"/>
      <c r="H3" s="1083"/>
      <c r="I3" s="1084">
        <f aca="true" t="shared" si="0" ref="I3:I19">SUM(C3:H3)</f>
        <v>404037</v>
      </c>
      <c r="J3" s="1083"/>
      <c r="K3" s="1083"/>
      <c r="L3" s="1084">
        <f aca="true" t="shared" si="1" ref="L3:L19">SUM(B3+I3+J3+K3)</f>
        <v>425496</v>
      </c>
      <c r="M3" s="1083"/>
      <c r="N3" s="1083">
        <v>470</v>
      </c>
      <c r="O3" s="1083"/>
      <c r="P3" s="1083">
        <v>151409</v>
      </c>
      <c r="Q3" s="1083">
        <v>320</v>
      </c>
      <c r="R3" s="1084">
        <f aca="true" t="shared" si="2" ref="R3:R19">SUM(M3:Q3)</f>
        <v>152199</v>
      </c>
      <c r="S3" s="1085">
        <f aca="true" t="shared" si="3" ref="S3:S19">SUM(L3+R3)</f>
        <v>577695</v>
      </c>
    </row>
    <row r="4" spans="1:19" ht="16.5" customHeight="1">
      <c r="A4" s="1221" t="s">
        <v>2307</v>
      </c>
      <c r="B4" s="1084">
        <v>26</v>
      </c>
      <c r="C4" s="1084">
        <v>719640</v>
      </c>
      <c r="D4" s="1084">
        <v>8410</v>
      </c>
      <c r="E4" s="1084">
        <v>1247</v>
      </c>
      <c r="F4" s="1084"/>
      <c r="G4" s="1084"/>
      <c r="H4" s="1084"/>
      <c r="I4" s="1084">
        <f t="shared" si="0"/>
        <v>729297</v>
      </c>
      <c r="J4" s="1084"/>
      <c r="K4" s="1084"/>
      <c r="L4" s="1084">
        <f t="shared" si="1"/>
        <v>729323</v>
      </c>
      <c r="M4" s="1084">
        <v>800</v>
      </c>
      <c r="N4" s="1084">
        <v>4614</v>
      </c>
      <c r="O4" s="1084"/>
      <c r="P4" s="1084">
        <v>86</v>
      </c>
      <c r="Q4" s="1084">
        <v>773</v>
      </c>
      <c r="R4" s="1084">
        <f t="shared" si="2"/>
        <v>6273</v>
      </c>
      <c r="S4" s="1085">
        <f t="shared" si="3"/>
        <v>735596</v>
      </c>
    </row>
    <row r="5" spans="1:19" ht="24.75" customHeight="1">
      <c r="A5" s="1221" t="s">
        <v>2308</v>
      </c>
      <c r="B5" s="1084">
        <v>12</v>
      </c>
      <c r="C5" s="1084">
        <v>558042</v>
      </c>
      <c r="D5" s="1084">
        <v>14640</v>
      </c>
      <c r="E5" s="1084">
        <v>3728</v>
      </c>
      <c r="F5" s="1084"/>
      <c r="G5" s="1084"/>
      <c r="H5" s="1084"/>
      <c r="I5" s="1084">
        <f t="shared" si="0"/>
        <v>576410</v>
      </c>
      <c r="J5" s="1084"/>
      <c r="K5" s="1084"/>
      <c r="L5" s="1084">
        <f t="shared" si="1"/>
        <v>576422</v>
      </c>
      <c r="M5" s="1084">
        <v>71</v>
      </c>
      <c r="N5" s="1084">
        <v>69</v>
      </c>
      <c r="O5" s="1084"/>
      <c r="P5" s="1084">
        <v>56711</v>
      </c>
      <c r="Q5" s="1084">
        <v>839</v>
      </c>
      <c r="R5" s="1084">
        <f t="shared" si="2"/>
        <v>57690</v>
      </c>
      <c r="S5" s="1085">
        <f t="shared" si="3"/>
        <v>634112</v>
      </c>
    </row>
    <row r="6" spans="1:19" ht="15" customHeight="1">
      <c r="A6" s="1220" t="s">
        <v>1557</v>
      </c>
      <c r="B6" s="1084">
        <v>1717</v>
      </c>
      <c r="C6" s="1084">
        <v>3866914</v>
      </c>
      <c r="D6" s="1084">
        <v>98721</v>
      </c>
      <c r="E6" s="1084"/>
      <c r="F6" s="1084"/>
      <c r="G6" s="1084">
        <v>2400</v>
      </c>
      <c r="H6" s="1084"/>
      <c r="I6" s="1084">
        <f t="shared" si="0"/>
        <v>3968035</v>
      </c>
      <c r="J6" s="1084"/>
      <c r="K6" s="1084">
        <v>1698683</v>
      </c>
      <c r="L6" s="1084">
        <f t="shared" si="1"/>
        <v>5668435</v>
      </c>
      <c r="M6" s="1084">
        <v>184</v>
      </c>
      <c r="N6" s="1084">
        <v>39895</v>
      </c>
      <c r="O6" s="1084"/>
      <c r="P6" s="1084">
        <v>41019</v>
      </c>
      <c r="Q6" s="1084">
        <v>661</v>
      </c>
      <c r="R6" s="1084">
        <f t="shared" si="2"/>
        <v>81759</v>
      </c>
      <c r="S6" s="1085">
        <f t="shared" si="3"/>
        <v>5750194</v>
      </c>
    </row>
    <row r="7" spans="1:19" ht="24.75" customHeight="1">
      <c r="A7" s="1221" t="s">
        <v>2309</v>
      </c>
      <c r="B7" s="1084"/>
      <c r="C7" s="1084">
        <v>278956</v>
      </c>
      <c r="D7" s="1084">
        <v>1326</v>
      </c>
      <c r="E7" s="1084"/>
      <c r="F7" s="1084"/>
      <c r="G7" s="1084"/>
      <c r="H7" s="1084"/>
      <c r="I7" s="1084">
        <f t="shared" si="0"/>
        <v>280282</v>
      </c>
      <c r="J7" s="1084"/>
      <c r="K7" s="1084"/>
      <c r="L7" s="1084">
        <f t="shared" si="1"/>
        <v>280282</v>
      </c>
      <c r="M7" s="1084"/>
      <c r="N7" s="1084">
        <v>2697</v>
      </c>
      <c r="O7" s="1084"/>
      <c r="P7" s="1084">
        <v>718</v>
      </c>
      <c r="Q7" s="1084">
        <v>152</v>
      </c>
      <c r="R7" s="1084">
        <f t="shared" si="2"/>
        <v>3567</v>
      </c>
      <c r="S7" s="1085">
        <f t="shared" si="3"/>
        <v>283849</v>
      </c>
    </row>
    <row r="8" spans="1:19" ht="24.75" customHeight="1">
      <c r="A8" s="1221" t="s">
        <v>2310</v>
      </c>
      <c r="B8" s="1084"/>
      <c r="C8" s="1084">
        <v>202810</v>
      </c>
      <c r="D8" s="1084">
        <v>3016</v>
      </c>
      <c r="E8" s="1084"/>
      <c r="F8" s="1084"/>
      <c r="G8" s="1084"/>
      <c r="H8" s="1084"/>
      <c r="I8" s="1084">
        <f t="shared" si="0"/>
        <v>205826</v>
      </c>
      <c r="J8" s="1084"/>
      <c r="K8" s="1084"/>
      <c r="L8" s="1084">
        <f t="shared" si="1"/>
        <v>205826</v>
      </c>
      <c r="M8" s="1084"/>
      <c r="N8" s="1084">
        <v>1988</v>
      </c>
      <c r="O8" s="1084"/>
      <c r="P8" s="1084">
        <v>1202</v>
      </c>
      <c r="Q8" s="1084">
        <v>482</v>
      </c>
      <c r="R8" s="1084">
        <f t="shared" si="2"/>
        <v>3672</v>
      </c>
      <c r="S8" s="1085">
        <f t="shared" si="3"/>
        <v>209498</v>
      </c>
    </row>
    <row r="9" spans="1:19" ht="24.75" customHeight="1">
      <c r="A9" s="1221" t="s">
        <v>8</v>
      </c>
      <c r="B9" s="1084"/>
      <c r="C9" s="1084">
        <v>254517</v>
      </c>
      <c r="D9" s="1084">
        <v>538</v>
      </c>
      <c r="E9" s="1084"/>
      <c r="F9" s="1084"/>
      <c r="G9" s="1084"/>
      <c r="H9" s="1084"/>
      <c r="I9" s="1084">
        <f t="shared" si="0"/>
        <v>255055</v>
      </c>
      <c r="J9" s="1084"/>
      <c r="K9" s="1084"/>
      <c r="L9" s="1084">
        <f t="shared" si="1"/>
        <v>255055</v>
      </c>
      <c r="M9" s="1084"/>
      <c r="N9" s="1084">
        <v>2574</v>
      </c>
      <c r="O9" s="1084"/>
      <c r="P9" s="1084">
        <v>604</v>
      </c>
      <c r="Q9" s="1084">
        <v>153</v>
      </c>
      <c r="R9" s="1084">
        <f t="shared" si="2"/>
        <v>3331</v>
      </c>
      <c r="S9" s="1085">
        <f t="shared" si="3"/>
        <v>258386</v>
      </c>
    </row>
    <row r="10" spans="1:19" ht="24.75" customHeight="1">
      <c r="A10" s="1221" t="s">
        <v>2311</v>
      </c>
      <c r="B10" s="1084"/>
      <c r="C10" s="1084">
        <v>269729</v>
      </c>
      <c r="D10" s="1084">
        <v>1266</v>
      </c>
      <c r="E10" s="1084"/>
      <c r="F10" s="1084"/>
      <c r="G10" s="1084"/>
      <c r="H10" s="1084"/>
      <c r="I10" s="1084">
        <f t="shared" si="0"/>
        <v>270995</v>
      </c>
      <c r="J10" s="1084"/>
      <c r="K10" s="1084"/>
      <c r="L10" s="1084">
        <f t="shared" si="1"/>
        <v>270995</v>
      </c>
      <c r="M10" s="1084"/>
      <c r="N10" s="1084">
        <v>1755</v>
      </c>
      <c r="O10" s="1084"/>
      <c r="P10" s="1084">
        <v>431</v>
      </c>
      <c r="Q10" s="1084">
        <v>100</v>
      </c>
      <c r="R10" s="1084">
        <f t="shared" si="2"/>
        <v>2286</v>
      </c>
      <c r="S10" s="1085">
        <f t="shared" si="3"/>
        <v>273281</v>
      </c>
    </row>
    <row r="11" spans="1:19" ht="24.75" customHeight="1">
      <c r="A11" s="1221" t="s">
        <v>2312</v>
      </c>
      <c r="B11" s="1084">
        <v>1069</v>
      </c>
      <c r="C11" s="1084">
        <v>99233</v>
      </c>
      <c r="D11" s="1084">
        <v>6865</v>
      </c>
      <c r="E11" s="1084"/>
      <c r="F11" s="1084"/>
      <c r="G11" s="1084"/>
      <c r="H11" s="1084"/>
      <c r="I11" s="1084">
        <f t="shared" si="0"/>
        <v>106098</v>
      </c>
      <c r="J11" s="1084"/>
      <c r="K11" s="1084"/>
      <c r="L11" s="1084">
        <f t="shared" si="1"/>
        <v>107167</v>
      </c>
      <c r="M11" s="1084"/>
      <c r="N11" s="1084">
        <v>3706</v>
      </c>
      <c r="O11" s="1084"/>
      <c r="P11" s="1084">
        <v>3921</v>
      </c>
      <c r="Q11" s="1084">
        <v>1387</v>
      </c>
      <c r="R11" s="1084">
        <f t="shared" si="2"/>
        <v>9014</v>
      </c>
      <c r="S11" s="1085">
        <f t="shared" si="3"/>
        <v>116181</v>
      </c>
    </row>
    <row r="12" spans="1:19" ht="35.25" customHeight="1">
      <c r="A12" s="751" t="s">
        <v>1291</v>
      </c>
      <c r="B12" s="1084"/>
      <c r="C12" s="1084">
        <v>619687</v>
      </c>
      <c r="D12" s="1084">
        <v>277924</v>
      </c>
      <c r="E12" s="1084">
        <v>2948</v>
      </c>
      <c r="F12" s="1084"/>
      <c r="G12" s="1084"/>
      <c r="H12" s="1084"/>
      <c r="I12" s="1084">
        <f t="shared" si="0"/>
        <v>900559</v>
      </c>
      <c r="J12" s="1084"/>
      <c r="K12" s="1084"/>
      <c r="L12" s="1084">
        <f t="shared" si="1"/>
        <v>900559</v>
      </c>
      <c r="M12" s="1084"/>
      <c r="N12" s="1084">
        <v>513</v>
      </c>
      <c r="O12" s="1084"/>
      <c r="P12" s="1084">
        <v>1393</v>
      </c>
      <c r="Q12" s="1084">
        <v>1047</v>
      </c>
      <c r="R12" s="1084">
        <f t="shared" si="2"/>
        <v>2953</v>
      </c>
      <c r="S12" s="1085">
        <f t="shared" si="3"/>
        <v>903512</v>
      </c>
    </row>
    <row r="13" spans="1:19" ht="15" customHeight="1">
      <c r="A13" s="1221" t="s">
        <v>2313</v>
      </c>
      <c r="B13" s="1084"/>
      <c r="C13" s="1084"/>
      <c r="D13" s="1084">
        <v>336</v>
      </c>
      <c r="E13" s="1084"/>
      <c r="F13" s="1084"/>
      <c r="G13" s="1084"/>
      <c r="H13" s="1084"/>
      <c r="I13" s="1084">
        <f t="shared" si="0"/>
        <v>336</v>
      </c>
      <c r="J13" s="1084"/>
      <c r="K13" s="1084"/>
      <c r="L13" s="1084">
        <f t="shared" si="1"/>
        <v>336</v>
      </c>
      <c r="M13" s="1084">
        <v>226</v>
      </c>
      <c r="N13" s="1084"/>
      <c r="O13" s="1084"/>
      <c r="P13" s="1084">
        <v>1285</v>
      </c>
      <c r="Q13" s="1084">
        <v>315</v>
      </c>
      <c r="R13" s="1084">
        <f t="shared" si="2"/>
        <v>1826</v>
      </c>
      <c r="S13" s="1085">
        <f t="shared" si="3"/>
        <v>2162</v>
      </c>
    </row>
    <row r="14" spans="1:19" ht="23.25" customHeight="1">
      <c r="A14" s="1222" t="s">
        <v>868</v>
      </c>
      <c r="B14" s="1084">
        <v>150</v>
      </c>
      <c r="C14" s="1084">
        <v>33209</v>
      </c>
      <c r="D14" s="1084">
        <v>5986</v>
      </c>
      <c r="E14" s="1084"/>
      <c r="F14" s="1084"/>
      <c r="G14" s="1084">
        <v>1446</v>
      </c>
      <c r="H14" s="1084"/>
      <c r="I14" s="1084">
        <f t="shared" si="0"/>
        <v>40641</v>
      </c>
      <c r="J14" s="1084"/>
      <c r="K14" s="1084">
        <v>31711</v>
      </c>
      <c r="L14" s="1084">
        <f t="shared" si="1"/>
        <v>72502</v>
      </c>
      <c r="M14" s="1084"/>
      <c r="N14" s="1084">
        <v>5</v>
      </c>
      <c r="O14" s="1084"/>
      <c r="P14" s="1084">
        <v>9312</v>
      </c>
      <c r="Q14" s="1084">
        <v>228</v>
      </c>
      <c r="R14" s="1084">
        <f t="shared" si="2"/>
        <v>9545</v>
      </c>
      <c r="S14" s="1085">
        <f t="shared" si="3"/>
        <v>82047</v>
      </c>
    </row>
    <row r="15" spans="1:19" ht="15" customHeight="1">
      <c r="A15" s="1223" t="s">
        <v>869</v>
      </c>
      <c r="B15" s="1084">
        <v>122</v>
      </c>
      <c r="C15" s="1084">
        <v>0</v>
      </c>
      <c r="D15" s="1084">
        <v>12558</v>
      </c>
      <c r="E15" s="1084">
        <v>0</v>
      </c>
      <c r="F15" s="1084"/>
      <c r="G15" s="1084">
        <v>50670</v>
      </c>
      <c r="H15" s="1084">
        <v>2721</v>
      </c>
      <c r="I15" s="1084">
        <f t="shared" si="0"/>
        <v>65949</v>
      </c>
      <c r="J15" s="1084"/>
      <c r="K15" s="1084">
        <v>335134</v>
      </c>
      <c r="L15" s="1084">
        <f t="shared" si="1"/>
        <v>401205</v>
      </c>
      <c r="M15" s="1084">
        <v>16832</v>
      </c>
      <c r="N15" s="1084">
        <v>29969</v>
      </c>
      <c r="O15" s="1084"/>
      <c r="P15" s="1084">
        <v>39258</v>
      </c>
      <c r="Q15" s="1084">
        <v>698</v>
      </c>
      <c r="R15" s="1084">
        <f t="shared" si="2"/>
        <v>86757</v>
      </c>
      <c r="S15" s="1085">
        <f t="shared" si="3"/>
        <v>487962</v>
      </c>
    </row>
    <row r="16" spans="1:19" ht="13.5" customHeight="1">
      <c r="A16" s="1223" t="s">
        <v>1296</v>
      </c>
      <c r="B16" s="1084">
        <v>55</v>
      </c>
      <c r="C16" s="1084">
        <v>47934</v>
      </c>
      <c r="D16" s="1084">
        <v>6726</v>
      </c>
      <c r="E16" s="1084">
        <v>1778</v>
      </c>
      <c r="F16" s="1084"/>
      <c r="G16" s="1084">
        <v>95</v>
      </c>
      <c r="H16" s="1084"/>
      <c r="I16" s="1084">
        <f t="shared" si="0"/>
        <v>56533</v>
      </c>
      <c r="J16" s="1084"/>
      <c r="K16" s="1084"/>
      <c r="L16" s="1084">
        <f t="shared" si="1"/>
        <v>56588</v>
      </c>
      <c r="M16" s="1084">
        <v>5808</v>
      </c>
      <c r="N16" s="1084">
        <v>8071</v>
      </c>
      <c r="O16" s="1084"/>
      <c r="P16" s="1084">
        <v>4984</v>
      </c>
      <c r="Q16" s="1084">
        <v>228</v>
      </c>
      <c r="R16" s="1084">
        <f t="shared" si="2"/>
        <v>19091</v>
      </c>
      <c r="S16" s="1085">
        <f t="shared" si="3"/>
        <v>75679</v>
      </c>
    </row>
    <row r="17" spans="1:19" ht="13.5" customHeight="1">
      <c r="A17" s="1223" t="s">
        <v>324</v>
      </c>
      <c r="B17" s="1084"/>
      <c r="C17" s="1084">
        <v>115</v>
      </c>
      <c r="D17" s="1084">
        <v>963</v>
      </c>
      <c r="E17" s="1084"/>
      <c r="F17" s="1084"/>
      <c r="G17" s="1084"/>
      <c r="H17" s="1084"/>
      <c r="I17" s="1084">
        <f t="shared" si="0"/>
        <v>1078</v>
      </c>
      <c r="J17" s="1084"/>
      <c r="K17" s="1084"/>
      <c r="L17" s="1084">
        <f t="shared" si="1"/>
        <v>1078</v>
      </c>
      <c r="M17" s="1084"/>
      <c r="N17" s="1084">
        <v>220</v>
      </c>
      <c r="O17" s="1084"/>
      <c r="P17" s="1084">
        <v>4861</v>
      </c>
      <c r="Q17" s="1084">
        <v>178</v>
      </c>
      <c r="R17" s="1084">
        <f t="shared" si="2"/>
        <v>5259</v>
      </c>
      <c r="S17" s="1085">
        <f t="shared" si="3"/>
        <v>6337</v>
      </c>
    </row>
    <row r="18" spans="1:19" ht="37.5" customHeight="1">
      <c r="A18" s="1222" t="s">
        <v>870</v>
      </c>
      <c r="B18" s="1084">
        <v>248</v>
      </c>
      <c r="C18" s="1084">
        <v>1701876</v>
      </c>
      <c r="D18" s="1084">
        <v>11683</v>
      </c>
      <c r="E18" s="1084">
        <v>2780</v>
      </c>
      <c r="F18" s="1084"/>
      <c r="G18" s="1084">
        <v>525</v>
      </c>
      <c r="H18" s="1084"/>
      <c r="I18" s="1084">
        <f t="shared" si="0"/>
        <v>1716864</v>
      </c>
      <c r="J18" s="1084"/>
      <c r="K18" s="1084"/>
      <c r="L18" s="1084">
        <f t="shared" si="1"/>
        <v>1717112</v>
      </c>
      <c r="M18" s="1084">
        <v>798</v>
      </c>
      <c r="N18" s="1084">
        <v>2256</v>
      </c>
      <c r="O18" s="1084"/>
      <c r="P18" s="1084">
        <v>22611</v>
      </c>
      <c r="Q18" s="1084"/>
      <c r="R18" s="1084">
        <f t="shared" si="2"/>
        <v>25665</v>
      </c>
      <c r="S18" s="1085">
        <f t="shared" si="3"/>
        <v>1742777</v>
      </c>
    </row>
    <row r="19" spans="1:19" ht="13.5" customHeight="1">
      <c r="A19" s="1223" t="s">
        <v>871</v>
      </c>
      <c r="B19" s="1084"/>
      <c r="C19" s="1084">
        <v>443085</v>
      </c>
      <c r="D19" s="1084">
        <v>18386</v>
      </c>
      <c r="E19" s="1084"/>
      <c r="F19" s="1084"/>
      <c r="G19" s="1084"/>
      <c r="H19" s="1084">
        <v>50</v>
      </c>
      <c r="I19" s="1084">
        <f t="shared" si="0"/>
        <v>461521</v>
      </c>
      <c r="J19" s="1084"/>
      <c r="K19" s="1084"/>
      <c r="L19" s="1084">
        <f t="shared" si="1"/>
        <v>461521</v>
      </c>
      <c r="M19" s="1084">
        <v>102</v>
      </c>
      <c r="N19" s="1084">
        <v>478</v>
      </c>
      <c r="O19" s="1084"/>
      <c r="P19" s="1084">
        <v>24668</v>
      </c>
      <c r="Q19" s="1084">
        <v>1146</v>
      </c>
      <c r="R19" s="1084">
        <f t="shared" si="2"/>
        <v>26394</v>
      </c>
      <c r="S19" s="1085">
        <f t="shared" si="3"/>
        <v>487915</v>
      </c>
    </row>
    <row r="20" spans="1:19" ht="27" customHeight="1">
      <c r="A20" s="1087" t="s">
        <v>2324</v>
      </c>
      <c r="B20" s="1088">
        <f aca="true" t="shared" si="4" ref="B20:S20">SUM(B3:B19)</f>
        <v>24858</v>
      </c>
      <c r="C20" s="1088">
        <f t="shared" si="4"/>
        <v>9461922</v>
      </c>
      <c r="D20" s="1088">
        <f t="shared" si="4"/>
        <v>484660</v>
      </c>
      <c r="E20" s="1088">
        <f t="shared" si="4"/>
        <v>35027</v>
      </c>
      <c r="F20" s="1088">
        <f t="shared" si="4"/>
        <v>0</v>
      </c>
      <c r="G20" s="1088">
        <f t="shared" si="4"/>
        <v>55136</v>
      </c>
      <c r="H20" s="1088">
        <f t="shared" si="4"/>
        <v>2771</v>
      </c>
      <c r="I20" s="1088">
        <f t="shared" si="4"/>
        <v>10039516</v>
      </c>
      <c r="J20" s="1088">
        <f t="shared" si="4"/>
        <v>0</v>
      </c>
      <c r="K20" s="1088">
        <f t="shared" si="4"/>
        <v>2065528</v>
      </c>
      <c r="L20" s="1088">
        <f t="shared" si="4"/>
        <v>12129902</v>
      </c>
      <c r="M20" s="1088">
        <f t="shared" si="4"/>
        <v>24821</v>
      </c>
      <c r="N20" s="1088">
        <f t="shared" si="4"/>
        <v>99280</v>
      </c>
      <c r="O20" s="1088">
        <f t="shared" si="4"/>
        <v>0</v>
      </c>
      <c r="P20" s="1088">
        <f t="shared" si="4"/>
        <v>364473</v>
      </c>
      <c r="Q20" s="1088">
        <f t="shared" si="4"/>
        <v>8707</v>
      </c>
      <c r="R20" s="1088">
        <f t="shared" si="4"/>
        <v>497281</v>
      </c>
      <c r="S20" s="1088">
        <f t="shared" si="4"/>
        <v>12627183</v>
      </c>
    </row>
    <row r="21" spans="1:19" ht="16.5" customHeight="1" thickBot="1">
      <c r="A21" s="1089" t="s">
        <v>2315</v>
      </c>
      <c r="B21" s="1083">
        <v>3749</v>
      </c>
      <c r="C21" s="1083">
        <v>70967316</v>
      </c>
      <c r="D21" s="1083">
        <v>154490</v>
      </c>
      <c r="E21" s="1083">
        <v>8025</v>
      </c>
      <c r="F21" s="1083"/>
      <c r="G21" s="1083">
        <v>548291</v>
      </c>
      <c r="H21" s="1083"/>
      <c r="I21" s="1083">
        <f>SUM(C21:H21)</f>
        <v>71678122</v>
      </c>
      <c r="J21" s="1083">
        <v>1608315</v>
      </c>
      <c r="K21" s="1083">
        <v>23543738</v>
      </c>
      <c r="L21" s="1084">
        <f>SUM(B21+I21+J21+K21)</f>
        <v>96833924</v>
      </c>
      <c r="M21" s="1090">
        <v>12436</v>
      </c>
      <c r="N21" s="1091">
        <v>524798</v>
      </c>
      <c r="O21" s="1092">
        <v>414223</v>
      </c>
      <c r="P21" s="1083">
        <v>3598214</v>
      </c>
      <c r="Q21" s="1083">
        <v>74785</v>
      </c>
      <c r="R21" s="1083">
        <f>SUM(M21:Q21)</f>
        <v>4624456</v>
      </c>
      <c r="S21" s="1093">
        <f>SUM(L21+R21)</f>
        <v>101458380</v>
      </c>
    </row>
    <row r="22" spans="1:19" ht="18" customHeight="1" thickBot="1">
      <c r="A22" s="1094" t="s">
        <v>2316</v>
      </c>
      <c r="B22" s="1095">
        <f aca="true" t="shared" si="5" ref="B22:S22">SUM(B20:B21)</f>
        <v>28607</v>
      </c>
      <c r="C22" s="1095">
        <f t="shared" si="5"/>
        <v>80429238</v>
      </c>
      <c r="D22" s="1095">
        <f t="shared" si="5"/>
        <v>639150</v>
      </c>
      <c r="E22" s="1095">
        <f t="shared" si="5"/>
        <v>43052</v>
      </c>
      <c r="F22" s="1095">
        <f t="shared" si="5"/>
        <v>0</v>
      </c>
      <c r="G22" s="1095">
        <f t="shared" si="5"/>
        <v>603427</v>
      </c>
      <c r="H22" s="1095">
        <f t="shared" si="5"/>
        <v>2771</v>
      </c>
      <c r="I22" s="1095">
        <f t="shared" si="5"/>
        <v>81717638</v>
      </c>
      <c r="J22" s="1095">
        <f t="shared" si="5"/>
        <v>1608315</v>
      </c>
      <c r="K22" s="1095">
        <f t="shared" si="5"/>
        <v>25609266</v>
      </c>
      <c r="L22" s="1095">
        <f t="shared" si="5"/>
        <v>108963826</v>
      </c>
      <c r="M22" s="1095">
        <f t="shared" si="5"/>
        <v>37257</v>
      </c>
      <c r="N22" s="1095">
        <f t="shared" si="5"/>
        <v>624078</v>
      </c>
      <c r="O22" s="1095">
        <f t="shared" si="5"/>
        <v>414223</v>
      </c>
      <c r="P22" s="1095">
        <f t="shared" si="5"/>
        <v>3962687</v>
      </c>
      <c r="Q22" s="1095">
        <f t="shared" si="5"/>
        <v>83492</v>
      </c>
      <c r="R22" s="1095">
        <f t="shared" si="5"/>
        <v>5121737</v>
      </c>
      <c r="S22" s="1095">
        <f t="shared" si="5"/>
        <v>114085563</v>
      </c>
    </row>
    <row r="23" spans="1:19" ht="12.75">
      <c r="A23" s="1096"/>
      <c r="B23" s="1096"/>
      <c r="C23" s="1096"/>
      <c r="D23" s="1096"/>
      <c r="E23" s="1096"/>
      <c r="F23" s="1096"/>
      <c r="G23" s="1096"/>
      <c r="H23" s="1096"/>
      <c r="I23" s="1096"/>
      <c r="J23" s="1096"/>
      <c r="K23" s="1096"/>
      <c r="L23" s="1096"/>
      <c r="M23" s="1096"/>
      <c r="N23" s="1096"/>
      <c r="O23" s="1096"/>
      <c r="P23" s="1096"/>
      <c r="Q23" s="1096"/>
      <c r="R23" s="1096"/>
      <c r="S23" s="1096"/>
    </row>
    <row r="24" spans="1:19" ht="12.75">
      <c r="A24" s="1096"/>
      <c r="B24" s="1096"/>
      <c r="C24" s="1096"/>
      <c r="D24" s="1096"/>
      <c r="E24" s="1096"/>
      <c r="F24" s="1096"/>
      <c r="G24" s="1096"/>
      <c r="H24" s="1096"/>
      <c r="I24" s="1096"/>
      <c r="J24" s="1096"/>
      <c r="K24" s="1096"/>
      <c r="L24" s="1096"/>
      <c r="M24" s="1096"/>
      <c r="N24" s="1096"/>
      <c r="O24" s="1096"/>
      <c r="P24" s="1096"/>
      <c r="Q24" s="1096"/>
      <c r="R24" s="1096"/>
      <c r="S24" s="1096"/>
    </row>
    <row r="25" spans="1:19" ht="12.75">
      <c r="A25" s="1096"/>
      <c r="B25" s="1096"/>
      <c r="C25" s="1096"/>
      <c r="D25" s="1096"/>
      <c r="E25" s="1096"/>
      <c r="F25" s="1096"/>
      <c r="G25" s="1096"/>
      <c r="H25" s="1096"/>
      <c r="I25" s="1096"/>
      <c r="J25" s="1096"/>
      <c r="K25" s="1096"/>
      <c r="L25" s="1096"/>
      <c r="M25" s="1096"/>
      <c r="N25" s="1096"/>
      <c r="O25" s="1096"/>
      <c r="P25" s="1096"/>
      <c r="Q25" s="1096"/>
      <c r="R25" s="1096"/>
      <c r="S25" s="1096"/>
    </row>
    <row r="26" spans="1:19" ht="12.75">
      <c r="A26" s="1096"/>
      <c r="B26" s="1096"/>
      <c r="C26" s="1096"/>
      <c r="D26" s="1096"/>
      <c r="E26" s="1096"/>
      <c r="F26" s="1096"/>
      <c r="G26" s="1096"/>
      <c r="H26" s="1096"/>
      <c r="I26" s="1096"/>
      <c r="J26" s="1096"/>
      <c r="K26" s="1096"/>
      <c r="L26" s="1096"/>
      <c r="M26" s="1096"/>
      <c r="N26" s="1096"/>
      <c r="O26" s="1096"/>
      <c r="P26" s="1096"/>
      <c r="Q26" s="1096"/>
      <c r="R26" s="1096"/>
      <c r="S26" s="1096"/>
    </row>
    <row r="27" spans="1:19" ht="12.75">
      <c r="A27" s="1096"/>
      <c r="B27" s="1096"/>
      <c r="C27" s="1096"/>
      <c r="D27" s="1096"/>
      <c r="E27" s="1096"/>
      <c r="F27" s="1096"/>
      <c r="G27" s="1096"/>
      <c r="H27" s="1096"/>
      <c r="I27" s="1096"/>
      <c r="J27" s="1096"/>
      <c r="K27" s="1096"/>
      <c r="L27" s="1096"/>
      <c r="M27" s="1096"/>
      <c r="N27" s="1096"/>
      <c r="O27" s="1096"/>
      <c r="P27" s="1096"/>
      <c r="Q27" s="1096"/>
      <c r="R27" s="1096"/>
      <c r="S27" s="1096"/>
    </row>
    <row r="28" spans="1:19" ht="12.75">
      <c r="A28" s="1096"/>
      <c r="B28" s="1096"/>
      <c r="C28" s="1096"/>
      <c r="D28" s="1096"/>
      <c r="E28" s="1096"/>
      <c r="F28" s="1096"/>
      <c r="G28" s="1096"/>
      <c r="H28" s="1096"/>
      <c r="I28" s="1096"/>
      <c r="J28" s="1096"/>
      <c r="K28" s="1096"/>
      <c r="L28" s="1096"/>
      <c r="M28" s="1096"/>
      <c r="N28" s="1096"/>
      <c r="O28" s="1096"/>
      <c r="P28" s="1096"/>
      <c r="Q28" s="1096"/>
      <c r="R28" s="1096"/>
      <c r="S28" s="1096"/>
    </row>
    <row r="29" spans="1:19" ht="12.75">
      <c r="A29" s="1096"/>
      <c r="B29" s="1096"/>
      <c r="C29" s="1096"/>
      <c r="D29" s="1096"/>
      <c r="E29" s="1096"/>
      <c r="F29" s="1096"/>
      <c r="G29" s="1096"/>
      <c r="H29" s="1096"/>
      <c r="I29" s="1096"/>
      <c r="J29" s="1096"/>
      <c r="K29" s="1096"/>
      <c r="L29" s="1096"/>
      <c r="M29" s="1096"/>
      <c r="N29" s="1096"/>
      <c r="O29" s="1096"/>
      <c r="P29" s="1096"/>
      <c r="Q29" s="1096"/>
      <c r="R29" s="1096"/>
      <c r="S29" s="1096"/>
    </row>
    <row r="30" spans="1:19" ht="12.75">
      <c r="A30" s="1096"/>
      <c r="B30" s="1096"/>
      <c r="C30" s="1096"/>
      <c r="D30" s="1096"/>
      <c r="E30" s="1096"/>
      <c r="F30" s="1096"/>
      <c r="G30" s="1096"/>
      <c r="H30" s="1096"/>
      <c r="I30" s="1096"/>
      <c r="J30" s="1096"/>
      <c r="K30" s="1096"/>
      <c r="L30" s="1096"/>
      <c r="M30" s="1096"/>
      <c r="N30" s="1096"/>
      <c r="O30" s="1096"/>
      <c r="P30" s="1096"/>
      <c r="Q30" s="1096"/>
      <c r="R30" s="1096"/>
      <c r="S30" s="1096"/>
    </row>
    <row r="31" spans="1:19" ht="12.75">
      <c r="A31" s="1096"/>
      <c r="B31" s="1096"/>
      <c r="C31" s="1096"/>
      <c r="D31" s="1096"/>
      <c r="E31" s="1096"/>
      <c r="F31" s="1096"/>
      <c r="G31" s="1096"/>
      <c r="H31" s="1096"/>
      <c r="I31" s="1096"/>
      <c r="J31" s="1096"/>
      <c r="K31" s="1096"/>
      <c r="L31" s="1096"/>
      <c r="M31" s="1096"/>
      <c r="N31" s="1096"/>
      <c r="O31" s="1096"/>
      <c r="P31" s="1096"/>
      <c r="Q31" s="1096"/>
      <c r="R31" s="1096"/>
      <c r="S31" s="1096"/>
    </row>
    <row r="32" spans="1:19" ht="12.75">
      <c r="A32" s="1096"/>
      <c r="B32" s="1096"/>
      <c r="C32" s="1096"/>
      <c r="D32" s="1096"/>
      <c r="E32" s="1096"/>
      <c r="F32" s="1096"/>
      <c r="G32" s="1096"/>
      <c r="H32" s="1096"/>
      <c r="I32" s="1096"/>
      <c r="J32" s="1096"/>
      <c r="K32" s="1096"/>
      <c r="L32" s="1096"/>
      <c r="M32" s="1096"/>
      <c r="N32" s="1096"/>
      <c r="O32" s="1096"/>
      <c r="P32" s="1096"/>
      <c r="Q32" s="1096"/>
      <c r="R32" s="1096"/>
      <c r="S32" s="1096"/>
    </row>
    <row r="33" spans="1:19" ht="12.75">
      <c r="A33" s="1096"/>
      <c r="B33" s="1096"/>
      <c r="C33" s="1096"/>
      <c r="D33" s="1096"/>
      <c r="E33" s="1096"/>
      <c r="F33" s="1096"/>
      <c r="G33" s="1096"/>
      <c r="H33" s="1096"/>
      <c r="I33" s="1096"/>
      <c r="J33" s="1096"/>
      <c r="K33" s="1096"/>
      <c r="L33" s="1096"/>
      <c r="M33" s="1096"/>
      <c r="N33" s="1096"/>
      <c r="O33" s="1096"/>
      <c r="P33" s="1096"/>
      <c r="Q33" s="1096"/>
      <c r="R33" s="1096"/>
      <c r="S33" s="1096"/>
    </row>
    <row r="34" spans="1:19" ht="12.75">
      <c r="A34" s="1096"/>
      <c r="B34" s="1096"/>
      <c r="C34" s="1096"/>
      <c r="D34" s="1096"/>
      <c r="E34" s="1096"/>
      <c r="F34" s="1096"/>
      <c r="G34" s="1096"/>
      <c r="H34" s="1096"/>
      <c r="I34" s="1096"/>
      <c r="J34" s="1096"/>
      <c r="K34" s="1096"/>
      <c r="L34" s="1096"/>
      <c r="M34" s="1096"/>
      <c r="N34" s="1096"/>
      <c r="O34" s="1096"/>
      <c r="P34" s="1096"/>
      <c r="Q34" s="1096"/>
      <c r="R34" s="1096"/>
      <c r="S34" s="1096"/>
    </row>
  </sheetData>
  <sheetProtection/>
  <mergeCells count="4">
    <mergeCell ref="A1:A2"/>
    <mergeCell ref="B1:L1"/>
    <mergeCell ref="M1:R1"/>
    <mergeCell ref="S1:S2"/>
  </mergeCells>
  <printOptions horizontalCentered="1" verticalCentered="1"/>
  <pageMargins left="0.11811023622047245" right="0.11811023622047245" top="0.7874015748031497" bottom="0.7874015748031497" header="0.5118110236220472" footer="0.5118110236220472"/>
  <pageSetup horizontalDpi="600" verticalDpi="600" orientation="landscape" paperSize="9" scale="85" r:id="rId1"/>
  <headerFooter alignWithMargins="0">
    <oddHeader>&amp;C&amp;"Times New Roman,Félkövér dőlt"ZALAEGERSZEG MEGYEI JOGÚ VÁROS ÖNKORMÁNYZATA
VAGYONÁNAK ÖSSZETÉTELE 2013. XII. 31.-ÉN&amp;R&amp;"Times New Roman,Félkövér dőlt"12. tábla
Adatok: ezer Ft-ban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23" sqref="C23"/>
    </sheetView>
  </sheetViews>
  <sheetFormatPr defaultColWidth="10.625" defaultRowHeight="12.75"/>
  <cols>
    <col min="1" max="1" width="63.625" style="849" customWidth="1"/>
    <col min="2" max="2" width="3.625" style="849" customWidth="1"/>
    <col min="3" max="3" width="22.00390625" style="849" customWidth="1"/>
    <col min="4" max="16384" width="10.625" style="849" customWidth="1"/>
  </cols>
  <sheetData>
    <row r="1" ht="12.75">
      <c r="C1" s="850" t="s">
        <v>692</v>
      </c>
    </row>
    <row r="2" ht="12.75">
      <c r="C2" s="850"/>
    </row>
    <row r="3" spans="1:3" ht="18" customHeight="1">
      <c r="A3" s="851" t="s">
        <v>1663</v>
      </c>
      <c r="B3" s="852"/>
      <c r="C3" s="853">
        <v>2579139</v>
      </c>
    </row>
    <row r="4" spans="1:3" ht="18" customHeight="1">
      <c r="A4" s="851" t="s">
        <v>693</v>
      </c>
      <c r="B4" s="852"/>
      <c r="C4" s="854"/>
    </row>
    <row r="5" spans="1:3" ht="18" customHeight="1">
      <c r="A5" s="855" t="s">
        <v>694</v>
      </c>
      <c r="B5" s="856" t="s">
        <v>580</v>
      </c>
      <c r="C5" s="854">
        <v>13816721</v>
      </c>
    </row>
    <row r="6" spans="1:3" ht="18" customHeight="1">
      <c r="A6" s="855" t="s">
        <v>695</v>
      </c>
      <c r="B6" s="856"/>
      <c r="C6" s="854">
        <v>2097332</v>
      </c>
    </row>
    <row r="7" spans="1:3" ht="18" customHeight="1">
      <c r="A7" s="851" t="s">
        <v>696</v>
      </c>
      <c r="B7" s="856"/>
      <c r="C7" s="853">
        <f>SUM(C5:C6)</f>
        <v>15914053</v>
      </c>
    </row>
    <row r="8" spans="1:3" ht="18" customHeight="1">
      <c r="A8" s="855" t="s">
        <v>697</v>
      </c>
      <c r="B8" s="856"/>
      <c r="C8" s="854"/>
    </row>
    <row r="9" spans="1:3" ht="18" customHeight="1">
      <c r="A9" s="857" t="s">
        <v>698</v>
      </c>
      <c r="B9" s="856"/>
      <c r="C9" s="854">
        <v>-66792</v>
      </c>
    </row>
    <row r="10" spans="1:3" ht="18" customHeight="1">
      <c r="A10" s="851" t="s">
        <v>1664</v>
      </c>
      <c r="B10" s="852"/>
      <c r="C10" s="853">
        <f>SUM(C7:C9)</f>
        <v>15847261</v>
      </c>
    </row>
    <row r="11" spans="1:3" ht="18" customHeight="1">
      <c r="A11" s="857" t="s">
        <v>699</v>
      </c>
      <c r="B11" s="856"/>
      <c r="C11" s="854">
        <v>-2097332</v>
      </c>
    </row>
    <row r="12" spans="1:3" ht="24.75" customHeight="1">
      <c r="A12" s="858" t="s">
        <v>1665</v>
      </c>
      <c r="B12" s="852"/>
      <c r="C12" s="859">
        <f>SUM(C10:C11)</f>
        <v>13749929</v>
      </c>
    </row>
    <row r="13" spans="1:3" ht="18" customHeight="1">
      <c r="A13" s="851" t="s">
        <v>700</v>
      </c>
      <c r="B13" s="852"/>
      <c r="C13" s="854"/>
    </row>
    <row r="14" spans="1:3" ht="18" customHeight="1">
      <c r="A14" s="857" t="s">
        <v>86</v>
      </c>
      <c r="B14" s="856"/>
      <c r="C14" s="854">
        <v>12442901</v>
      </c>
    </row>
    <row r="15" spans="1:3" ht="18" customHeight="1">
      <c r="A15" s="855" t="s">
        <v>87</v>
      </c>
      <c r="B15" s="856"/>
      <c r="C15" s="854"/>
    </row>
    <row r="16" spans="1:3" ht="18" customHeight="1">
      <c r="A16" s="857" t="s">
        <v>88</v>
      </c>
      <c r="B16" s="856"/>
      <c r="C16" s="854">
        <v>-73222</v>
      </c>
    </row>
    <row r="17" spans="1:3" ht="24.75" customHeight="1">
      <c r="A17" s="860" t="s">
        <v>1666</v>
      </c>
      <c r="B17" s="856"/>
      <c r="C17" s="854">
        <f>SUM(C14:C16)</f>
        <v>12369679</v>
      </c>
    </row>
    <row r="18" spans="1:3" ht="24" customHeight="1">
      <c r="A18" s="851" t="s">
        <v>1667</v>
      </c>
      <c r="B18" s="852"/>
      <c r="C18" s="853">
        <f>SUM(C3+C12-C17)</f>
        <v>3959389</v>
      </c>
    </row>
    <row r="21" spans="1:3" ht="12.75">
      <c r="A21" s="861" t="s">
        <v>1668</v>
      </c>
      <c r="B21" s="862"/>
      <c r="C21" s="863"/>
    </row>
    <row r="22" spans="1:3" ht="12.75">
      <c r="A22" s="861" t="s">
        <v>89</v>
      </c>
      <c r="B22" s="862"/>
      <c r="C22" s="864">
        <v>9199678</v>
      </c>
    </row>
    <row r="23" spans="1:3" ht="12.75">
      <c r="A23" s="861" t="s">
        <v>1669</v>
      </c>
      <c r="B23" s="862"/>
      <c r="C23" s="864">
        <v>4422860</v>
      </c>
    </row>
    <row r="24" spans="1:3" ht="12.75">
      <c r="A24" s="861" t="s">
        <v>90</v>
      </c>
      <c r="B24" s="862"/>
      <c r="C24" s="864">
        <v>43551</v>
      </c>
    </row>
    <row r="25" spans="1:3" ht="12.75">
      <c r="A25" s="861" t="s">
        <v>91</v>
      </c>
      <c r="B25" s="862"/>
      <c r="C25" s="864">
        <v>150632</v>
      </c>
    </row>
    <row r="26" spans="1:3" ht="12.75">
      <c r="A26" s="865" t="s">
        <v>92</v>
      </c>
      <c r="B26" s="866"/>
      <c r="C26" s="867">
        <f>SUM(C22:C25)</f>
        <v>13816721</v>
      </c>
    </row>
  </sheetData>
  <sheetProtection/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&amp;C&amp;"Times New Roman CE,Félkövér dőlt"
&amp;11Zalaegerszeg Megyei Jogú Város Önkormányzata költségvetési bankszámlák és pénztárak     
pénzeszközeinek változása 2013. évben&amp;R&amp;"Times New Roman CE,Félkövér dőlt"12.a tábla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35"/>
  <sheetViews>
    <sheetView zoomScale="115" zoomScaleNormal="115" zoomScalePageLayoutView="0" workbookViewId="0" topLeftCell="A1">
      <pane ySplit="2" topLeftCell="BM3" activePane="bottomLeft" state="frozen"/>
      <selection pane="topLeft" activeCell="A1" sqref="A1"/>
      <selection pane="bottomLeft" activeCell="D22" sqref="D22:I22"/>
    </sheetView>
  </sheetViews>
  <sheetFormatPr defaultColWidth="9.00390625" defaultRowHeight="12.75"/>
  <cols>
    <col min="1" max="1" width="31.50390625" style="1079" customWidth="1"/>
    <col min="2" max="2" width="12.00390625" style="1079" customWidth="1"/>
    <col min="3" max="3" width="15.375" style="1079" customWidth="1"/>
    <col min="4" max="4" width="11.875" style="1079" customWidth="1"/>
    <col min="5" max="5" width="14.625" style="1079" customWidth="1"/>
    <col min="6" max="6" width="11.375" style="1079" customWidth="1"/>
    <col min="7" max="7" width="12.125" style="1079" customWidth="1"/>
    <col min="8" max="8" width="12.375" style="1079" customWidth="1"/>
    <col min="9" max="9" width="12.50390625" style="1079" customWidth="1"/>
    <col min="10" max="10" width="12.875" style="1079" customWidth="1"/>
    <col min="11" max="11" width="13.125" style="1079" customWidth="1"/>
    <col min="12" max="16384" width="9.375" style="1079" customWidth="1"/>
  </cols>
  <sheetData>
    <row r="1" spans="1:11" ht="12.75">
      <c r="A1" s="1771" t="s">
        <v>1241</v>
      </c>
      <c r="B1" s="1766" t="s">
        <v>2317</v>
      </c>
      <c r="C1" s="1768"/>
      <c r="D1" s="1769" t="s">
        <v>1242</v>
      </c>
      <c r="E1" s="1766" t="s">
        <v>1013</v>
      </c>
      <c r="F1" s="1768"/>
      <c r="G1" s="1766" t="s">
        <v>2318</v>
      </c>
      <c r="H1" s="1767"/>
      <c r="I1" s="1768"/>
      <c r="J1" s="1769" t="s">
        <v>2322</v>
      </c>
      <c r="K1" s="1769" t="s">
        <v>2323</v>
      </c>
    </row>
    <row r="2" spans="1:11" ht="24.75" thickBot="1">
      <c r="A2" s="1772"/>
      <c r="B2" s="1097" t="s">
        <v>2319</v>
      </c>
      <c r="C2" s="1097" t="s">
        <v>2320</v>
      </c>
      <c r="D2" s="1770"/>
      <c r="E2" s="1097" t="s">
        <v>1872</v>
      </c>
      <c r="F2" s="1097" t="s">
        <v>1873</v>
      </c>
      <c r="G2" s="1097" t="s">
        <v>1874</v>
      </c>
      <c r="H2" s="1097" t="s">
        <v>1875</v>
      </c>
      <c r="I2" s="1097" t="s">
        <v>1876</v>
      </c>
      <c r="J2" s="1770"/>
      <c r="K2" s="1770"/>
    </row>
    <row r="3" spans="1:11" ht="12.75">
      <c r="A3" s="1098" t="s">
        <v>865</v>
      </c>
      <c r="B3" s="1099">
        <v>369796</v>
      </c>
      <c r="C3" s="1099">
        <v>43935</v>
      </c>
      <c r="D3" s="1085">
        <f aca="true" t="shared" si="0" ref="D3:D21">SUM(B3+C3)</f>
        <v>413731</v>
      </c>
      <c r="E3" s="1099">
        <v>151729</v>
      </c>
      <c r="F3" s="1099"/>
      <c r="G3" s="1099"/>
      <c r="H3" s="1099">
        <v>12235</v>
      </c>
      <c r="I3" s="1099"/>
      <c r="J3" s="1085">
        <f aca="true" t="shared" si="1" ref="J3:J19">SUM(G3:I3)</f>
        <v>12235</v>
      </c>
      <c r="K3" s="1085">
        <f aca="true" t="shared" si="2" ref="K3:K19">SUM(D3+E3+F3+J3)</f>
        <v>577695</v>
      </c>
    </row>
    <row r="4" spans="1:11" ht="14.25" customHeight="1">
      <c r="A4" s="1100" t="s">
        <v>1555</v>
      </c>
      <c r="B4" s="1085">
        <v>613874</v>
      </c>
      <c r="C4" s="1085">
        <v>120336</v>
      </c>
      <c r="D4" s="1085">
        <f t="shared" si="0"/>
        <v>734210</v>
      </c>
      <c r="E4" s="1085">
        <v>859</v>
      </c>
      <c r="F4" s="1085"/>
      <c r="G4" s="1085"/>
      <c r="H4" s="1085">
        <v>527</v>
      </c>
      <c r="I4" s="1085"/>
      <c r="J4" s="1085">
        <f t="shared" si="1"/>
        <v>527</v>
      </c>
      <c r="K4" s="1085">
        <f t="shared" si="2"/>
        <v>735596</v>
      </c>
    </row>
    <row r="5" spans="1:11" ht="14.25" customHeight="1">
      <c r="A5" s="1101" t="s">
        <v>5</v>
      </c>
      <c r="B5" s="1085">
        <v>351318</v>
      </c>
      <c r="C5" s="1085">
        <v>221863</v>
      </c>
      <c r="D5" s="1085">
        <f t="shared" si="0"/>
        <v>573181</v>
      </c>
      <c r="E5" s="1085">
        <v>57550</v>
      </c>
      <c r="F5" s="1085"/>
      <c r="G5" s="1085"/>
      <c r="H5" s="1085">
        <v>3381</v>
      </c>
      <c r="I5" s="1085"/>
      <c r="J5" s="1085">
        <f t="shared" si="1"/>
        <v>3381</v>
      </c>
      <c r="K5" s="1085">
        <f t="shared" si="2"/>
        <v>634112</v>
      </c>
    </row>
    <row r="6" spans="1:11" ht="14.25" customHeight="1">
      <c r="A6" s="1101" t="s">
        <v>1557</v>
      </c>
      <c r="B6" s="1085">
        <v>3072676</v>
      </c>
      <c r="C6" s="1085">
        <v>2630448</v>
      </c>
      <c r="D6" s="1085">
        <f t="shared" si="0"/>
        <v>5703124</v>
      </c>
      <c r="E6" s="1085">
        <v>41560</v>
      </c>
      <c r="F6" s="1085"/>
      <c r="G6" s="1085"/>
      <c r="H6" s="1085">
        <v>5390</v>
      </c>
      <c r="I6" s="1085">
        <v>120</v>
      </c>
      <c r="J6" s="1085">
        <f t="shared" si="1"/>
        <v>5510</v>
      </c>
      <c r="K6" s="1085">
        <f t="shared" si="2"/>
        <v>5750194</v>
      </c>
    </row>
    <row r="7" spans="1:11" ht="14.25" customHeight="1">
      <c r="A7" s="1101" t="s">
        <v>6</v>
      </c>
      <c r="B7" s="1085">
        <v>137662</v>
      </c>
      <c r="C7" s="1085">
        <v>141411</v>
      </c>
      <c r="D7" s="1085">
        <f t="shared" si="0"/>
        <v>279073</v>
      </c>
      <c r="E7" s="1085">
        <v>870</v>
      </c>
      <c r="F7" s="1085"/>
      <c r="G7" s="1085"/>
      <c r="H7" s="1085">
        <v>3906</v>
      </c>
      <c r="I7" s="1085"/>
      <c r="J7" s="1085">
        <f t="shared" si="1"/>
        <v>3906</v>
      </c>
      <c r="K7" s="1085">
        <f t="shared" si="2"/>
        <v>283849</v>
      </c>
    </row>
    <row r="8" spans="1:11" ht="14.25" customHeight="1">
      <c r="A8" s="1100" t="s">
        <v>7</v>
      </c>
      <c r="B8" s="1085">
        <v>187510</v>
      </c>
      <c r="C8" s="1085">
        <v>16396</v>
      </c>
      <c r="D8" s="1085">
        <f t="shared" si="0"/>
        <v>203906</v>
      </c>
      <c r="E8" s="1085">
        <v>1584</v>
      </c>
      <c r="F8" s="1085"/>
      <c r="G8" s="1085"/>
      <c r="H8" s="1085">
        <v>3908</v>
      </c>
      <c r="I8" s="1085">
        <v>100</v>
      </c>
      <c r="J8" s="1085">
        <f t="shared" si="1"/>
        <v>4008</v>
      </c>
      <c r="K8" s="1085">
        <f t="shared" si="2"/>
        <v>209498</v>
      </c>
    </row>
    <row r="9" spans="1:11" ht="14.25" customHeight="1">
      <c r="A9" s="1100" t="s">
        <v>8</v>
      </c>
      <c r="B9" s="1085">
        <v>204468</v>
      </c>
      <c r="C9" s="1085">
        <v>48413</v>
      </c>
      <c r="D9" s="1085">
        <f t="shared" si="0"/>
        <v>252881</v>
      </c>
      <c r="E9" s="1085">
        <v>757</v>
      </c>
      <c r="F9" s="1085"/>
      <c r="G9" s="1085"/>
      <c r="H9" s="1085">
        <v>4748</v>
      </c>
      <c r="I9" s="1085"/>
      <c r="J9" s="1085">
        <f t="shared" si="1"/>
        <v>4748</v>
      </c>
      <c r="K9" s="1085">
        <f t="shared" si="2"/>
        <v>258386</v>
      </c>
    </row>
    <row r="10" spans="1:11" ht="14.25" customHeight="1">
      <c r="A10" s="1100" t="s">
        <v>9</v>
      </c>
      <c r="B10" s="1085">
        <v>260922</v>
      </c>
      <c r="C10" s="1085">
        <v>8115</v>
      </c>
      <c r="D10" s="1085">
        <f t="shared" si="0"/>
        <v>269037</v>
      </c>
      <c r="E10" s="1085">
        <v>519</v>
      </c>
      <c r="F10" s="1085"/>
      <c r="G10" s="1085"/>
      <c r="H10" s="1085">
        <v>3713</v>
      </c>
      <c r="I10" s="1085">
        <v>12</v>
      </c>
      <c r="J10" s="1085">
        <f t="shared" si="1"/>
        <v>3725</v>
      </c>
      <c r="K10" s="1085">
        <f t="shared" si="2"/>
        <v>273281</v>
      </c>
    </row>
    <row r="11" spans="1:11" ht="14.25" customHeight="1">
      <c r="A11" s="1101" t="s">
        <v>2312</v>
      </c>
      <c r="B11" s="1085">
        <v>392156</v>
      </c>
      <c r="C11" s="1085">
        <v>-297322</v>
      </c>
      <c r="D11" s="1085">
        <f t="shared" si="0"/>
        <v>94834</v>
      </c>
      <c r="E11" s="1085">
        <v>5278</v>
      </c>
      <c r="F11" s="1085"/>
      <c r="G11" s="1085"/>
      <c r="H11" s="1085">
        <v>16039</v>
      </c>
      <c r="I11" s="1085">
        <v>30</v>
      </c>
      <c r="J11" s="1085">
        <f t="shared" si="1"/>
        <v>16069</v>
      </c>
      <c r="K11" s="1085">
        <f t="shared" si="2"/>
        <v>116181</v>
      </c>
    </row>
    <row r="12" spans="1:11" ht="14.25" customHeight="1">
      <c r="A12" s="1101" t="s">
        <v>691</v>
      </c>
      <c r="B12" s="1085">
        <v>866645</v>
      </c>
      <c r="C12" s="1085">
        <v>17777</v>
      </c>
      <c r="D12" s="1085">
        <f t="shared" si="0"/>
        <v>884422</v>
      </c>
      <c r="E12" s="1085">
        <v>2440</v>
      </c>
      <c r="F12" s="1085"/>
      <c r="G12" s="1085"/>
      <c r="H12" s="1085">
        <v>16650</v>
      </c>
      <c r="I12" s="1085"/>
      <c r="J12" s="1085">
        <f t="shared" si="1"/>
        <v>16650</v>
      </c>
      <c r="K12" s="1085">
        <f t="shared" si="2"/>
        <v>903512</v>
      </c>
    </row>
    <row r="13" spans="1:11" ht="14.25" customHeight="1">
      <c r="A13" s="1101" t="s">
        <v>445</v>
      </c>
      <c r="B13" s="1085">
        <v>605</v>
      </c>
      <c r="C13" s="1085">
        <v>-43</v>
      </c>
      <c r="D13" s="1085">
        <f t="shared" si="0"/>
        <v>562</v>
      </c>
      <c r="E13" s="1085">
        <v>1600</v>
      </c>
      <c r="F13" s="1085"/>
      <c r="G13" s="1085"/>
      <c r="H13" s="1085"/>
      <c r="I13" s="1085"/>
      <c r="J13" s="1085">
        <f t="shared" si="1"/>
        <v>0</v>
      </c>
      <c r="K13" s="1085">
        <f t="shared" si="2"/>
        <v>2162</v>
      </c>
    </row>
    <row r="14" spans="1:11" ht="23.25" customHeight="1">
      <c r="A14" s="1102" t="s">
        <v>868</v>
      </c>
      <c r="B14" s="1103">
        <v>90279</v>
      </c>
      <c r="C14" s="1093">
        <v>-62582</v>
      </c>
      <c r="D14" s="1085">
        <f t="shared" si="0"/>
        <v>27697</v>
      </c>
      <c r="E14" s="1093">
        <v>9540</v>
      </c>
      <c r="F14" s="1085"/>
      <c r="G14" s="1085">
        <v>31711</v>
      </c>
      <c r="H14" s="1093">
        <v>13099</v>
      </c>
      <c r="I14" s="1085"/>
      <c r="J14" s="1085">
        <f t="shared" si="1"/>
        <v>44810</v>
      </c>
      <c r="K14" s="1085">
        <f t="shared" si="2"/>
        <v>82047</v>
      </c>
    </row>
    <row r="15" spans="1:11" ht="14.25" customHeight="1">
      <c r="A15" s="749" t="s">
        <v>869</v>
      </c>
      <c r="B15" s="1093">
        <v>282639</v>
      </c>
      <c r="C15" s="1093">
        <v>-218026</v>
      </c>
      <c r="D15" s="1085">
        <f t="shared" si="0"/>
        <v>64613</v>
      </c>
      <c r="E15" s="1093">
        <v>39956</v>
      </c>
      <c r="F15" s="1093"/>
      <c r="G15" s="1093">
        <v>335134</v>
      </c>
      <c r="H15" s="1093">
        <v>48259</v>
      </c>
      <c r="I15" s="1093"/>
      <c r="J15" s="1085">
        <f t="shared" si="1"/>
        <v>383393</v>
      </c>
      <c r="K15" s="1085">
        <f t="shared" si="2"/>
        <v>487962</v>
      </c>
    </row>
    <row r="16" spans="1:11" ht="18.75" customHeight="1">
      <c r="A16" s="751" t="s">
        <v>10</v>
      </c>
      <c r="B16" s="1093">
        <v>68823</v>
      </c>
      <c r="C16" s="1093">
        <v>-2928</v>
      </c>
      <c r="D16" s="1085">
        <f t="shared" si="0"/>
        <v>65895</v>
      </c>
      <c r="E16" s="1093">
        <v>1744</v>
      </c>
      <c r="F16" s="1093">
        <v>99</v>
      </c>
      <c r="G16" s="1093"/>
      <c r="H16" s="1093">
        <v>4572</v>
      </c>
      <c r="I16" s="1093">
        <v>3369</v>
      </c>
      <c r="J16" s="1085">
        <f t="shared" si="1"/>
        <v>7941</v>
      </c>
      <c r="K16" s="1085">
        <f t="shared" si="2"/>
        <v>75679</v>
      </c>
    </row>
    <row r="17" spans="1:11" ht="14.25" customHeight="1">
      <c r="A17" s="749" t="s">
        <v>324</v>
      </c>
      <c r="B17" s="1093">
        <v>5875</v>
      </c>
      <c r="C17" s="1093">
        <v>-5466</v>
      </c>
      <c r="D17" s="1085">
        <f t="shared" si="0"/>
        <v>409</v>
      </c>
      <c r="E17" s="1093">
        <v>5039</v>
      </c>
      <c r="F17" s="1093"/>
      <c r="G17" s="1093"/>
      <c r="H17" s="1093">
        <v>889</v>
      </c>
      <c r="I17" s="1093"/>
      <c r="J17" s="1085">
        <f t="shared" si="1"/>
        <v>889</v>
      </c>
      <c r="K17" s="1085">
        <f t="shared" si="2"/>
        <v>6337</v>
      </c>
    </row>
    <row r="18" spans="1:11" ht="14.25" customHeight="1">
      <c r="A18" s="744" t="s">
        <v>870</v>
      </c>
      <c r="B18" s="1093">
        <v>1572679</v>
      </c>
      <c r="C18" s="1093">
        <v>146733</v>
      </c>
      <c r="D18" s="1085">
        <f t="shared" si="0"/>
        <v>1719412</v>
      </c>
      <c r="E18" s="1093">
        <v>22611</v>
      </c>
      <c r="F18" s="1093"/>
      <c r="G18" s="1093"/>
      <c r="H18" s="1093">
        <v>754</v>
      </c>
      <c r="I18" s="1093"/>
      <c r="J18" s="1085">
        <f t="shared" si="1"/>
        <v>754</v>
      </c>
      <c r="K18" s="1085">
        <f t="shared" si="2"/>
        <v>1742777</v>
      </c>
    </row>
    <row r="19" spans="1:11" ht="14.25" customHeight="1">
      <c r="A19" s="1104" t="s">
        <v>871</v>
      </c>
      <c r="B19" s="1093">
        <v>195548</v>
      </c>
      <c r="C19" s="1093">
        <v>262918</v>
      </c>
      <c r="D19" s="1085">
        <f t="shared" si="0"/>
        <v>458466</v>
      </c>
      <c r="E19" s="1093">
        <v>12028</v>
      </c>
      <c r="F19" s="1093"/>
      <c r="G19" s="1093"/>
      <c r="H19" s="1093">
        <v>3635</v>
      </c>
      <c r="I19" s="1093">
        <v>13786</v>
      </c>
      <c r="J19" s="1085">
        <f t="shared" si="1"/>
        <v>17421</v>
      </c>
      <c r="K19" s="1085">
        <f t="shared" si="2"/>
        <v>487915</v>
      </c>
    </row>
    <row r="20" spans="1:11" ht="12.75">
      <c r="A20" s="1105" t="s">
        <v>2324</v>
      </c>
      <c r="B20" s="1106">
        <f>SUM(B3:B19)</f>
        <v>8673475</v>
      </c>
      <c r="C20" s="1106">
        <f>SUM(C3:C19)</f>
        <v>3071978</v>
      </c>
      <c r="D20" s="1106">
        <f t="shared" si="0"/>
        <v>11745453</v>
      </c>
      <c r="E20" s="1106">
        <f aca="true" t="shared" si="3" ref="E20:J20">SUM(E3:E19)</f>
        <v>355664</v>
      </c>
      <c r="F20" s="1106">
        <f t="shared" si="3"/>
        <v>99</v>
      </c>
      <c r="G20" s="1106">
        <f t="shared" si="3"/>
        <v>366845</v>
      </c>
      <c r="H20" s="1106">
        <f t="shared" si="3"/>
        <v>141705</v>
      </c>
      <c r="I20" s="1106">
        <f t="shared" si="3"/>
        <v>17417</v>
      </c>
      <c r="J20" s="1106">
        <f t="shared" si="3"/>
        <v>525967</v>
      </c>
      <c r="K20" s="1106">
        <f>SUM(K3:L19)</f>
        <v>12627183</v>
      </c>
    </row>
    <row r="21" spans="1:11" ht="13.5" thickBot="1">
      <c r="A21" s="1107" t="s">
        <v>2315</v>
      </c>
      <c r="B21" s="1108">
        <v>84919333</v>
      </c>
      <c r="C21" s="1108">
        <v>10799508</v>
      </c>
      <c r="D21" s="1085">
        <f t="shared" si="0"/>
        <v>95718841</v>
      </c>
      <c r="E21" s="1108">
        <v>4048754</v>
      </c>
      <c r="F21" s="1108"/>
      <c r="G21" s="1108">
        <v>1034904</v>
      </c>
      <c r="H21" s="1108">
        <v>617413</v>
      </c>
      <c r="I21" s="1108">
        <v>38468</v>
      </c>
      <c r="J21" s="1109">
        <f>SUM(G21:I21)</f>
        <v>1690785</v>
      </c>
      <c r="K21" s="1109">
        <f>SUM(D21+E21+F21+J21)</f>
        <v>101458380</v>
      </c>
    </row>
    <row r="22" spans="1:11" ht="13.5" thickBot="1">
      <c r="A22" s="1110" t="s">
        <v>565</v>
      </c>
      <c r="B22" s="1111">
        <f aca="true" t="shared" si="4" ref="B22:K22">SUM(B20:B21)</f>
        <v>93592808</v>
      </c>
      <c r="C22" s="1111">
        <f t="shared" si="4"/>
        <v>13871486</v>
      </c>
      <c r="D22" s="1111">
        <f t="shared" si="4"/>
        <v>107464294</v>
      </c>
      <c r="E22" s="1111">
        <f t="shared" si="4"/>
        <v>4404418</v>
      </c>
      <c r="F22" s="1111">
        <f t="shared" si="4"/>
        <v>99</v>
      </c>
      <c r="G22" s="1111">
        <f t="shared" si="4"/>
        <v>1401749</v>
      </c>
      <c r="H22" s="1111">
        <f t="shared" si="4"/>
        <v>759118</v>
      </c>
      <c r="I22" s="1111">
        <f t="shared" si="4"/>
        <v>55885</v>
      </c>
      <c r="J22" s="1111">
        <f t="shared" si="4"/>
        <v>2216752</v>
      </c>
      <c r="K22" s="1111">
        <f t="shared" si="4"/>
        <v>114085563</v>
      </c>
    </row>
    <row r="23" spans="1:11" ht="12.75">
      <c r="A23" s="1112"/>
      <c r="B23" s="1112"/>
      <c r="C23" s="1112"/>
      <c r="D23" s="1112"/>
      <c r="E23" s="1112"/>
      <c r="F23" s="1112"/>
      <c r="G23" s="1112"/>
      <c r="H23" s="1112"/>
      <c r="I23" s="1112"/>
      <c r="J23" s="1112"/>
      <c r="K23" s="1112"/>
    </row>
    <row r="24" spans="1:11" ht="12.75">
      <c r="A24" s="1112"/>
      <c r="B24" s="1112"/>
      <c r="C24" s="1112"/>
      <c r="D24" s="1112"/>
      <c r="E24" s="1112"/>
      <c r="F24" s="1112"/>
      <c r="G24" s="1112"/>
      <c r="H24" s="1112"/>
      <c r="I24" s="1112"/>
      <c r="J24" s="1112"/>
      <c r="K24" s="1112"/>
    </row>
    <row r="25" spans="1:11" ht="12.75">
      <c r="A25" s="1112"/>
      <c r="B25" s="1112"/>
      <c r="C25" s="1112"/>
      <c r="D25" s="1112"/>
      <c r="E25" s="1112"/>
      <c r="F25" s="1112"/>
      <c r="G25" s="1112"/>
      <c r="H25" s="1112"/>
      <c r="I25" s="1112"/>
      <c r="J25" s="1112"/>
      <c r="K25" s="1112"/>
    </row>
    <row r="26" spans="1:11" ht="12.75">
      <c r="A26" s="1112"/>
      <c r="B26" s="1112"/>
      <c r="C26" s="1112"/>
      <c r="D26" s="1112"/>
      <c r="E26" s="1112"/>
      <c r="F26" s="1112"/>
      <c r="G26" s="1112"/>
      <c r="H26" s="1112"/>
      <c r="I26" s="1112"/>
      <c r="J26" s="1112"/>
      <c r="K26" s="1112"/>
    </row>
    <row r="27" spans="1:11" ht="12.75">
      <c r="A27" s="1112"/>
      <c r="B27" s="1112"/>
      <c r="C27" s="1112"/>
      <c r="D27" s="1112"/>
      <c r="E27" s="1112"/>
      <c r="F27" s="1112"/>
      <c r="G27" s="1112"/>
      <c r="H27" s="1112"/>
      <c r="I27" s="1112"/>
      <c r="J27" s="1112"/>
      <c r="K27" s="1112"/>
    </row>
    <row r="28" spans="1:11" ht="12.75">
      <c r="A28" s="1112"/>
      <c r="B28" s="1112"/>
      <c r="C28" s="1112"/>
      <c r="D28" s="1112"/>
      <c r="E28" s="1112"/>
      <c r="F28" s="1112"/>
      <c r="G28" s="1112"/>
      <c r="H28" s="1112"/>
      <c r="I28" s="1112"/>
      <c r="J28" s="1112"/>
      <c r="K28" s="1112"/>
    </row>
    <row r="29" spans="1:11" ht="12.75">
      <c r="A29" s="1112"/>
      <c r="B29" s="1112"/>
      <c r="C29" s="1112"/>
      <c r="D29" s="1112"/>
      <c r="E29" s="1112"/>
      <c r="F29" s="1112"/>
      <c r="G29" s="1112"/>
      <c r="H29" s="1112"/>
      <c r="I29" s="1112"/>
      <c r="J29" s="1112"/>
      <c r="K29" s="1112"/>
    </row>
    <row r="30" spans="1:11" ht="12.75">
      <c r="A30" s="1113"/>
      <c r="B30" s="1113"/>
      <c r="C30" s="1113"/>
      <c r="D30" s="1113"/>
      <c r="E30" s="1113"/>
      <c r="F30" s="1113"/>
      <c r="G30" s="1113"/>
      <c r="H30" s="1113"/>
      <c r="I30" s="1113"/>
      <c r="J30" s="1113"/>
      <c r="K30" s="1113"/>
    </row>
    <row r="31" spans="1:11" ht="12.75">
      <c r="A31" s="1113"/>
      <c r="B31" s="1113"/>
      <c r="C31" s="1113"/>
      <c r="D31" s="1113"/>
      <c r="E31" s="1113"/>
      <c r="F31" s="1113"/>
      <c r="G31" s="1113"/>
      <c r="H31" s="1113"/>
      <c r="I31" s="1113"/>
      <c r="J31" s="1113"/>
      <c r="K31" s="1113"/>
    </row>
    <row r="32" spans="1:11" ht="12.75">
      <c r="A32" s="1113"/>
      <c r="B32" s="1113"/>
      <c r="C32" s="1113"/>
      <c r="D32" s="1113"/>
      <c r="E32" s="1113"/>
      <c r="F32" s="1113"/>
      <c r="G32" s="1113"/>
      <c r="H32" s="1113"/>
      <c r="I32" s="1113"/>
      <c r="J32" s="1113"/>
      <c r="K32" s="1113"/>
    </row>
    <row r="33" spans="1:11" ht="12.75">
      <c r="A33" s="1113"/>
      <c r="B33" s="1113"/>
      <c r="C33" s="1113"/>
      <c r="D33" s="1113"/>
      <c r="E33" s="1113"/>
      <c r="F33" s="1113"/>
      <c r="G33" s="1113"/>
      <c r="H33" s="1113"/>
      <c r="I33" s="1113"/>
      <c r="J33" s="1113"/>
      <c r="K33" s="1113"/>
    </row>
    <row r="34" spans="1:11" ht="12.75">
      <c r="A34" s="1113"/>
      <c r="B34" s="1113"/>
      <c r="C34" s="1113"/>
      <c r="D34" s="1113"/>
      <c r="E34" s="1113"/>
      <c r="F34" s="1113"/>
      <c r="G34" s="1113"/>
      <c r="H34" s="1113"/>
      <c r="I34" s="1113"/>
      <c r="J34" s="1113"/>
      <c r="K34" s="1113"/>
    </row>
    <row r="35" spans="1:11" ht="12.75">
      <c r="A35" s="1113"/>
      <c r="B35" s="1113"/>
      <c r="C35" s="1113"/>
      <c r="D35" s="1113"/>
      <c r="E35" s="1113"/>
      <c r="F35" s="1113"/>
      <c r="G35" s="1113"/>
      <c r="H35" s="1113"/>
      <c r="I35" s="1113"/>
      <c r="J35" s="1113"/>
      <c r="K35" s="1113"/>
    </row>
  </sheetData>
  <sheetProtection/>
  <mergeCells count="7">
    <mergeCell ref="G1:I1"/>
    <mergeCell ref="J1:J2"/>
    <mergeCell ref="K1:K2"/>
    <mergeCell ref="A1:A2"/>
    <mergeCell ref="B1:C1"/>
    <mergeCell ref="D1:D2"/>
    <mergeCell ref="E1:F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&amp;C&amp;"Times New Roman,Félkövér dőlt"ZALAEGERSZEG MEGYEI JOGÚ VÁROS ÖNKORMÁNYZATA
VAGYONÁNAK FORRÁSAI 2013. XII. 31-én&amp;R&amp;"Times New Roman,Félkövér dőlt"13.  tábla
Adatok :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D25" sqref="D25:D26"/>
    </sheetView>
  </sheetViews>
  <sheetFormatPr defaultColWidth="9.00390625" defaultRowHeight="12.75"/>
  <cols>
    <col min="1" max="1" width="6.875" style="29" customWidth="1"/>
    <col min="2" max="2" width="51.00390625" style="27" customWidth="1"/>
    <col min="3" max="3" width="12.875" style="27" customWidth="1"/>
    <col min="4" max="4" width="13.875" style="27" customWidth="1"/>
    <col min="5" max="5" width="12.00390625" style="27" customWidth="1"/>
    <col min="6" max="6" width="10.00390625" style="24" customWidth="1"/>
    <col min="7" max="16384" width="9.375" style="24" customWidth="1"/>
  </cols>
  <sheetData>
    <row r="1" spans="1:6" s="21" customFormat="1" ht="43.5" customHeight="1" thickBot="1">
      <c r="A1" s="1478" t="s">
        <v>2169</v>
      </c>
      <c r="B1" s="1478" t="s">
        <v>1366</v>
      </c>
      <c r="C1" s="1478" t="s">
        <v>2329</v>
      </c>
      <c r="D1" s="1478" t="s">
        <v>2330</v>
      </c>
      <c r="E1" s="1478" t="s">
        <v>552</v>
      </c>
      <c r="F1" s="1479" t="s">
        <v>551</v>
      </c>
    </row>
    <row r="2" spans="1:6" s="28" customFormat="1" ht="14.25" customHeight="1">
      <c r="A2" s="1474"/>
      <c r="B2" s="1475" t="s">
        <v>2171</v>
      </c>
      <c r="C2" s="1475"/>
      <c r="D2" s="1475"/>
      <c r="E2" s="1476"/>
      <c r="F2" s="1477"/>
    </row>
    <row r="3" spans="1:6" s="21" customFormat="1" ht="14.25" customHeight="1">
      <c r="A3" s="48" t="s">
        <v>2170</v>
      </c>
      <c r="B3" s="52" t="s">
        <v>1317</v>
      </c>
      <c r="C3" s="54"/>
      <c r="D3" s="54"/>
      <c r="E3" s="203"/>
      <c r="F3" s="129"/>
    </row>
    <row r="4" spans="1:6" s="21" customFormat="1" ht="14.25" customHeight="1">
      <c r="A4" s="53"/>
      <c r="B4" s="54" t="s">
        <v>1235</v>
      </c>
      <c r="C4" s="54">
        <v>2154538</v>
      </c>
      <c r="D4" s="237">
        <v>2554434</v>
      </c>
      <c r="E4" s="203">
        <v>2556381</v>
      </c>
      <c r="F4" s="239">
        <f>SUM(E4/D4)*100</f>
        <v>100.07622040733877</v>
      </c>
    </row>
    <row r="5" spans="1:6" s="21" customFormat="1" ht="14.25" customHeight="1">
      <c r="A5" s="53"/>
      <c r="B5" s="54" t="s">
        <v>2331</v>
      </c>
      <c r="C5" s="54"/>
      <c r="D5" s="237"/>
      <c r="E5" s="203"/>
      <c r="F5" s="239"/>
    </row>
    <row r="6" spans="1:6" s="21" customFormat="1" ht="14.25" customHeight="1">
      <c r="A6" s="53"/>
      <c r="B6" s="54" t="s">
        <v>1236</v>
      </c>
      <c r="C6" s="54">
        <v>3706000</v>
      </c>
      <c r="D6" s="237">
        <v>3706000</v>
      </c>
      <c r="E6" s="203">
        <v>4062015</v>
      </c>
      <c r="F6" s="239">
        <f aca="true" t="shared" si="0" ref="F6:F41">SUM(E6/D6)*100</f>
        <v>109.606449001619</v>
      </c>
    </row>
    <row r="7" spans="1:6" s="21" customFormat="1" ht="14.25" customHeight="1">
      <c r="A7" s="53"/>
      <c r="B7" s="54" t="s">
        <v>1237</v>
      </c>
      <c r="C7" s="54">
        <v>248000</v>
      </c>
      <c r="D7" s="237">
        <v>248000</v>
      </c>
      <c r="E7" s="203">
        <v>246312</v>
      </c>
      <c r="F7" s="239">
        <f t="shared" si="0"/>
        <v>99.31935483870967</v>
      </c>
    </row>
    <row r="8" spans="1:7" s="21" customFormat="1" ht="14.25" customHeight="1">
      <c r="A8" s="53"/>
      <c r="B8" s="54" t="s">
        <v>1387</v>
      </c>
      <c r="C8" s="54">
        <v>111000</v>
      </c>
      <c r="D8" s="237">
        <v>12015</v>
      </c>
      <c r="E8" s="203">
        <v>43705</v>
      </c>
      <c r="F8" s="239">
        <f t="shared" si="0"/>
        <v>363.7536412817312</v>
      </c>
      <c r="G8" s="22"/>
    </row>
    <row r="9" spans="1:6" s="22" customFormat="1" ht="14.25" customHeight="1">
      <c r="A9" s="55"/>
      <c r="B9" s="51" t="s">
        <v>1238</v>
      </c>
      <c r="C9" s="51">
        <f>SUM(C4:C8)</f>
        <v>6219538</v>
      </c>
      <c r="D9" s="51">
        <f>SUM(D4:D8)</f>
        <v>6520449</v>
      </c>
      <c r="E9" s="204">
        <f>SUM(E4:E8)</f>
        <v>6908413</v>
      </c>
      <c r="F9" s="240">
        <f t="shared" si="0"/>
        <v>105.94995835409493</v>
      </c>
    </row>
    <row r="10" spans="1:6" s="21" customFormat="1" ht="14.25" customHeight="1">
      <c r="A10" s="48" t="s">
        <v>1319</v>
      </c>
      <c r="B10" s="52" t="s">
        <v>1320</v>
      </c>
      <c r="C10" s="54"/>
      <c r="D10" s="54"/>
      <c r="E10" s="203"/>
      <c r="F10" s="239"/>
    </row>
    <row r="11" spans="1:6" s="21" customFormat="1" ht="14.25" customHeight="1">
      <c r="A11" s="53"/>
      <c r="B11" s="54" t="s">
        <v>651</v>
      </c>
      <c r="C11" s="54"/>
      <c r="D11" s="54"/>
      <c r="E11" s="203"/>
      <c r="F11" s="239"/>
    </row>
    <row r="12" spans="1:6" s="21" customFormat="1" ht="14.25" customHeight="1">
      <c r="A12" s="53"/>
      <c r="B12" s="54" t="s">
        <v>652</v>
      </c>
      <c r="C12" s="54">
        <v>1817536</v>
      </c>
      <c r="D12" s="237">
        <v>3691132</v>
      </c>
      <c r="E12" s="203">
        <v>3691116</v>
      </c>
      <c r="F12" s="239">
        <f t="shared" si="0"/>
        <v>99.99956652864216</v>
      </c>
    </row>
    <row r="13" spans="1:6" s="21" customFormat="1" ht="14.25" customHeight="1">
      <c r="A13" s="53"/>
      <c r="B13" s="54" t="s">
        <v>653</v>
      </c>
      <c r="C13" s="54">
        <v>13613</v>
      </c>
      <c r="D13" s="237">
        <v>98824</v>
      </c>
      <c r="E13" s="203">
        <v>98823</v>
      </c>
      <c r="F13" s="239">
        <f t="shared" si="0"/>
        <v>99.99898810005666</v>
      </c>
    </row>
    <row r="14" spans="1:6" s="21" customFormat="1" ht="14.25" customHeight="1">
      <c r="A14" s="53"/>
      <c r="B14" s="54" t="s">
        <v>654</v>
      </c>
      <c r="C14" s="54">
        <v>245100</v>
      </c>
      <c r="D14" s="237">
        <v>245100</v>
      </c>
      <c r="E14" s="203">
        <v>245100</v>
      </c>
      <c r="F14" s="239">
        <f t="shared" si="0"/>
        <v>100</v>
      </c>
    </row>
    <row r="15" spans="1:6" s="21" customFormat="1" ht="14.25" customHeight="1">
      <c r="A15" s="53"/>
      <c r="B15" s="54" t="s">
        <v>2332</v>
      </c>
      <c r="C15" s="54"/>
      <c r="D15" s="237">
        <v>351504</v>
      </c>
      <c r="E15" s="203">
        <v>351503</v>
      </c>
      <c r="F15" s="239">
        <f t="shared" si="0"/>
        <v>99.99971550821613</v>
      </c>
    </row>
    <row r="16" spans="1:6" s="21" customFormat="1" ht="16.5" customHeight="1">
      <c r="A16" s="53"/>
      <c r="B16" s="54" t="s">
        <v>1661</v>
      </c>
      <c r="C16" s="54"/>
      <c r="D16" s="237">
        <v>2298</v>
      </c>
      <c r="E16" s="203">
        <v>2298</v>
      </c>
      <c r="F16" s="239">
        <f t="shared" si="0"/>
        <v>100</v>
      </c>
    </row>
    <row r="17" spans="1:6" s="21" customFormat="1" ht="17.25" customHeight="1">
      <c r="A17" s="53"/>
      <c r="B17" s="54" t="s">
        <v>1662</v>
      </c>
      <c r="C17" s="54"/>
      <c r="D17" s="237">
        <v>34020</v>
      </c>
      <c r="E17" s="203">
        <v>34020</v>
      </c>
      <c r="F17" s="239">
        <f t="shared" si="0"/>
        <v>100</v>
      </c>
    </row>
    <row r="18" spans="1:6" s="22" customFormat="1" ht="14.25" customHeight="1">
      <c r="A18" s="55"/>
      <c r="B18" s="51" t="s">
        <v>655</v>
      </c>
      <c r="C18" s="51">
        <f>SUM(C11:C14)</f>
        <v>2076249</v>
      </c>
      <c r="D18" s="51">
        <f>SUM(D12:D17)</f>
        <v>4422878</v>
      </c>
      <c r="E18" s="51">
        <f>SUM(E12:E17)</f>
        <v>4422860</v>
      </c>
      <c r="F18" s="240">
        <f t="shared" si="0"/>
        <v>99.99959302517502</v>
      </c>
    </row>
    <row r="19" spans="1:6" s="21" customFormat="1" ht="14.25" customHeight="1">
      <c r="A19" s="48" t="s">
        <v>1318</v>
      </c>
      <c r="B19" s="52" t="s">
        <v>1321</v>
      </c>
      <c r="C19" s="54"/>
      <c r="D19" s="54"/>
      <c r="E19" s="203"/>
      <c r="F19" s="239"/>
    </row>
    <row r="20" spans="1:6" s="21" customFormat="1" ht="14.25" customHeight="1">
      <c r="A20" s="53"/>
      <c r="B20" s="54" t="s">
        <v>656</v>
      </c>
      <c r="C20" s="54">
        <v>104000</v>
      </c>
      <c r="D20" s="237">
        <v>215334</v>
      </c>
      <c r="E20" s="203">
        <v>226076</v>
      </c>
      <c r="F20" s="239">
        <f t="shared" si="0"/>
        <v>104.98852944727726</v>
      </c>
    </row>
    <row r="21" spans="1:6" s="21" customFormat="1" ht="14.25" customHeight="1">
      <c r="A21" s="53"/>
      <c r="B21" s="54" t="s">
        <v>657</v>
      </c>
      <c r="C21" s="54">
        <v>5000</v>
      </c>
      <c r="D21" s="237">
        <v>13751</v>
      </c>
      <c r="E21" s="203">
        <v>53147</v>
      </c>
      <c r="F21" s="239">
        <f t="shared" si="0"/>
        <v>386.49552759799286</v>
      </c>
    </row>
    <row r="22" spans="1:6" s="21" customFormat="1" ht="14.25" customHeight="1">
      <c r="A22" s="53"/>
      <c r="B22" s="54" t="s">
        <v>658</v>
      </c>
      <c r="C22" s="54">
        <v>20000</v>
      </c>
      <c r="D22" s="237">
        <v>121277</v>
      </c>
      <c r="E22" s="203">
        <v>101823</v>
      </c>
      <c r="F22" s="239">
        <f t="shared" si="0"/>
        <v>83.9590359260206</v>
      </c>
    </row>
    <row r="23" spans="1:6" ht="24.75" customHeight="1">
      <c r="A23" s="55"/>
      <c r="B23" s="51" t="s">
        <v>1492</v>
      </c>
      <c r="C23" s="51">
        <f>SUM(C19:C22)</f>
        <v>129000</v>
      </c>
      <c r="D23" s="51">
        <f>SUM(D19:D22)</f>
        <v>350362</v>
      </c>
      <c r="E23" s="51">
        <f>SUM(E19:E22)</f>
        <v>381046</v>
      </c>
      <c r="F23" s="240">
        <f t="shared" si="0"/>
        <v>108.75779907638386</v>
      </c>
    </row>
    <row r="24" spans="1:6" s="21" customFormat="1" ht="13.5" customHeight="1">
      <c r="A24" s="48" t="s">
        <v>1322</v>
      </c>
      <c r="B24" s="52" t="s">
        <v>1323</v>
      </c>
      <c r="C24" s="54"/>
      <c r="D24" s="54"/>
      <c r="E24" s="203"/>
      <c r="F24" s="239"/>
    </row>
    <row r="25" spans="1:6" s="21" customFormat="1" ht="13.5" customHeight="1">
      <c r="A25" s="53"/>
      <c r="B25" s="54" t="s">
        <v>1493</v>
      </c>
      <c r="C25" s="54">
        <v>417808</v>
      </c>
      <c r="D25" s="237">
        <v>686986</v>
      </c>
      <c r="E25" s="203">
        <v>633066</v>
      </c>
      <c r="F25" s="239">
        <f t="shared" si="0"/>
        <v>92.15122287790435</v>
      </c>
    </row>
    <row r="26" spans="1:6" s="21" customFormat="1" ht="13.5" customHeight="1">
      <c r="A26" s="53"/>
      <c r="B26" s="54" t="s">
        <v>1494</v>
      </c>
      <c r="C26" s="54">
        <v>626407</v>
      </c>
      <c r="D26" s="237">
        <v>4566316</v>
      </c>
      <c r="E26" s="203">
        <v>1012443</v>
      </c>
      <c r="F26" s="239">
        <f t="shared" si="0"/>
        <v>22.171987221208518</v>
      </c>
    </row>
    <row r="27" spans="1:6" s="22" customFormat="1" ht="13.5" customHeight="1">
      <c r="A27" s="55"/>
      <c r="B27" s="51" t="s">
        <v>1495</v>
      </c>
      <c r="C27" s="51">
        <f>SUM(C25:C26)</f>
        <v>1044215</v>
      </c>
      <c r="D27" s="51">
        <f>SUM(D25:D26)</f>
        <v>5253302</v>
      </c>
      <c r="E27" s="204">
        <f>SUM(E25:E26)</f>
        <v>1645509</v>
      </c>
      <c r="F27" s="240">
        <f t="shared" si="0"/>
        <v>31.323327689898655</v>
      </c>
    </row>
    <row r="28" spans="1:6" s="21" customFormat="1" ht="13.5" customHeight="1">
      <c r="A28" s="48" t="s">
        <v>1324</v>
      </c>
      <c r="B28" s="52" t="s">
        <v>1325</v>
      </c>
      <c r="C28" s="54"/>
      <c r="D28" s="54"/>
      <c r="E28" s="203"/>
      <c r="F28" s="239"/>
    </row>
    <row r="29" spans="1:6" s="21" customFormat="1" ht="22.5" customHeight="1">
      <c r="A29" s="53"/>
      <c r="B29" s="54" t="s">
        <v>2268</v>
      </c>
      <c r="C29" s="54">
        <v>59600</v>
      </c>
      <c r="D29" s="238">
        <v>73074</v>
      </c>
      <c r="E29" s="203">
        <v>74429</v>
      </c>
      <c r="F29" s="239">
        <f t="shared" si="0"/>
        <v>101.8542846977037</v>
      </c>
    </row>
    <row r="30" spans="1:6" s="21" customFormat="1" ht="22.5" customHeight="1">
      <c r="A30" s="53"/>
      <c r="B30" s="54" t="s">
        <v>2267</v>
      </c>
      <c r="C30" s="54">
        <v>200800</v>
      </c>
      <c r="D30" s="238">
        <v>279269</v>
      </c>
      <c r="E30" s="203">
        <v>190281</v>
      </c>
      <c r="F30" s="239">
        <f t="shared" si="0"/>
        <v>68.13538201518966</v>
      </c>
    </row>
    <row r="31" spans="1:6" s="21" customFormat="1" ht="22.5" customHeight="1">
      <c r="A31" s="103"/>
      <c r="B31" s="51" t="s">
        <v>2269</v>
      </c>
      <c r="C31" s="51">
        <f>SUM(C29:C30)</f>
        <v>260400</v>
      </c>
      <c r="D31" s="51">
        <f>SUM(D29:D30)</f>
        <v>352343</v>
      </c>
      <c r="E31" s="204">
        <f>SUM(E29:E30)</f>
        <v>264710</v>
      </c>
      <c r="F31" s="240">
        <f t="shared" si="0"/>
        <v>75.12849694757665</v>
      </c>
    </row>
    <row r="32" spans="1:6" s="21" customFormat="1" ht="22.5" customHeight="1">
      <c r="A32" s="55" t="s">
        <v>1326</v>
      </c>
      <c r="B32" s="51" t="s">
        <v>1327</v>
      </c>
      <c r="C32" s="51">
        <v>25600</v>
      </c>
      <c r="D32" s="51">
        <v>25600</v>
      </c>
      <c r="E32" s="204">
        <v>43551</v>
      </c>
      <c r="F32" s="240">
        <f t="shared" si="0"/>
        <v>170.12109375</v>
      </c>
    </row>
    <row r="33" spans="1:6" s="21" customFormat="1" ht="15.75" customHeight="1">
      <c r="A33" s="55"/>
      <c r="B33" s="51" t="s">
        <v>1127</v>
      </c>
      <c r="C33" s="51">
        <f>SUM(C9+C18+C23+C27+C31+C32)</f>
        <v>9755002</v>
      </c>
      <c r="D33" s="51">
        <f>SUM(D9+D18+D23+D27+D31+D32)</f>
        <v>16924934</v>
      </c>
      <c r="E33" s="204">
        <f>SUM(E9+E18+E23+E27+E31+E32)</f>
        <v>13666089</v>
      </c>
      <c r="F33" s="240">
        <f t="shared" si="0"/>
        <v>80.7453015769515</v>
      </c>
    </row>
    <row r="34" spans="1:6" s="21" customFormat="1" ht="14.25" customHeight="1">
      <c r="A34" s="48" t="s">
        <v>1328</v>
      </c>
      <c r="B34" s="52" t="s">
        <v>1128</v>
      </c>
      <c r="C34" s="54"/>
      <c r="D34" s="54"/>
      <c r="E34" s="203"/>
      <c r="F34" s="239"/>
    </row>
    <row r="35" spans="1:6" s="21" customFormat="1" ht="14.25" customHeight="1">
      <c r="A35" s="104"/>
      <c r="B35" s="105" t="s">
        <v>1388</v>
      </c>
      <c r="C35" s="105">
        <v>862489</v>
      </c>
      <c r="D35" s="105">
        <v>862489</v>
      </c>
      <c r="E35" s="203">
        <v>150632</v>
      </c>
      <c r="F35" s="239">
        <f t="shared" si="0"/>
        <v>17.464802449654428</v>
      </c>
    </row>
    <row r="36" spans="1:6" s="21" customFormat="1" ht="14.25" customHeight="1">
      <c r="A36" s="103"/>
      <c r="B36" s="51" t="s">
        <v>659</v>
      </c>
      <c r="C36" s="51">
        <f>SUM(C35:C35)</f>
        <v>862489</v>
      </c>
      <c r="D36" s="51">
        <f>SUM(D35:D35)</f>
        <v>862489</v>
      </c>
      <c r="E36" s="204">
        <f>SUM(E35:E35)</f>
        <v>150632</v>
      </c>
      <c r="F36" s="240">
        <f t="shared" si="0"/>
        <v>17.464802449654428</v>
      </c>
    </row>
    <row r="37" spans="1:6" s="21" customFormat="1" ht="14.25" customHeight="1">
      <c r="A37" s="48" t="s">
        <v>1330</v>
      </c>
      <c r="B37" s="52" t="s">
        <v>1329</v>
      </c>
      <c r="C37" s="52"/>
      <c r="D37" s="52"/>
      <c r="E37" s="202"/>
      <c r="F37" s="239"/>
    </row>
    <row r="38" spans="1:6" s="21" customFormat="1" ht="22.5" customHeight="1">
      <c r="A38" s="53"/>
      <c r="B38" s="54" t="s">
        <v>1313</v>
      </c>
      <c r="C38" s="54">
        <v>2287454</v>
      </c>
      <c r="D38" s="238">
        <v>2615783</v>
      </c>
      <c r="E38" s="203">
        <v>2097306</v>
      </c>
      <c r="F38" s="239">
        <f t="shared" si="0"/>
        <v>80.17889863188192</v>
      </c>
    </row>
    <row r="39" spans="1:6" s="21" customFormat="1" ht="13.5" customHeight="1">
      <c r="A39" s="53"/>
      <c r="B39" s="54" t="s">
        <v>1314</v>
      </c>
      <c r="C39" s="52"/>
      <c r="D39" s="238">
        <v>26</v>
      </c>
      <c r="E39" s="203">
        <v>26</v>
      </c>
      <c r="F39" s="239">
        <f t="shared" si="0"/>
        <v>100</v>
      </c>
    </row>
    <row r="40" spans="1:6" s="21" customFormat="1" ht="26.25" customHeight="1">
      <c r="A40" s="103"/>
      <c r="B40" s="51" t="s">
        <v>1315</v>
      </c>
      <c r="C40" s="51">
        <f>SUM(C38:C39)</f>
        <v>2287454</v>
      </c>
      <c r="D40" s="51">
        <f>SUM(D38:D39)</f>
        <v>2615809</v>
      </c>
      <c r="E40" s="204">
        <f>SUM(E38:E39)</f>
        <v>2097332</v>
      </c>
      <c r="F40" s="240">
        <f t="shared" si="0"/>
        <v>80.1790956449802</v>
      </c>
    </row>
    <row r="41" spans="1:6" ht="15.75" customHeight="1">
      <c r="A41" s="55"/>
      <c r="B41" s="51" t="s">
        <v>2172</v>
      </c>
      <c r="C41" s="51">
        <f>SUM(C33+C36+C40)</f>
        <v>12904945</v>
      </c>
      <c r="D41" s="51">
        <f>SUM(D33+D36+D40)</f>
        <v>20403232</v>
      </c>
      <c r="E41" s="204">
        <f>SUM(E33+E36+E40)</f>
        <v>15914053</v>
      </c>
      <c r="F41" s="240">
        <f t="shared" si="0"/>
        <v>77.99770644180295</v>
      </c>
    </row>
  </sheetData>
  <sheetProtection/>
  <printOptions horizontalCentered="1"/>
  <pageMargins left="0.35433070866141736" right="0.35433070866141736" top="1.1023622047244095" bottom="0.2362204724409449" header="0.5118110236220472" footer="0.35433070866141736"/>
  <pageSetup horizontalDpi="300" verticalDpi="300" orientation="portrait" paperSize="9" r:id="rId1"/>
  <headerFooter alignWithMargins="0">
    <oddHeader>&amp;C&amp;"Times New Roman,Félkövér dőlt"ZALAEGERSZEG MEGYEI  JOGÚ  VÁROS  ÖNKORMÁNYZATA 
BEVÉTELEINEK ALAKULÁSA FORRÁSONKÉNT
2013. ÉVBEN&amp;R&amp;"Times New Roman,Félkövér dőlt"&amp;9 2. tábla
Adatok ezer Ft-ban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V29"/>
  <sheetViews>
    <sheetView zoomScale="95" zoomScaleNormal="95" zoomScalePageLayoutView="0" workbookViewId="0" topLeftCell="A1">
      <pane ySplit="6" topLeftCell="BM16" activePane="bottomLeft" state="frozen"/>
      <selection pane="topLeft" activeCell="A1" sqref="A1"/>
      <selection pane="bottomLeft" activeCell="S4" sqref="S4:U5"/>
    </sheetView>
  </sheetViews>
  <sheetFormatPr defaultColWidth="9.00390625" defaultRowHeight="12.75"/>
  <cols>
    <col min="1" max="1" width="11.375" style="1185" customWidth="1"/>
    <col min="2" max="2" width="7.375" style="1185" customWidth="1"/>
    <col min="3" max="3" width="9.00390625" style="1185" customWidth="1"/>
    <col min="4" max="4" width="8.00390625" style="1203" customWidth="1"/>
    <col min="5" max="5" width="8.00390625" style="1185" customWidth="1"/>
    <col min="6" max="6" width="10.375" style="1185" customWidth="1"/>
    <col min="7" max="7" width="10.625" style="1185" customWidth="1"/>
    <col min="8" max="8" width="8.875" style="1203" customWidth="1"/>
    <col min="9" max="9" width="9.375" style="1185" customWidth="1"/>
    <col min="10" max="10" width="10.125" style="1185" customWidth="1"/>
    <col min="11" max="11" width="10.625" style="1203" customWidth="1"/>
    <col min="12" max="12" width="7.50390625" style="1185" customWidth="1"/>
    <col min="13" max="13" width="7.375" style="1185" customWidth="1"/>
    <col min="14" max="14" width="7.625" style="1203" customWidth="1"/>
    <col min="15" max="15" width="10.625" style="1185" customWidth="1"/>
    <col min="16" max="16" width="11.00390625" style="1185" customWidth="1"/>
    <col min="17" max="17" width="10.50390625" style="1203" customWidth="1"/>
    <col min="18" max="18" width="11.125" style="1203" customWidth="1"/>
    <col min="19" max="19" width="11.50390625" style="1185" customWidth="1"/>
    <col min="20" max="20" width="8.00390625" style="1185" customWidth="1"/>
    <col min="21" max="21" width="10.625" style="1203" customWidth="1"/>
    <col min="22" max="22" width="14.625" style="1185" customWidth="1"/>
    <col min="23" max="16384" width="9.375" style="1185" customWidth="1"/>
  </cols>
  <sheetData>
    <row r="1" ht="12.75">
      <c r="D1" s="1458" t="s">
        <v>1528</v>
      </c>
    </row>
    <row r="2" ht="12.75">
      <c r="D2" s="1458" t="s">
        <v>1529</v>
      </c>
    </row>
    <row r="4" spans="1:22" ht="21" customHeight="1">
      <c r="A4" s="1773" t="s">
        <v>1366</v>
      </c>
      <c r="B4" s="1789" t="s">
        <v>93</v>
      </c>
      <c r="C4" s="1790"/>
      <c r="D4" s="1790"/>
      <c r="E4" s="1791"/>
      <c r="F4" s="1783" t="s">
        <v>625</v>
      </c>
      <c r="G4" s="1784"/>
      <c r="H4" s="1784"/>
      <c r="I4" s="1784"/>
      <c r="J4" s="1784"/>
      <c r="K4" s="1784"/>
      <c r="L4" s="1784"/>
      <c r="M4" s="1784"/>
      <c r="N4" s="1784"/>
      <c r="O4" s="1784"/>
      <c r="P4" s="1784"/>
      <c r="Q4" s="1784"/>
      <c r="R4" s="1785"/>
      <c r="S4" s="1774" t="s">
        <v>1530</v>
      </c>
      <c r="T4" s="1775"/>
      <c r="U4" s="1776"/>
      <c r="V4" s="1780" t="s">
        <v>1531</v>
      </c>
    </row>
    <row r="5" spans="1:22" ht="21" customHeight="1">
      <c r="A5" s="1688"/>
      <c r="B5" s="1512"/>
      <c r="C5" s="1512"/>
      <c r="D5" s="1512"/>
      <c r="E5" s="1792"/>
      <c r="F5" s="1793" t="s">
        <v>626</v>
      </c>
      <c r="G5" s="1794"/>
      <c r="H5" s="1795"/>
      <c r="I5" s="1793" t="s">
        <v>627</v>
      </c>
      <c r="J5" s="1794"/>
      <c r="K5" s="1795"/>
      <c r="L5" s="1786" t="s">
        <v>94</v>
      </c>
      <c r="M5" s="1796"/>
      <c r="N5" s="1797"/>
      <c r="O5" s="1786" t="s">
        <v>629</v>
      </c>
      <c r="P5" s="1787"/>
      <c r="Q5" s="1787"/>
      <c r="R5" s="1788"/>
      <c r="S5" s="1777"/>
      <c r="T5" s="1778"/>
      <c r="U5" s="1779"/>
      <c r="V5" s="1781"/>
    </row>
    <row r="6" spans="1:22" ht="54" customHeight="1">
      <c r="A6" s="1689"/>
      <c r="B6" s="1186" t="s">
        <v>630</v>
      </c>
      <c r="C6" s="1187" t="s">
        <v>631</v>
      </c>
      <c r="D6" s="1187" t="s">
        <v>632</v>
      </c>
      <c r="E6" s="1188" t="s">
        <v>633</v>
      </c>
      <c r="F6" s="1187" t="s">
        <v>634</v>
      </c>
      <c r="G6" s="1187" t="s">
        <v>635</v>
      </c>
      <c r="H6" s="1187" t="s">
        <v>632</v>
      </c>
      <c r="I6" s="1187" t="s">
        <v>636</v>
      </c>
      <c r="J6" s="1187" t="s">
        <v>637</v>
      </c>
      <c r="K6" s="1187" t="s">
        <v>638</v>
      </c>
      <c r="L6" s="1187" t="s">
        <v>639</v>
      </c>
      <c r="M6" s="1187" t="s">
        <v>640</v>
      </c>
      <c r="N6" s="1187" t="s">
        <v>641</v>
      </c>
      <c r="O6" s="1187" t="s">
        <v>634</v>
      </c>
      <c r="P6" s="1187" t="s">
        <v>635</v>
      </c>
      <c r="Q6" s="1187" t="s">
        <v>642</v>
      </c>
      <c r="R6" s="1187" t="s">
        <v>643</v>
      </c>
      <c r="S6" s="1187" t="s">
        <v>634</v>
      </c>
      <c r="T6" s="1187" t="s">
        <v>635</v>
      </c>
      <c r="U6" s="1187" t="s">
        <v>644</v>
      </c>
      <c r="V6" s="1782"/>
    </row>
    <row r="7" spans="1:22" ht="27.75" customHeight="1">
      <c r="A7" s="1189" t="s">
        <v>865</v>
      </c>
      <c r="B7" s="1190">
        <v>1388</v>
      </c>
      <c r="C7" s="1190">
        <v>7380</v>
      </c>
      <c r="D7" s="1190">
        <v>1440</v>
      </c>
      <c r="E7" s="1191">
        <f aca="true" t="shared" si="0" ref="E7:E28">SUM(B7-C7-D7)</f>
        <v>-7432</v>
      </c>
      <c r="F7" s="1190">
        <v>9475</v>
      </c>
      <c r="G7" s="1190"/>
      <c r="H7" s="1190">
        <v>7953</v>
      </c>
      <c r="I7" s="1190">
        <v>8127</v>
      </c>
      <c r="J7" s="1190">
        <v>16872</v>
      </c>
      <c r="K7" s="1190">
        <v>-8717</v>
      </c>
      <c r="L7" s="1190">
        <v>9916</v>
      </c>
      <c r="M7" s="1190">
        <v>6944</v>
      </c>
      <c r="N7" s="1190">
        <v>-188</v>
      </c>
      <c r="O7" s="1190">
        <f aca="true" t="shared" si="1" ref="O7:O15">SUM(F7+I7+L7)</f>
        <v>27518</v>
      </c>
      <c r="P7" s="1190">
        <f aca="true" t="shared" si="2" ref="P7:P15">SUM(G7+J7+M7)</f>
        <v>23816</v>
      </c>
      <c r="Q7" s="1190">
        <f aca="true" t="shared" si="3" ref="Q7:Q15">SUM(H7+K7+N7)</f>
        <v>-952</v>
      </c>
      <c r="R7" s="1190">
        <f aca="true" t="shared" si="4" ref="R7:R28">O7-P7-Q7</f>
        <v>4654</v>
      </c>
      <c r="S7" s="1191"/>
      <c r="T7" s="1191"/>
      <c r="U7" s="1192"/>
      <c r="V7" s="1191">
        <f aca="true" t="shared" si="5" ref="V7:V28">SUM(S7-T7-U7)</f>
        <v>0</v>
      </c>
    </row>
    <row r="8" spans="1:22" ht="34.5" customHeight="1">
      <c r="A8" s="1193" t="s">
        <v>1243</v>
      </c>
      <c r="B8" s="1191"/>
      <c r="C8" s="1191">
        <v>53</v>
      </c>
      <c r="D8" s="1192">
        <v>-37</v>
      </c>
      <c r="E8" s="1191">
        <f t="shared" si="0"/>
        <v>-16</v>
      </c>
      <c r="F8" s="1191">
        <v>100281</v>
      </c>
      <c r="G8" s="1191"/>
      <c r="H8" s="1192">
        <v>7934</v>
      </c>
      <c r="I8" s="1191">
        <v>7101</v>
      </c>
      <c r="J8" s="1191">
        <v>798</v>
      </c>
      <c r="K8" s="1192">
        <v>48</v>
      </c>
      <c r="L8" s="1191"/>
      <c r="M8" s="1191"/>
      <c r="N8" s="1192">
        <v>677</v>
      </c>
      <c r="O8" s="1190">
        <f t="shared" si="1"/>
        <v>107382</v>
      </c>
      <c r="P8" s="1190">
        <f t="shared" si="2"/>
        <v>798</v>
      </c>
      <c r="Q8" s="1190">
        <f t="shared" si="3"/>
        <v>8659</v>
      </c>
      <c r="R8" s="1190">
        <f t="shared" si="4"/>
        <v>97925</v>
      </c>
      <c r="S8" s="1191"/>
      <c r="T8" s="1191"/>
      <c r="U8" s="1192"/>
      <c r="V8" s="1191">
        <f t="shared" si="5"/>
        <v>0</v>
      </c>
    </row>
    <row r="9" spans="1:22" ht="25.5" customHeight="1">
      <c r="A9" s="1193" t="s">
        <v>1244</v>
      </c>
      <c r="B9" s="1191"/>
      <c r="C9" s="1191"/>
      <c r="D9" s="1192">
        <v>117</v>
      </c>
      <c r="E9" s="1191">
        <f t="shared" si="0"/>
        <v>-117</v>
      </c>
      <c r="F9" s="1191">
        <v>6294</v>
      </c>
      <c r="G9" s="1191"/>
      <c r="H9" s="1192">
        <v>11234</v>
      </c>
      <c r="I9" s="1191">
        <v>2660</v>
      </c>
      <c r="J9" s="1191">
        <v>553</v>
      </c>
      <c r="K9" s="1192">
        <v>3911</v>
      </c>
      <c r="L9" s="1191"/>
      <c r="M9" s="1191"/>
      <c r="N9" s="1192">
        <v>1676</v>
      </c>
      <c r="O9" s="1190">
        <f t="shared" si="1"/>
        <v>8954</v>
      </c>
      <c r="P9" s="1190">
        <f t="shared" si="2"/>
        <v>553</v>
      </c>
      <c r="Q9" s="1190">
        <f t="shared" si="3"/>
        <v>16821</v>
      </c>
      <c r="R9" s="1190">
        <f t="shared" si="4"/>
        <v>-8420</v>
      </c>
      <c r="S9" s="1191"/>
      <c r="T9" s="1191"/>
      <c r="U9" s="1192"/>
      <c r="V9" s="1191">
        <f t="shared" si="5"/>
        <v>0</v>
      </c>
    </row>
    <row r="10" spans="1:22" ht="24" customHeight="1">
      <c r="A10" s="1193" t="s">
        <v>1245</v>
      </c>
      <c r="B10" s="1191">
        <v>786</v>
      </c>
      <c r="C10" s="1191">
        <v>86516</v>
      </c>
      <c r="D10" s="1192">
        <v>-70008</v>
      </c>
      <c r="E10" s="1191">
        <f t="shared" si="0"/>
        <v>-15722</v>
      </c>
      <c r="F10" s="1191">
        <v>809613</v>
      </c>
      <c r="G10" s="1191">
        <v>1899146</v>
      </c>
      <c r="H10" s="1192">
        <v>-218429</v>
      </c>
      <c r="I10" s="1191">
        <v>51963</v>
      </c>
      <c r="J10" s="1191">
        <v>1518314</v>
      </c>
      <c r="K10" s="1192">
        <v>-1168740</v>
      </c>
      <c r="L10" s="1191"/>
      <c r="M10" s="1191">
        <v>22954</v>
      </c>
      <c r="N10" s="1192">
        <v>-22954</v>
      </c>
      <c r="O10" s="1190">
        <f t="shared" si="1"/>
        <v>861576</v>
      </c>
      <c r="P10" s="1190">
        <f t="shared" si="2"/>
        <v>3440414</v>
      </c>
      <c r="Q10" s="1190">
        <f t="shared" si="3"/>
        <v>-1410123</v>
      </c>
      <c r="R10" s="1190">
        <f t="shared" si="4"/>
        <v>-1168715</v>
      </c>
      <c r="S10" s="1191">
        <v>3556154</v>
      </c>
      <c r="T10" s="1191">
        <v>25156</v>
      </c>
      <c r="U10" s="1192">
        <v>1832315</v>
      </c>
      <c r="V10" s="1191">
        <f t="shared" si="5"/>
        <v>1698683</v>
      </c>
    </row>
    <row r="11" spans="1:22" ht="38.25" customHeight="1">
      <c r="A11" s="1193" t="s">
        <v>1246</v>
      </c>
      <c r="B11" s="1191"/>
      <c r="C11" s="1191"/>
      <c r="D11" s="1192"/>
      <c r="E11" s="1191">
        <f t="shared" si="0"/>
        <v>0</v>
      </c>
      <c r="F11" s="1191">
        <v>21332</v>
      </c>
      <c r="G11" s="1191"/>
      <c r="H11" s="1192">
        <v>8407</v>
      </c>
      <c r="I11" s="1191">
        <v>2708</v>
      </c>
      <c r="J11" s="1191">
        <v>206</v>
      </c>
      <c r="K11" s="1192">
        <v>2376</v>
      </c>
      <c r="L11" s="1191"/>
      <c r="M11" s="1191"/>
      <c r="N11" s="1192"/>
      <c r="O11" s="1190">
        <f t="shared" si="1"/>
        <v>24040</v>
      </c>
      <c r="P11" s="1190">
        <f t="shared" si="2"/>
        <v>206</v>
      </c>
      <c r="Q11" s="1190">
        <f t="shared" si="3"/>
        <v>10783</v>
      </c>
      <c r="R11" s="1190">
        <f t="shared" si="4"/>
        <v>13051</v>
      </c>
      <c r="S11" s="1191"/>
      <c r="T11" s="1191"/>
      <c r="U11" s="1192"/>
      <c r="V11" s="1191">
        <f t="shared" si="5"/>
        <v>0</v>
      </c>
    </row>
    <row r="12" spans="1:22" ht="38.25" customHeight="1">
      <c r="A12" s="1193" t="s">
        <v>1247</v>
      </c>
      <c r="B12" s="1191"/>
      <c r="C12" s="1191"/>
      <c r="D12" s="1192"/>
      <c r="E12" s="1191">
        <f t="shared" si="0"/>
        <v>0</v>
      </c>
      <c r="F12" s="1191">
        <v>5745</v>
      </c>
      <c r="G12" s="1191">
        <v>84</v>
      </c>
      <c r="H12" s="1192">
        <v>2917</v>
      </c>
      <c r="I12" s="1191">
        <v>1050</v>
      </c>
      <c r="J12" s="1191">
        <v>493</v>
      </c>
      <c r="K12" s="1192">
        <v>2154</v>
      </c>
      <c r="L12" s="1191"/>
      <c r="M12" s="1191"/>
      <c r="N12" s="1192"/>
      <c r="O12" s="1190">
        <f t="shared" si="1"/>
        <v>6795</v>
      </c>
      <c r="P12" s="1190">
        <f t="shared" si="2"/>
        <v>577</v>
      </c>
      <c r="Q12" s="1190">
        <f t="shared" si="3"/>
        <v>5071</v>
      </c>
      <c r="R12" s="1190">
        <f t="shared" si="4"/>
        <v>1147</v>
      </c>
      <c r="S12" s="1191"/>
      <c r="T12" s="1191"/>
      <c r="U12" s="1192"/>
      <c r="V12" s="1191">
        <f t="shared" si="5"/>
        <v>0</v>
      </c>
    </row>
    <row r="13" spans="1:22" ht="39" customHeight="1">
      <c r="A13" s="1193" t="s">
        <v>1248</v>
      </c>
      <c r="B13" s="1191"/>
      <c r="C13" s="1191"/>
      <c r="D13" s="1192"/>
      <c r="E13" s="1191">
        <f t="shared" si="0"/>
        <v>0</v>
      </c>
      <c r="F13" s="1191">
        <v>30167</v>
      </c>
      <c r="G13" s="1191"/>
      <c r="H13" s="1192">
        <v>7692</v>
      </c>
      <c r="I13" s="1191">
        <v>1302</v>
      </c>
      <c r="J13" s="1191"/>
      <c r="K13" s="1192">
        <v>1715</v>
      </c>
      <c r="L13" s="1191"/>
      <c r="M13" s="1191"/>
      <c r="N13" s="1192"/>
      <c r="O13" s="1190">
        <f t="shared" si="1"/>
        <v>31469</v>
      </c>
      <c r="P13" s="1190">
        <f t="shared" si="2"/>
        <v>0</v>
      </c>
      <c r="Q13" s="1190">
        <f t="shared" si="3"/>
        <v>9407</v>
      </c>
      <c r="R13" s="1190">
        <f t="shared" si="4"/>
        <v>22062</v>
      </c>
      <c r="S13" s="1191"/>
      <c r="T13" s="1191"/>
      <c r="U13" s="1192"/>
      <c r="V13" s="1191">
        <f t="shared" si="5"/>
        <v>0</v>
      </c>
    </row>
    <row r="14" spans="1:22" ht="48" customHeight="1">
      <c r="A14" s="1193" t="s">
        <v>1249</v>
      </c>
      <c r="B14" s="1191"/>
      <c r="C14" s="1191">
        <v>84</v>
      </c>
      <c r="D14" s="1192">
        <v>-84</v>
      </c>
      <c r="E14" s="1191">
        <f t="shared" si="0"/>
        <v>0</v>
      </c>
      <c r="F14" s="1191">
        <v>17771</v>
      </c>
      <c r="G14" s="1191"/>
      <c r="H14" s="1192">
        <v>2694</v>
      </c>
      <c r="I14" s="1191"/>
      <c r="J14" s="1191">
        <v>465</v>
      </c>
      <c r="K14" s="1192">
        <v>1195</v>
      </c>
      <c r="L14" s="1191"/>
      <c r="M14" s="1191"/>
      <c r="N14" s="1192"/>
      <c r="O14" s="1190">
        <f t="shared" si="1"/>
        <v>17771</v>
      </c>
      <c r="P14" s="1190">
        <f t="shared" si="2"/>
        <v>465</v>
      </c>
      <c r="Q14" s="1190">
        <f t="shared" si="3"/>
        <v>3889</v>
      </c>
      <c r="R14" s="1190">
        <f t="shared" si="4"/>
        <v>13417</v>
      </c>
      <c r="S14" s="1191"/>
      <c r="T14" s="1191"/>
      <c r="U14" s="1192"/>
      <c r="V14" s="1191">
        <f t="shared" si="5"/>
        <v>0</v>
      </c>
    </row>
    <row r="15" spans="1:22" ht="30.75" customHeight="1">
      <c r="A15" s="1194" t="s">
        <v>353</v>
      </c>
      <c r="B15" s="1191"/>
      <c r="C15" s="1191">
        <v>221</v>
      </c>
      <c r="D15" s="1192">
        <v>-221</v>
      </c>
      <c r="E15" s="1191">
        <f t="shared" si="0"/>
        <v>0</v>
      </c>
      <c r="F15" s="1191"/>
      <c r="G15" s="1191"/>
      <c r="H15" s="1192"/>
      <c r="I15" s="1191"/>
      <c r="J15" s="1191">
        <v>2135</v>
      </c>
      <c r="K15" s="1192">
        <v>-2135</v>
      </c>
      <c r="L15" s="1191"/>
      <c r="M15" s="1191"/>
      <c r="N15" s="1192"/>
      <c r="O15" s="1190">
        <f t="shared" si="1"/>
        <v>0</v>
      </c>
      <c r="P15" s="1190">
        <f t="shared" si="2"/>
        <v>2135</v>
      </c>
      <c r="Q15" s="1190">
        <f t="shared" si="3"/>
        <v>-2135</v>
      </c>
      <c r="R15" s="1190">
        <f t="shared" si="4"/>
        <v>0</v>
      </c>
      <c r="S15" s="1191"/>
      <c r="T15" s="1191"/>
      <c r="U15" s="1192"/>
      <c r="V15" s="1191">
        <f t="shared" si="5"/>
        <v>0</v>
      </c>
    </row>
    <row r="16" spans="1:22" ht="18" customHeight="1">
      <c r="A16" s="1193" t="s">
        <v>645</v>
      </c>
      <c r="B16" s="1191">
        <v>155</v>
      </c>
      <c r="C16" s="1191">
        <v>296</v>
      </c>
      <c r="D16" s="1192">
        <v>-141</v>
      </c>
      <c r="E16" s="1191">
        <f t="shared" si="0"/>
        <v>0</v>
      </c>
      <c r="F16" s="1191">
        <v>2153</v>
      </c>
      <c r="G16" s="1191">
        <v>78490</v>
      </c>
      <c r="H16" s="1192">
        <v>-4057</v>
      </c>
      <c r="I16" s="1191">
        <v>2416</v>
      </c>
      <c r="J16" s="1191">
        <v>23713</v>
      </c>
      <c r="K16" s="1192">
        <v>-15467</v>
      </c>
      <c r="L16" s="1191"/>
      <c r="M16" s="1191"/>
      <c r="N16" s="1192"/>
      <c r="O16" s="1190">
        <f aca="true" t="shared" si="6" ref="O16:O26">SUM(F16+I16+L16)</f>
        <v>4569</v>
      </c>
      <c r="P16" s="1190">
        <f aca="true" t="shared" si="7" ref="P16:P26">SUM(G16+J16+M16)</f>
        <v>102203</v>
      </c>
      <c r="Q16" s="1190">
        <f aca="true" t="shared" si="8" ref="Q16:Q26">SUM(H16+K16+N16)</f>
        <v>-19524</v>
      </c>
      <c r="R16" s="1190">
        <f t="shared" si="4"/>
        <v>-78110</v>
      </c>
      <c r="S16" s="1191"/>
      <c r="T16" s="1191"/>
      <c r="U16" s="1192"/>
      <c r="V16" s="1191">
        <f t="shared" si="5"/>
        <v>0</v>
      </c>
    </row>
    <row r="17" spans="1:22" ht="27.75" customHeight="1">
      <c r="A17" s="1193" t="s">
        <v>646</v>
      </c>
      <c r="B17" s="1191"/>
      <c r="C17" s="1191">
        <v>150</v>
      </c>
      <c r="D17" s="1192">
        <v>-150</v>
      </c>
      <c r="E17" s="1191">
        <f t="shared" si="0"/>
        <v>0</v>
      </c>
      <c r="F17" s="1191">
        <v>2032</v>
      </c>
      <c r="G17" s="1191">
        <v>103269</v>
      </c>
      <c r="H17" s="1192">
        <v>-9379</v>
      </c>
      <c r="I17" s="1191"/>
      <c r="J17" s="1191">
        <v>12671</v>
      </c>
      <c r="K17" s="1192">
        <v>-12562</v>
      </c>
      <c r="L17" s="1191"/>
      <c r="M17" s="1191"/>
      <c r="N17" s="1192"/>
      <c r="O17" s="1190">
        <f t="shared" si="6"/>
        <v>2032</v>
      </c>
      <c r="P17" s="1190">
        <f t="shared" si="7"/>
        <v>115940</v>
      </c>
      <c r="Q17" s="1190">
        <f t="shared" si="8"/>
        <v>-21941</v>
      </c>
      <c r="R17" s="1190">
        <f t="shared" si="4"/>
        <v>-91967</v>
      </c>
      <c r="S17" s="1191"/>
      <c r="T17" s="1191"/>
      <c r="U17" s="1192"/>
      <c r="V17" s="1191">
        <f t="shared" si="5"/>
        <v>0</v>
      </c>
    </row>
    <row r="18" spans="1:22" ht="27.75" customHeight="1">
      <c r="A18" s="1193" t="s">
        <v>2312</v>
      </c>
      <c r="B18" s="1191">
        <v>155</v>
      </c>
      <c r="C18" s="1191"/>
      <c r="D18" s="1192">
        <v>364</v>
      </c>
      <c r="E18" s="1191">
        <f t="shared" si="0"/>
        <v>-209</v>
      </c>
      <c r="F18" s="1191">
        <v>115403</v>
      </c>
      <c r="G18" s="1191">
        <v>259320</v>
      </c>
      <c r="H18" s="1192">
        <v>-16581</v>
      </c>
      <c r="I18" s="1191">
        <v>7121</v>
      </c>
      <c r="J18" s="1191">
        <v>8818</v>
      </c>
      <c r="K18" s="1192">
        <v>-4278</v>
      </c>
      <c r="L18" s="1191"/>
      <c r="M18" s="1191"/>
      <c r="N18" s="1192"/>
      <c r="O18" s="1190">
        <f t="shared" si="6"/>
        <v>122524</v>
      </c>
      <c r="P18" s="1190">
        <f t="shared" si="7"/>
        <v>268138</v>
      </c>
      <c r="Q18" s="1190">
        <f t="shared" si="8"/>
        <v>-20859</v>
      </c>
      <c r="R18" s="1190">
        <f t="shared" si="4"/>
        <v>-124755</v>
      </c>
      <c r="S18" s="1191"/>
      <c r="T18" s="1191"/>
      <c r="U18" s="1192"/>
      <c r="V18" s="1191">
        <f t="shared" si="5"/>
        <v>0</v>
      </c>
    </row>
    <row r="19" spans="1:22" ht="26.25" customHeight="1">
      <c r="A19" s="1193" t="s">
        <v>691</v>
      </c>
      <c r="B19" s="1191"/>
      <c r="C19" s="1191"/>
      <c r="D19" s="1192">
        <v>11</v>
      </c>
      <c r="E19" s="1191">
        <f t="shared" si="0"/>
        <v>-11</v>
      </c>
      <c r="F19" s="1191">
        <v>69063</v>
      </c>
      <c r="G19" s="1191"/>
      <c r="H19" s="1192">
        <v>27476</v>
      </c>
      <c r="I19" s="1191">
        <v>1759</v>
      </c>
      <c r="J19" s="1191"/>
      <c r="K19" s="1192">
        <v>3169</v>
      </c>
      <c r="L19" s="1191"/>
      <c r="M19" s="1191"/>
      <c r="N19" s="1192">
        <v>1371</v>
      </c>
      <c r="O19" s="1190">
        <f t="shared" si="6"/>
        <v>70822</v>
      </c>
      <c r="P19" s="1190">
        <f t="shared" si="7"/>
        <v>0</v>
      </c>
      <c r="Q19" s="1190">
        <f t="shared" si="8"/>
        <v>32016</v>
      </c>
      <c r="R19" s="1190">
        <f t="shared" si="4"/>
        <v>38806</v>
      </c>
      <c r="S19" s="1191"/>
      <c r="T19" s="1191"/>
      <c r="U19" s="1192"/>
      <c r="V19" s="1191">
        <f t="shared" si="5"/>
        <v>0</v>
      </c>
    </row>
    <row r="20" spans="1:22" ht="27.75" customHeight="1">
      <c r="A20" s="1193" t="s">
        <v>445</v>
      </c>
      <c r="B20" s="1191"/>
      <c r="C20" s="1191"/>
      <c r="D20" s="1192"/>
      <c r="E20" s="1191">
        <f t="shared" si="0"/>
        <v>0</v>
      </c>
      <c r="F20" s="1191"/>
      <c r="G20" s="1191"/>
      <c r="H20" s="1192"/>
      <c r="I20" s="1191">
        <v>121</v>
      </c>
      <c r="J20" s="1191"/>
      <c r="K20" s="1192">
        <v>268</v>
      </c>
      <c r="L20" s="1191"/>
      <c r="M20" s="1191"/>
      <c r="N20" s="1192"/>
      <c r="O20" s="1190">
        <f t="shared" si="6"/>
        <v>121</v>
      </c>
      <c r="P20" s="1190">
        <f t="shared" si="7"/>
        <v>0</v>
      </c>
      <c r="Q20" s="1190">
        <f t="shared" si="8"/>
        <v>268</v>
      </c>
      <c r="R20" s="1190">
        <f t="shared" si="4"/>
        <v>-147</v>
      </c>
      <c r="S20" s="1191"/>
      <c r="T20" s="1191"/>
      <c r="U20" s="1192"/>
      <c r="V20" s="1191">
        <f t="shared" si="5"/>
        <v>0</v>
      </c>
    </row>
    <row r="21" spans="1:22" ht="46.5" customHeight="1">
      <c r="A21" s="1195" t="s">
        <v>868</v>
      </c>
      <c r="B21" s="1191"/>
      <c r="C21" s="1191"/>
      <c r="D21" s="1196">
        <v>2238</v>
      </c>
      <c r="E21" s="1191">
        <f t="shared" si="0"/>
        <v>-2238</v>
      </c>
      <c r="F21" s="1191">
        <v>11247</v>
      </c>
      <c r="G21" s="1191">
        <v>65799</v>
      </c>
      <c r="H21" s="1196">
        <v>-21520</v>
      </c>
      <c r="I21" s="1197">
        <v>2364</v>
      </c>
      <c r="J21" s="1191">
        <v>852</v>
      </c>
      <c r="K21" s="1196">
        <v>6204</v>
      </c>
      <c r="L21" s="1191"/>
      <c r="M21" s="1191"/>
      <c r="N21" s="1192">
        <v>541</v>
      </c>
      <c r="O21" s="1190">
        <f t="shared" si="6"/>
        <v>13611</v>
      </c>
      <c r="P21" s="1190">
        <f t="shared" si="7"/>
        <v>66651</v>
      </c>
      <c r="Q21" s="1190">
        <f t="shared" si="8"/>
        <v>-14775</v>
      </c>
      <c r="R21" s="1190">
        <f t="shared" si="4"/>
        <v>-38265</v>
      </c>
      <c r="S21" s="1191">
        <v>65799</v>
      </c>
      <c r="T21" s="1191">
        <v>11247</v>
      </c>
      <c r="U21" s="1192">
        <v>22841</v>
      </c>
      <c r="V21" s="1191">
        <f t="shared" si="5"/>
        <v>31711</v>
      </c>
    </row>
    <row r="22" spans="1:22" ht="28.5" customHeight="1">
      <c r="A22" s="1195" t="s">
        <v>869</v>
      </c>
      <c r="B22" s="1191"/>
      <c r="C22" s="1191">
        <v>5313</v>
      </c>
      <c r="D22" s="1192">
        <v>-5289</v>
      </c>
      <c r="E22" s="1191">
        <f t="shared" si="0"/>
        <v>-24</v>
      </c>
      <c r="F22" s="1191">
        <v>65409</v>
      </c>
      <c r="G22" s="1191">
        <v>789632</v>
      </c>
      <c r="H22" s="1192">
        <v>-113808</v>
      </c>
      <c r="I22" s="1191">
        <v>9599</v>
      </c>
      <c r="J22" s="1191">
        <v>194494</v>
      </c>
      <c r="K22" s="1192">
        <v>-109142</v>
      </c>
      <c r="L22" s="1191"/>
      <c r="M22" s="1191">
        <v>10000</v>
      </c>
      <c r="N22" s="1192">
        <v>-10000</v>
      </c>
      <c r="O22" s="1190">
        <f t="shared" si="6"/>
        <v>75008</v>
      </c>
      <c r="P22" s="1190">
        <f t="shared" si="7"/>
        <v>994126</v>
      </c>
      <c r="Q22" s="1190">
        <f t="shared" si="8"/>
        <v>-232950</v>
      </c>
      <c r="R22" s="1190">
        <f t="shared" si="4"/>
        <v>-686168</v>
      </c>
      <c r="S22" s="1191">
        <v>400568</v>
      </c>
      <c r="T22" s="1191"/>
      <c r="U22" s="1192">
        <v>65434</v>
      </c>
      <c r="V22" s="1191">
        <f t="shared" si="5"/>
        <v>335134</v>
      </c>
    </row>
    <row r="23" spans="1:22" ht="39.75" customHeight="1">
      <c r="A23" s="1195" t="s">
        <v>10</v>
      </c>
      <c r="B23" s="1191"/>
      <c r="C23" s="1191"/>
      <c r="D23" s="1192">
        <v>94</v>
      </c>
      <c r="E23" s="1191">
        <f t="shared" si="0"/>
        <v>-94</v>
      </c>
      <c r="F23" s="1191">
        <v>18423</v>
      </c>
      <c r="G23" s="1191"/>
      <c r="H23" s="1192">
        <v>711</v>
      </c>
      <c r="I23" s="1191">
        <v>150</v>
      </c>
      <c r="J23" s="1191">
        <v>1708</v>
      </c>
      <c r="K23" s="1192">
        <v>338</v>
      </c>
      <c r="L23" s="1191"/>
      <c r="M23" s="1191"/>
      <c r="N23" s="1192">
        <v>1253</v>
      </c>
      <c r="O23" s="1190">
        <f t="shared" si="6"/>
        <v>18573</v>
      </c>
      <c r="P23" s="1190">
        <f t="shared" si="7"/>
        <v>1708</v>
      </c>
      <c r="Q23" s="1190">
        <f t="shared" si="8"/>
        <v>2302</v>
      </c>
      <c r="R23" s="1190">
        <f t="shared" si="4"/>
        <v>14563</v>
      </c>
      <c r="S23" s="1191"/>
      <c r="T23" s="1191"/>
      <c r="U23" s="1192"/>
      <c r="V23" s="1191">
        <f t="shared" si="5"/>
        <v>0</v>
      </c>
    </row>
    <row r="24" spans="1:22" ht="29.25" customHeight="1">
      <c r="A24" s="1195" t="s">
        <v>324</v>
      </c>
      <c r="B24" s="1191"/>
      <c r="C24" s="1191"/>
      <c r="D24" s="1192"/>
      <c r="E24" s="1191">
        <f t="shared" si="0"/>
        <v>0</v>
      </c>
      <c r="F24" s="1191"/>
      <c r="G24" s="1191"/>
      <c r="H24" s="1192">
        <v>5</v>
      </c>
      <c r="I24" s="1191"/>
      <c r="J24" s="1191"/>
      <c r="K24" s="1192">
        <v>53</v>
      </c>
      <c r="L24" s="1191"/>
      <c r="M24" s="1191"/>
      <c r="N24" s="1192"/>
      <c r="O24" s="1190">
        <f t="shared" si="6"/>
        <v>0</v>
      </c>
      <c r="P24" s="1190">
        <f t="shared" si="7"/>
        <v>0</v>
      </c>
      <c r="Q24" s="1190">
        <f t="shared" si="8"/>
        <v>58</v>
      </c>
      <c r="R24" s="1190">
        <f t="shared" si="4"/>
        <v>-58</v>
      </c>
      <c r="S24" s="1191"/>
      <c r="T24" s="1191"/>
      <c r="U24" s="1192"/>
      <c r="V24" s="1191">
        <f t="shared" si="5"/>
        <v>0</v>
      </c>
    </row>
    <row r="25" spans="1:22" ht="39" customHeight="1">
      <c r="A25" s="1195" t="s">
        <v>870</v>
      </c>
      <c r="B25" s="1191">
        <v>27</v>
      </c>
      <c r="C25" s="1191">
        <v>39</v>
      </c>
      <c r="D25" s="1192">
        <v>34</v>
      </c>
      <c r="E25" s="1191">
        <f t="shared" si="0"/>
        <v>-46</v>
      </c>
      <c r="F25" s="1191">
        <v>1086312</v>
      </c>
      <c r="G25" s="1191">
        <v>1175051</v>
      </c>
      <c r="H25" s="1192">
        <v>35756</v>
      </c>
      <c r="I25" s="1191">
        <v>4402</v>
      </c>
      <c r="J25" s="1191">
        <v>474</v>
      </c>
      <c r="K25" s="1192">
        <v>1430</v>
      </c>
      <c r="L25" s="1191"/>
      <c r="M25" s="1191"/>
      <c r="N25" s="1192">
        <v>1224</v>
      </c>
      <c r="O25" s="1190">
        <f t="shared" si="6"/>
        <v>1090714</v>
      </c>
      <c r="P25" s="1190">
        <f t="shared" si="7"/>
        <v>1175525</v>
      </c>
      <c r="Q25" s="1190">
        <f t="shared" si="8"/>
        <v>38410</v>
      </c>
      <c r="R25" s="1190">
        <f t="shared" si="4"/>
        <v>-123221</v>
      </c>
      <c r="S25" s="1191"/>
      <c r="T25" s="1191"/>
      <c r="U25" s="1192"/>
      <c r="V25" s="1191">
        <f t="shared" si="5"/>
        <v>0</v>
      </c>
    </row>
    <row r="26" spans="1:22" ht="29.25" customHeight="1">
      <c r="A26" s="1195" t="s">
        <v>871</v>
      </c>
      <c r="B26" s="1191"/>
      <c r="C26" s="1191">
        <v>61</v>
      </c>
      <c r="D26" s="1192">
        <v>-61</v>
      </c>
      <c r="E26" s="1191">
        <f t="shared" si="0"/>
        <v>0</v>
      </c>
      <c r="F26" s="1191"/>
      <c r="G26" s="1191">
        <v>27061</v>
      </c>
      <c r="H26" s="1192">
        <v>7176</v>
      </c>
      <c r="I26" s="1191">
        <v>4771</v>
      </c>
      <c r="J26" s="1191">
        <v>799</v>
      </c>
      <c r="K26" s="1192">
        <v>3895</v>
      </c>
      <c r="L26" s="1191"/>
      <c r="M26" s="1191"/>
      <c r="N26" s="1192"/>
      <c r="O26" s="1190">
        <f t="shared" si="6"/>
        <v>4771</v>
      </c>
      <c r="P26" s="1190">
        <f t="shared" si="7"/>
        <v>27860</v>
      </c>
      <c r="Q26" s="1190">
        <f t="shared" si="8"/>
        <v>11071</v>
      </c>
      <c r="R26" s="1190">
        <f t="shared" si="4"/>
        <v>-34160</v>
      </c>
      <c r="S26" s="1191"/>
      <c r="T26" s="1191"/>
      <c r="U26" s="1192"/>
      <c r="V26" s="1191">
        <f t="shared" si="5"/>
        <v>0</v>
      </c>
    </row>
    <row r="27" spans="1:22" ht="40.5" customHeight="1">
      <c r="A27" s="1198" t="s">
        <v>2314</v>
      </c>
      <c r="B27" s="1199">
        <f>SUM(B7:B26)</f>
        <v>2511</v>
      </c>
      <c r="C27" s="1199">
        <f>SUM(C7:C26)</f>
        <v>100113</v>
      </c>
      <c r="D27" s="1199">
        <f>SUM(D7:D26)</f>
        <v>-71693</v>
      </c>
      <c r="E27" s="1200">
        <f t="shared" si="0"/>
        <v>-25909</v>
      </c>
      <c r="F27" s="1199">
        <f aca="true" t="shared" si="9" ref="F27:N27">SUM(F7:F26)</f>
        <v>2370720</v>
      </c>
      <c r="G27" s="1199">
        <f t="shared" si="9"/>
        <v>4397852</v>
      </c>
      <c r="H27" s="1199">
        <f t="shared" si="9"/>
        <v>-263819</v>
      </c>
      <c r="I27" s="1199">
        <f t="shared" si="9"/>
        <v>107614</v>
      </c>
      <c r="J27" s="1199">
        <f t="shared" si="9"/>
        <v>1783365</v>
      </c>
      <c r="K27" s="1199">
        <f t="shared" si="9"/>
        <v>-1294285</v>
      </c>
      <c r="L27" s="1199">
        <f t="shared" si="9"/>
        <v>9916</v>
      </c>
      <c r="M27" s="1199">
        <f t="shared" si="9"/>
        <v>39898</v>
      </c>
      <c r="N27" s="1199">
        <f t="shared" si="9"/>
        <v>-26400</v>
      </c>
      <c r="O27" s="1199">
        <f aca="true" t="shared" si="10" ref="O27:U27">SUM(O7:O26)</f>
        <v>2488250</v>
      </c>
      <c r="P27" s="1199">
        <f t="shared" si="10"/>
        <v>6221115</v>
      </c>
      <c r="Q27" s="1199">
        <f t="shared" si="10"/>
        <v>-1584504</v>
      </c>
      <c r="R27" s="1199">
        <f t="shared" si="10"/>
        <v>-2148361</v>
      </c>
      <c r="S27" s="1199">
        <f t="shared" si="10"/>
        <v>4022521</v>
      </c>
      <c r="T27" s="1199">
        <f t="shared" si="10"/>
        <v>36403</v>
      </c>
      <c r="U27" s="1199">
        <f t="shared" si="10"/>
        <v>1920590</v>
      </c>
      <c r="V27" s="1200">
        <f t="shared" si="5"/>
        <v>2065528</v>
      </c>
    </row>
    <row r="28" spans="1:22" ht="41.25" customHeight="1">
      <c r="A28" s="1201" t="s">
        <v>647</v>
      </c>
      <c r="B28" s="1192">
        <v>11536</v>
      </c>
      <c r="C28" s="1192">
        <v>9366</v>
      </c>
      <c r="D28" s="1192">
        <v>2401</v>
      </c>
      <c r="E28" s="1191">
        <f t="shared" si="0"/>
        <v>-231</v>
      </c>
      <c r="F28" s="1192">
        <v>2615373</v>
      </c>
      <c r="G28" s="1192">
        <v>401262</v>
      </c>
      <c r="H28" s="1192">
        <v>903906</v>
      </c>
      <c r="I28" s="1192">
        <v>50085</v>
      </c>
      <c r="J28" s="1192">
        <v>19864</v>
      </c>
      <c r="K28" s="1192">
        <v>26269</v>
      </c>
      <c r="L28" s="1192">
        <v>19530</v>
      </c>
      <c r="M28" s="1192">
        <v>1575</v>
      </c>
      <c r="N28" s="1192">
        <v>10587</v>
      </c>
      <c r="O28" s="1190">
        <f>SUM(F28+I28+L28)</f>
        <v>2684988</v>
      </c>
      <c r="P28" s="1190">
        <f>SUM(G28+J28+M28)</f>
        <v>422701</v>
      </c>
      <c r="Q28" s="1190">
        <f>SUM(H28+K28+N28)</f>
        <v>940762</v>
      </c>
      <c r="R28" s="1190">
        <f t="shared" si="4"/>
        <v>1321525</v>
      </c>
      <c r="S28" s="1191">
        <v>9308894</v>
      </c>
      <c r="T28" s="1191">
        <v>315759</v>
      </c>
      <c r="U28" s="1192">
        <v>1526981</v>
      </c>
      <c r="V28" s="1191">
        <f t="shared" si="5"/>
        <v>7466154</v>
      </c>
    </row>
    <row r="29" spans="1:22" ht="27" customHeight="1">
      <c r="A29" s="1202" t="s">
        <v>2258</v>
      </c>
      <c r="B29" s="1199">
        <f aca="true" t="shared" si="11" ref="B29:V29">SUM(B27:B28)</f>
        <v>14047</v>
      </c>
      <c r="C29" s="1199">
        <f t="shared" si="11"/>
        <v>109479</v>
      </c>
      <c r="D29" s="1199">
        <f t="shared" si="11"/>
        <v>-69292</v>
      </c>
      <c r="E29" s="1199">
        <f t="shared" si="11"/>
        <v>-26140</v>
      </c>
      <c r="F29" s="1199">
        <f t="shared" si="11"/>
        <v>4986093</v>
      </c>
      <c r="G29" s="1199">
        <f t="shared" si="11"/>
        <v>4799114</v>
      </c>
      <c r="H29" s="1199">
        <f t="shared" si="11"/>
        <v>640087</v>
      </c>
      <c r="I29" s="1199">
        <f t="shared" si="11"/>
        <v>157699</v>
      </c>
      <c r="J29" s="1199">
        <f t="shared" si="11"/>
        <v>1803229</v>
      </c>
      <c r="K29" s="1199">
        <f t="shared" si="11"/>
        <v>-1268016</v>
      </c>
      <c r="L29" s="1199">
        <f t="shared" si="11"/>
        <v>29446</v>
      </c>
      <c r="M29" s="1199">
        <f t="shared" si="11"/>
        <v>41473</v>
      </c>
      <c r="N29" s="1199">
        <f t="shared" si="11"/>
        <v>-15813</v>
      </c>
      <c r="O29" s="1199">
        <f>SUM(O27:O28)</f>
        <v>5173238</v>
      </c>
      <c r="P29" s="1199">
        <f>SUM(P27:P28)</f>
        <v>6643816</v>
      </c>
      <c r="Q29" s="1199">
        <f>SUM(Q27:Q28)</f>
        <v>-643742</v>
      </c>
      <c r="R29" s="1199">
        <f t="shared" si="11"/>
        <v>-826836</v>
      </c>
      <c r="S29" s="1199">
        <f t="shared" si="11"/>
        <v>13331415</v>
      </c>
      <c r="T29" s="1199">
        <f t="shared" si="11"/>
        <v>352162</v>
      </c>
      <c r="U29" s="1199">
        <f t="shared" si="11"/>
        <v>3447571</v>
      </c>
      <c r="V29" s="1199">
        <f t="shared" si="11"/>
        <v>9531682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9">
    <mergeCell ref="A4:A6"/>
    <mergeCell ref="S4:U5"/>
    <mergeCell ref="V4:V6"/>
    <mergeCell ref="F4:R4"/>
    <mergeCell ref="O5:R5"/>
    <mergeCell ref="B4:E5"/>
    <mergeCell ref="F5:H5"/>
    <mergeCell ref="I5:K5"/>
    <mergeCell ref="L5:N5"/>
  </mergeCells>
  <printOptions horizontalCentered="1" verticalCentered="1"/>
  <pageMargins left="0.1968503937007874" right="0.1968503937007874" top="0.9055118110236221" bottom="0.7874015748031497" header="0.31496062992125984" footer="0.5118110236220472"/>
  <pageSetup horizontalDpi="600" verticalDpi="600" orientation="landscape" paperSize="9" scale="75" r:id="rId1"/>
  <headerFooter alignWithMargins="0">
    <oddHeader>&amp;R&amp;"Times New Roman,Félkövér dőlt"14. tábla
Adatok: ezer Ft-ban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1"/>
  <sheetViews>
    <sheetView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4" sqref="N4"/>
    </sheetView>
  </sheetViews>
  <sheetFormatPr defaultColWidth="12.875" defaultRowHeight="16.5" customHeight="1"/>
  <cols>
    <col min="1" max="1" width="6.125" style="868" customWidth="1"/>
    <col min="2" max="2" width="17.375" style="869" customWidth="1"/>
    <col min="3" max="3" width="31.125" style="869" customWidth="1"/>
    <col min="4" max="5" width="16.50390625" style="869" customWidth="1"/>
    <col min="6" max="6" width="15.375" style="869" customWidth="1"/>
    <col min="7" max="7" width="15.625" style="869" customWidth="1"/>
    <col min="8" max="8" width="13.50390625" style="869" customWidth="1"/>
    <col min="9" max="9" width="16.50390625" style="869" customWidth="1"/>
    <col min="10" max="10" width="15.375" style="871" customWidth="1"/>
    <col min="11" max="13" width="16.50390625" style="869" hidden="1" customWidth="1"/>
    <col min="14" max="14" width="20.00390625" style="869" customWidth="1"/>
    <col min="15" max="15" width="16.875" style="872" customWidth="1"/>
    <col min="16" max="16384" width="12.875" style="869" customWidth="1"/>
  </cols>
  <sheetData>
    <row r="2" ht="16.5" customHeight="1">
      <c r="I2" s="870"/>
    </row>
    <row r="3" ht="16.5" customHeight="1" thickBot="1"/>
    <row r="4" spans="1:15" s="875" customFormat="1" ht="91.5" customHeight="1">
      <c r="A4" s="1803" t="s">
        <v>1366</v>
      </c>
      <c r="B4" s="1804"/>
      <c r="C4" s="1805"/>
      <c r="D4" s="873" t="s">
        <v>93</v>
      </c>
      <c r="E4" s="874" t="s">
        <v>2259</v>
      </c>
      <c r="F4" s="874" t="s">
        <v>2260</v>
      </c>
      <c r="G4" s="874" t="s">
        <v>94</v>
      </c>
      <c r="H4" s="874" t="s">
        <v>2261</v>
      </c>
      <c r="I4" s="874" t="s">
        <v>2262</v>
      </c>
      <c r="J4" s="874" t="s">
        <v>2263</v>
      </c>
      <c r="K4" s="874" t="s">
        <v>708</v>
      </c>
      <c r="L4" s="874" t="s">
        <v>709</v>
      </c>
      <c r="M4" s="874" t="s">
        <v>710</v>
      </c>
      <c r="N4" s="874" t="s">
        <v>1532</v>
      </c>
      <c r="O4" s="874" t="s">
        <v>711</v>
      </c>
    </row>
    <row r="5" spans="1:15" s="875" customFormat="1" ht="18" customHeight="1" thickBot="1">
      <c r="A5" s="1800">
        <v>1</v>
      </c>
      <c r="B5" s="1801"/>
      <c r="C5" s="1802"/>
      <c r="D5" s="876">
        <v>2</v>
      </c>
      <c r="E5" s="877">
        <v>3</v>
      </c>
      <c r="F5" s="877">
        <v>4</v>
      </c>
      <c r="G5" s="877">
        <v>5</v>
      </c>
      <c r="H5" s="877">
        <v>6</v>
      </c>
      <c r="I5" s="877">
        <v>7</v>
      </c>
      <c r="J5" s="877">
        <v>8</v>
      </c>
      <c r="K5" s="877">
        <v>9</v>
      </c>
      <c r="L5" s="877">
        <v>10</v>
      </c>
      <c r="M5" s="877">
        <v>11</v>
      </c>
      <c r="N5" s="877">
        <v>9</v>
      </c>
      <c r="O5" s="877">
        <v>10</v>
      </c>
    </row>
    <row r="6" spans="1:15" ht="21" customHeight="1">
      <c r="A6" s="1810" t="s">
        <v>102</v>
      </c>
      <c r="B6" s="1806" t="s">
        <v>712</v>
      </c>
      <c r="C6" s="878" t="s">
        <v>2233</v>
      </c>
      <c r="D6" s="879">
        <v>0</v>
      </c>
      <c r="E6" s="880">
        <v>3444</v>
      </c>
      <c r="F6" s="880">
        <v>0</v>
      </c>
      <c r="G6" s="880"/>
      <c r="H6" s="880"/>
      <c r="I6" s="880"/>
      <c r="J6" s="881">
        <f>SUM(E6:I6)</f>
        <v>3444</v>
      </c>
      <c r="K6" s="880"/>
      <c r="L6" s="880"/>
      <c r="M6" s="880"/>
      <c r="N6" s="880"/>
      <c r="O6" s="882">
        <f>+D6+J6+N6</f>
        <v>3444</v>
      </c>
    </row>
    <row r="7" spans="1:15" ht="21" customHeight="1">
      <c r="A7" s="1811"/>
      <c r="B7" s="1807"/>
      <c r="C7" s="883" t="s">
        <v>2234</v>
      </c>
      <c r="D7" s="879">
        <v>0</v>
      </c>
      <c r="E7" s="880">
        <v>3444</v>
      </c>
      <c r="F7" s="880">
        <v>0</v>
      </c>
      <c r="G7" s="880"/>
      <c r="H7" s="880"/>
      <c r="I7" s="880"/>
      <c r="J7" s="881">
        <f>SUM(E7:I7)</f>
        <v>3444</v>
      </c>
      <c r="K7" s="880"/>
      <c r="L7" s="880"/>
      <c r="M7" s="880"/>
      <c r="N7" s="880"/>
      <c r="O7" s="882">
        <f>+D7+J7+N7</f>
        <v>3444</v>
      </c>
    </row>
    <row r="8" spans="1:15" ht="21" customHeight="1">
      <c r="A8" s="1811"/>
      <c r="B8" s="1807"/>
      <c r="C8" s="884" t="s">
        <v>713</v>
      </c>
      <c r="D8" s="885">
        <f aca="true" t="shared" si="0" ref="D8:O8">+D7-D6</f>
        <v>0</v>
      </c>
      <c r="E8" s="885">
        <f t="shared" si="0"/>
        <v>0</v>
      </c>
      <c r="F8" s="885">
        <f t="shared" si="0"/>
        <v>0</v>
      </c>
      <c r="G8" s="885">
        <f t="shared" si="0"/>
        <v>0</v>
      </c>
      <c r="H8" s="885">
        <f t="shared" si="0"/>
        <v>0</v>
      </c>
      <c r="I8" s="885">
        <f t="shared" si="0"/>
        <v>0</v>
      </c>
      <c r="J8" s="885">
        <f t="shared" si="0"/>
        <v>0</v>
      </c>
      <c r="K8" s="885">
        <f t="shared" si="0"/>
        <v>0</v>
      </c>
      <c r="L8" s="885">
        <f t="shared" si="0"/>
        <v>0</v>
      </c>
      <c r="M8" s="885">
        <f t="shared" si="0"/>
        <v>0</v>
      </c>
      <c r="N8" s="885">
        <f t="shared" si="0"/>
        <v>0</v>
      </c>
      <c r="O8" s="886">
        <f t="shared" si="0"/>
        <v>0</v>
      </c>
    </row>
    <row r="9" spans="1:15" ht="21" customHeight="1">
      <c r="A9" s="1812"/>
      <c r="B9" s="1808"/>
      <c r="C9" s="883" t="s">
        <v>2235</v>
      </c>
      <c r="D9" s="887">
        <v>0</v>
      </c>
      <c r="E9" s="881">
        <v>49710635</v>
      </c>
      <c r="F9" s="881">
        <v>93329</v>
      </c>
      <c r="G9" s="881">
        <v>0</v>
      </c>
      <c r="H9" s="881"/>
      <c r="I9" s="881">
        <v>1068008</v>
      </c>
      <c r="J9" s="881">
        <f>SUM(E9:I9)</f>
        <v>50871972</v>
      </c>
      <c r="K9" s="881"/>
      <c r="L9" s="881"/>
      <c r="M9" s="881"/>
      <c r="N9" s="881">
        <v>417123</v>
      </c>
      <c r="O9" s="882">
        <f>+D9+J9+N9</f>
        <v>51289095</v>
      </c>
    </row>
    <row r="10" spans="1:15" ht="21" customHeight="1">
      <c r="A10" s="1812"/>
      <c r="B10" s="1808"/>
      <c r="C10" s="883" t="s">
        <v>2234</v>
      </c>
      <c r="D10" s="887">
        <v>0</v>
      </c>
      <c r="E10" s="881">
        <v>50207538</v>
      </c>
      <c r="F10" s="881">
        <v>88130</v>
      </c>
      <c r="G10" s="881">
        <v>0</v>
      </c>
      <c r="H10" s="881"/>
      <c r="I10" s="881">
        <v>461977</v>
      </c>
      <c r="J10" s="881">
        <f>SUM(E10:I10)</f>
        <v>50757645</v>
      </c>
      <c r="K10" s="881"/>
      <c r="L10" s="881"/>
      <c r="M10" s="881"/>
      <c r="N10" s="881">
        <v>683766</v>
      </c>
      <c r="O10" s="882">
        <f>+D10+J10+N10</f>
        <v>51441411</v>
      </c>
    </row>
    <row r="11" spans="1:15" ht="21" customHeight="1">
      <c r="A11" s="1812"/>
      <c r="B11" s="1808"/>
      <c r="C11" s="884" t="s">
        <v>713</v>
      </c>
      <c r="D11" s="885">
        <f aca="true" t="shared" si="1" ref="D11:O11">+D10-D9</f>
        <v>0</v>
      </c>
      <c r="E11" s="885">
        <f t="shared" si="1"/>
        <v>496903</v>
      </c>
      <c r="F11" s="885">
        <f t="shared" si="1"/>
        <v>-5199</v>
      </c>
      <c r="G11" s="885">
        <f t="shared" si="1"/>
        <v>0</v>
      </c>
      <c r="H11" s="885">
        <f t="shared" si="1"/>
        <v>0</v>
      </c>
      <c r="I11" s="885">
        <f t="shared" si="1"/>
        <v>-606031</v>
      </c>
      <c r="J11" s="885">
        <f t="shared" si="1"/>
        <v>-114327</v>
      </c>
      <c r="K11" s="885">
        <f t="shared" si="1"/>
        <v>0</v>
      </c>
      <c r="L11" s="885">
        <f t="shared" si="1"/>
        <v>0</v>
      </c>
      <c r="M11" s="885">
        <f t="shared" si="1"/>
        <v>0</v>
      </c>
      <c r="N11" s="885">
        <f t="shared" si="1"/>
        <v>266643</v>
      </c>
      <c r="O11" s="886">
        <f t="shared" si="1"/>
        <v>152316</v>
      </c>
    </row>
    <row r="12" spans="1:15" ht="21" customHeight="1">
      <c r="A12" s="1813"/>
      <c r="B12" s="1809"/>
      <c r="C12" s="883" t="s">
        <v>2236</v>
      </c>
      <c r="D12" s="885">
        <f aca="true" t="shared" si="2" ref="D12:O12">+D6+D9</f>
        <v>0</v>
      </c>
      <c r="E12" s="885">
        <f t="shared" si="2"/>
        <v>49714079</v>
      </c>
      <c r="F12" s="885">
        <f t="shared" si="2"/>
        <v>93329</v>
      </c>
      <c r="G12" s="885">
        <f t="shared" si="2"/>
        <v>0</v>
      </c>
      <c r="H12" s="885">
        <f t="shared" si="2"/>
        <v>0</v>
      </c>
      <c r="I12" s="885">
        <f t="shared" si="2"/>
        <v>1068008</v>
      </c>
      <c r="J12" s="885">
        <f t="shared" si="2"/>
        <v>50875416</v>
      </c>
      <c r="K12" s="885">
        <f t="shared" si="2"/>
        <v>0</v>
      </c>
      <c r="L12" s="885">
        <f t="shared" si="2"/>
        <v>0</v>
      </c>
      <c r="M12" s="885">
        <f t="shared" si="2"/>
        <v>0</v>
      </c>
      <c r="N12" s="885">
        <f t="shared" si="2"/>
        <v>417123</v>
      </c>
      <c r="O12" s="886">
        <f t="shared" si="2"/>
        <v>51292539</v>
      </c>
    </row>
    <row r="13" spans="1:15" ht="21" customHeight="1">
      <c r="A13" s="888"/>
      <c r="B13" s="889"/>
      <c r="C13" s="883" t="s">
        <v>2237</v>
      </c>
      <c r="D13" s="885">
        <f aca="true" t="shared" si="3" ref="D13:O13">+D7+D10</f>
        <v>0</v>
      </c>
      <c r="E13" s="885">
        <f t="shared" si="3"/>
        <v>50210982</v>
      </c>
      <c r="F13" s="885">
        <f t="shared" si="3"/>
        <v>88130</v>
      </c>
      <c r="G13" s="885">
        <f t="shared" si="3"/>
        <v>0</v>
      </c>
      <c r="H13" s="885">
        <f t="shared" si="3"/>
        <v>0</v>
      </c>
      <c r="I13" s="885">
        <f t="shared" si="3"/>
        <v>461977</v>
      </c>
      <c r="J13" s="885">
        <f t="shared" si="3"/>
        <v>50761089</v>
      </c>
      <c r="K13" s="885">
        <f t="shared" si="3"/>
        <v>0</v>
      </c>
      <c r="L13" s="885">
        <f t="shared" si="3"/>
        <v>0</v>
      </c>
      <c r="M13" s="885">
        <f t="shared" si="3"/>
        <v>0</v>
      </c>
      <c r="N13" s="885">
        <f t="shared" si="3"/>
        <v>683766</v>
      </c>
      <c r="O13" s="886">
        <f t="shared" si="3"/>
        <v>51444855</v>
      </c>
    </row>
    <row r="14" spans="1:15" ht="21" customHeight="1" thickBot="1">
      <c r="A14" s="890"/>
      <c r="B14" s="891"/>
      <c r="C14" s="884" t="s">
        <v>714</v>
      </c>
      <c r="D14" s="885">
        <f aca="true" t="shared" si="4" ref="D14:O14">+D13-D12</f>
        <v>0</v>
      </c>
      <c r="E14" s="885">
        <f t="shared" si="4"/>
        <v>496903</v>
      </c>
      <c r="F14" s="885">
        <f t="shared" si="4"/>
        <v>-5199</v>
      </c>
      <c r="G14" s="885">
        <f t="shared" si="4"/>
        <v>0</v>
      </c>
      <c r="H14" s="885">
        <f t="shared" si="4"/>
        <v>0</v>
      </c>
      <c r="I14" s="885">
        <f t="shared" si="4"/>
        <v>-606031</v>
      </c>
      <c r="J14" s="885">
        <f t="shared" si="4"/>
        <v>-114327</v>
      </c>
      <c r="K14" s="885">
        <f t="shared" si="4"/>
        <v>0</v>
      </c>
      <c r="L14" s="885">
        <f t="shared" si="4"/>
        <v>0</v>
      </c>
      <c r="M14" s="885">
        <f t="shared" si="4"/>
        <v>0</v>
      </c>
      <c r="N14" s="885">
        <f t="shared" si="4"/>
        <v>266643</v>
      </c>
      <c r="O14" s="886">
        <f t="shared" si="4"/>
        <v>152316</v>
      </c>
    </row>
    <row r="15" spans="1:15" ht="21" customHeight="1">
      <c r="A15" s="892"/>
      <c r="B15" s="893"/>
      <c r="C15" s="878" t="s">
        <v>2233</v>
      </c>
      <c r="D15" s="887">
        <v>50607</v>
      </c>
      <c r="E15" s="881">
        <v>11215865</v>
      </c>
      <c r="F15" s="881">
        <v>864373</v>
      </c>
      <c r="G15" s="881">
        <v>35578</v>
      </c>
      <c r="H15" s="881">
        <v>0</v>
      </c>
      <c r="I15" s="881">
        <v>27391</v>
      </c>
      <c r="J15" s="881">
        <f>SUM(E15:I15)</f>
        <v>12143207</v>
      </c>
      <c r="K15" s="881"/>
      <c r="L15" s="881"/>
      <c r="M15" s="881"/>
      <c r="N15" s="881"/>
      <c r="O15" s="882">
        <f>+D15+J15+N15</f>
        <v>12193814</v>
      </c>
    </row>
    <row r="16" spans="1:15" ht="21" customHeight="1">
      <c r="A16" s="1798" t="s">
        <v>1337</v>
      </c>
      <c r="B16" s="1799" t="s">
        <v>715</v>
      </c>
      <c r="C16" s="883" t="s">
        <v>2234</v>
      </c>
      <c r="D16" s="887">
        <v>24803</v>
      </c>
      <c r="E16" s="881">
        <v>9451997</v>
      </c>
      <c r="F16" s="881">
        <v>483344</v>
      </c>
      <c r="G16" s="881">
        <v>33249</v>
      </c>
      <c r="H16" s="881"/>
      <c r="I16" s="881">
        <v>57907</v>
      </c>
      <c r="J16" s="881">
        <f>SUM(E16:I16)</f>
        <v>10026497</v>
      </c>
      <c r="K16" s="881"/>
      <c r="L16" s="881"/>
      <c r="M16" s="881"/>
      <c r="N16" s="881">
        <v>2065528</v>
      </c>
      <c r="O16" s="882">
        <f>+D16+J16+N16</f>
        <v>12116828</v>
      </c>
    </row>
    <row r="17" spans="1:15" ht="21" customHeight="1">
      <c r="A17" s="1798"/>
      <c r="B17" s="1799"/>
      <c r="C17" s="884" t="s">
        <v>713</v>
      </c>
      <c r="D17" s="885">
        <f aca="true" t="shared" si="5" ref="D17:O17">+D16-D15</f>
        <v>-25804</v>
      </c>
      <c r="E17" s="885">
        <f t="shared" si="5"/>
        <v>-1763868</v>
      </c>
      <c r="F17" s="885">
        <f t="shared" si="5"/>
        <v>-381029</v>
      </c>
      <c r="G17" s="885">
        <f t="shared" si="5"/>
        <v>-2329</v>
      </c>
      <c r="H17" s="885">
        <f t="shared" si="5"/>
        <v>0</v>
      </c>
      <c r="I17" s="885">
        <f t="shared" si="5"/>
        <v>30516</v>
      </c>
      <c r="J17" s="885">
        <f t="shared" si="5"/>
        <v>-2116710</v>
      </c>
      <c r="K17" s="885">
        <f t="shared" si="5"/>
        <v>0</v>
      </c>
      <c r="L17" s="885">
        <f t="shared" si="5"/>
        <v>0</v>
      </c>
      <c r="M17" s="885">
        <f t="shared" si="5"/>
        <v>0</v>
      </c>
      <c r="N17" s="885">
        <f t="shared" si="5"/>
        <v>2065528</v>
      </c>
      <c r="O17" s="886">
        <f t="shared" si="5"/>
        <v>-76986</v>
      </c>
    </row>
    <row r="18" spans="1:15" ht="21" customHeight="1">
      <c r="A18" s="1798"/>
      <c r="B18" s="1799"/>
      <c r="C18" s="883" t="s">
        <v>2238</v>
      </c>
      <c r="D18" s="887">
        <v>3980</v>
      </c>
      <c r="E18" s="881">
        <v>13145413</v>
      </c>
      <c r="F18" s="881">
        <v>56856</v>
      </c>
      <c r="G18" s="881">
        <v>657</v>
      </c>
      <c r="H18" s="881"/>
      <c r="I18" s="881">
        <v>418549</v>
      </c>
      <c r="J18" s="881">
        <f>SUM(E18:I18)</f>
        <v>13621475</v>
      </c>
      <c r="K18" s="881"/>
      <c r="L18" s="881"/>
      <c r="M18" s="881"/>
      <c r="N18" s="881">
        <v>9507932</v>
      </c>
      <c r="O18" s="882">
        <f>+D18+J18+N18</f>
        <v>23133387</v>
      </c>
    </row>
    <row r="19" spans="1:15" ht="21" customHeight="1">
      <c r="A19" s="1798"/>
      <c r="B19" s="1799"/>
      <c r="C19" s="883" t="s">
        <v>2234</v>
      </c>
      <c r="D19" s="887">
        <v>3749</v>
      </c>
      <c r="E19" s="881">
        <v>13843118</v>
      </c>
      <c r="F19" s="881">
        <v>66090</v>
      </c>
      <c r="G19" s="881">
        <v>8025</v>
      </c>
      <c r="H19" s="881"/>
      <c r="I19" s="881">
        <v>79201</v>
      </c>
      <c r="J19" s="881">
        <f>SUM(E19:I19)</f>
        <v>13996434</v>
      </c>
      <c r="K19" s="881"/>
      <c r="L19" s="881"/>
      <c r="M19" s="881"/>
      <c r="N19" s="881">
        <v>17143809</v>
      </c>
      <c r="O19" s="882">
        <f>+D19+J19+N19</f>
        <v>31143992</v>
      </c>
    </row>
    <row r="20" spans="1:15" ht="21" customHeight="1">
      <c r="A20" s="1798"/>
      <c r="B20" s="1799"/>
      <c r="C20" s="884" t="s">
        <v>713</v>
      </c>
      <c r="D20" s="885">
        <f aca="true" t="shared" si="6" ref="D20:O20">+D19-D18</f>
        <v>-231</v>
      </c>
      <c r="E20" s="885">
        <f t="shared" si="6"/>
        <v>697705</v>
      </c>
      <c r="F20" s="885">
        <f t="shared" si="6"/>
        <v>9234</v>
      </c>
      <c r="G20" s="885">
        <f t="shared" si="6"/>
        <v>7368</v>
      </c>
      <c r="H20" s="885">
        <f t="shared" si="6"/>
        <v>0</v>
      </c>
      <c r="I20" s="885">
        <f t="shared" si="6"/>
        <v>-339348</v>
      </c>
      <c r="J20" s="885">
        <f t="shared" si="6"/>
        <v>374959</v>
      </c>
      <c r="K20" s="885">
        <f t="shared" si="6"/>
        <v>0</v>
      </c>
      <c r="L20" s="885">
        <f t="shared" si="6"/>
        <v>0</v>
      </c>
      <c r="M20" s="885">
        <f t="shared" si="6"/>
        <v>0</v>
      </c>
      <c r="N20" s="885">
        <f t="shared" si="6"/>
        <v>7635877</v>
      </c>
      <c r="O20" s="886">
        <f t="shared" si="6"/>
        <v>8010605</v>
      </c>
    </row>
    <row r="21" spans="1:15" ht="21" customHeight="1">
      <c r="A21" s="1798"/>
      <c r="B21" s="1799"/>
      <c r="C21" s="883" t="s">
        <v>2236</v>
      </c>
      <c r="D21" s="885">
        <f aca="true" t="shared" si="7" ref="D21:O21">+D15+D18</f>
        <v>54587</v>
      </c>
      <c r="E21" s="885">
        <f t="shared" si="7"/>
        <v>24361278</v>
      </c>
      <c r="F21" s="885">
        <f t="shared" si="7"/>
        <v>921229</v>
      </c>
      <c r="G21" s="885">
        <f t="shared" si="7"/>
        <v>36235</v>
      </c>
      <c r="H21" s="885">
        <f t="shared" si="7"/>
        <v>0</v>
      </c>
      <c r="I21" s="885">
        <f t="shared" si="7"/>
        <v>445940</v>
      </c>
      <c r="J21" s="885">
        <f t="shared" si="7"/>
        <v>25764682</v>
      </c>
      <c r="K21" s="885">
        <f t="shared" si="7"/>
        <v>0</v>
      </c>
      <c r="L21" s="885">
        <f t="shared" si="7"/>
        <v>0</v>
      </c>
      <c r="M21" s="885">
        <f t="shared" si="7"/>
        <v>0</v>
      </c>
      <c r="N21" s="885">
        <f t="shared" si="7"/>
        <v>9507932</v>
      </c>
      <c r="O21" s="886">
        <f t="shared" si="7"/>
        <v>35327201</v>
      </c>
    </row>
    <row r="22" spans="1:15" ht="21" customHeight="1">
      <c r="A22" s="1798"/>
      <c r="B22" s="1799"/>
      <c r="C22" s="883" t="s">
        <v>2234</v>
      </c>
      <c r="D22" s="885">
        <f aca="true" t="shared" si="8" ref="D22:O22">+D16+D19</f>
        <v>28552</v>
      </c>
      <c r="E22" s="885">
        <f t="shared" si="8"/>
        <v>23295115</v>
      </c>
      <c r="F22" s="885">
        <f t="shared" si="8"/>
        <v>549434</v>
      </c>
      <c r="G22" s="885">
        <f t="shared" si="8"/>
        <v>41274</v>
      </c>
      <c r="H22" s="885">
        <f t="shared" si="8"/>
        <v>0</v>
      </c>
      <c r="I22" s="885">
        <f t="shared" si="8"/>
        <v>137108</v>
      </c>
      <c r="J22" s="885">
        <f t="shared" si="8"/>
        <v>24022931</v>
      </c>
      <c r="K22" s="885">
        <f t="shared" si="8"/>
        <v>0</v>
      </c>
      <c r="L22" s="885">
        <f t="shared" si="8"/>
        <v>0</v>
      </c>
      <c r="M22" s="885">
        <f t="shared" si="8"/>
        <v>0</v>
      </c>
      <c r="N22" s="885">
        <f t="shared" si="8"/>
        <v>19209337</v>
      </c>
      <c r="O22" s="886">
        <f t="shared" si="8"/>
        <v>43260820</v>
      </c>
    </row>
    <row r="23" spans="1:15" ht="21" customHeight="1" thickBot="1">
      <c r="A23" s="890"/>
      <c r="B23" s="891"/>
      <c r="C23" s="884" t="s">
        <v>714</v>
      </c>
      <c r="D23" s="885">
        <f aca="true" t="shared" si="9" ref="D23:O23">+D22-D21</f>
        <v>-26035</v>
      </c>
      <c r="E23" s="885">
        <f t="shared" si="9"/>
        <v>-1066163</v>
      </c>
      <c r="F23" s="885">
        <f t="shared" si="9"/>
        <v>-371795</v>
      </c>
      <c r="G23" s="885">
        <f t="shared" si="9"/>
        <v>5039</v>
      </c>
      <c r="H23" s="885">
        <f t="shared" si="9"/>
        <v>0</v>
      </c>
      <c r="I23" s="885">
        <f t="shared" si="9"/>
        <v>-308832</v>
      </c>
      <c r="J23" s="885">
        <f t="shared" si="9"/>
        <v>-1741751</v>
      </c>
      <c r="K23" s="885">
        <f t="shared" si="9"/>
        <v>0</v>
      </c>
      <c r="L23" s="885">
        <f t="shared" si="9"/>
        <v>0</v>
      </c>
      <c r="M23" s="885">
        <f t="shared" si="9"/>
        <v>0</v>
      </c>
      <c r="N23" s="885">
        <f t="shared" si="9"/>
        <v>9701405</v>
      </c>
      <c r="O23" s="886">
        <f t="shared" si="9"/>
        <v>7933619</v>
      </c>
    </row>
    <row r="24" spans="1:15" ht="16.5" customHeight="1">
      <c r="A24" s="892"/>
      <c r="B24" s="893"/>
      <c r="C24" s="878" t="s">
        <v>2233</v>
      </c>
      <c r="D24" s="887">
        <v>160</v>
      </c>
      <c r="E24" s="881">
        <v>5926</v>
      </c>
      <c r="F24" s="881">
        <v>1753</v>
      </c>
      <c r="G24" s="881">
        <v>3031</v>
      </c>
      <c r="H24" s="881">
        <v>0</v>
      </c>
      <c r="I24" s="881">
        <v>0</v>
      </c>
      <c r="J24" s="881">
        <f>SUM(E24:I24)</f>
        <v>10710</v>
      </c>
      <c r="K24" s="881"/>
      <c r="L24" s="881"/>
      <c r="M24" s="881"/>
      <c r="N24" s="881">
        <v>0</v>
      </c>
      <c r="O24" s="882">
        <f>+D24+J24+N24</f>
        <v>10870</v>
      </c>
    </row>
    <row r="25" spans="1:15" ht="16.5" customHeight="1">
      <c r="A25" s="1811" t="s">
        <v>104</v>
      </c>
      <c r="B25" s="1807" t="s">
        <v>716</v>
      </c>
      <c r="C25" s="883" t="s">
        <v>2234</v>
      </c>
      <c r="D25" s="887">
        <v>55</v>
      </c>
      <c r="E25" s="881">
        <v>6481</v>
      </c>
      <c r="F25" s="881">
        <v>1316</v>
      </c>
      <c r="G25" s="881">
        <v>1778</v>
      </c>
      <c r="H25" s="881"/>
      <c r="I25" s="881"/>
      <c r="J25" s="881">
        <f>SUM(E25:I25)</f>
        <v>9575</v>
      </c>
      <c r="K25" s="881"/>
      <c r="L25" s="881"/>
      <c r="M25" s="881"/>
      <c r="N25" s="881">
        <v>0</v>
      </c>
      <c r="O25" s="882">
        <f>+D25+J25+N25</f>
        <v>9630</v>
      </c>
    </row>
    <row r="26" spans="1:15" ht="16.5" customHeight="1">
      <c r="A26" s="1812"/>
      <c r="B26" s="1808"/>
      <c r="C26" s="884" t="s">
        <v>713</v>
      </c>
      <c r="D26" s="885">
        <f aca="true" t="shared" si="10" ref="D26:O26">+D25-D24</f>
        <v>-105</v>
      </c>
      <c r="E26" s="885">
        <f t="shared" si="10"/>
        <v>555</v>
      </c>
      <c r="F26" s="885">
        <f t="shared" si="10"/>
        <v>-437</v>
      </c>
      <c r="G26" s="885">
        <f t="shared" si="10"/>
        <v>-1253</v>
      </c>
      <c r="H26" s="885">
        <f t="shared" si="10"/>
        <v>0</v>
      </c>
      <c r="I26" s="885">
        <f t="shared" si="10"/>
        <v>0</v>
      </c>
      <c r="J26" s="885">
        <f t="shared" si="10"/>
        <v>-1135</v>
      </c>
      <c r="K26" s="885">
        <f t="shared" si="10"/>
        <v>0</v>
      </c>
      <c r="L26" s="885">
        <f t="shared" si="10"/>
        <v>0</v>
      </c>
      <c r="M26" s="885">
        <f t="shared" si="10"/>
        <v>0</v>
      </c>
      <c r="N26" s="885">
        <f t="shared" si="10"/>
        <v>0</v>
      </c>
      <c r="O26" s="886">
        <f t="shared" si="10"/>
        <v>-1240</v>
      </c>
    </row>
    <row r="27" spans="1:15" ht="16.5" customHeight="1">
      <c r="A27" s="1812"/>
      <c r="B27" s="1808"/>
      <c r="C27" s="883" t="s">
        <v>2235</v>
      </c>
      <c r="D27" s="887">
        <v>0</v>
      </c>
      <c r="E27" s="881">
        <v>6801063</v>
      </c>
      <c r="F27" s="881">
        <v>353</v>
      </c>
      <c r="G27" s="881">
        <v>0</v>
      </c>
      <c r="H27" s="881"/>
      <c r="I27" s="881">
        <v>11443</v>
      </c>
      <c r="J27" s="881">
        <f>SUM(E27:I27)</f>
        <v>6812859</v>
      </c>
      <c r="K27" s="881"/>
      <c r="L27" s="881"/>
      <c r="M27" s="881"/>
      <c r="N27" s="881">
        <v>6152529</v>
      </c>
      <c r="O27" s="882">
        <f>+D27+J27+N27</f>
        <v>12965388</v>
      </c>
    </row>
    <row r="28" spans="1:15" ht="16.5" customHeight="1">
      <c r="A28" s="1812"/>
      <c r="B28" s="1808"/>
      <c r="C28" s="883" t="s">
        <v>2234</v>
      </c>
      <c r="D28" s="887">
        <v>0</v>
      </c>
      <c r="E28" s="881">
        <v>6916660</v>
      </c>
      <c r="F28" s="881">
        <v>270</v>
      </c>
      <c r="G28" s="881">
        <v>0</v>
      </c>
      <c r="H28" s="881"/>
      <c r="I28" s="881">
        <v>7113</v>
      </c>
      <c r="J28" s="881">
        <f>SUM(E28:I28)</f>
        <v>6924043</v>
      </c>
      <c r="K28" s="881"/>
      <c r="L28" s="881"/>
      <c r="M28" s="881"/>
      <c r="N28" s="881">
        <v>5716163</v>
      </c>
      <c r="O28" s="882">
        <f>+D28+J28+N28</f>
        <v>12640206</v>
      </c>
    </row>
    <row r="29" spans="1:15" ht="16.5" customHeight="1">
      <c r="A29" s="1812"/>
      <c r="B29" s="1808"/>
      <c r="C29" s="884" t="s">
        <v>713</v>
      </c>
      <c r="D29" s="885">
        <f aca="true" t="shared" si="11" ref="D29:O29">+D28-D27</f>
        <v>0</v>
      </c>
      <c r="E29" s="885">
        <f t="shared" si="11"/>
        <v>115597</v>
      </c>
      <c r="F29" s="885">
        <f t="shared" si="11"/>
        <v>-83</v>
      </c>
      <c r="G29" s="885">
        <f t="shared" si="11"/>
        <v>0</v>
      </c>
      <c r="H29" s="885">
        <f t="shared" si="11"/>
        <v>0</v>
      </c>
      <c r="I29" s="885">
        <f t="shared" si="11"/>
        <v>-4330</v>
      </c>
      <c r="J29" s="885">
        <f t="shared" si="11"/>
        <v>111184</v>
      </c>
      <c r="K29" s="885">
        <f t="shared" si="11"/>
        <v>0</v>
      </c>
      <c r="L29" s="885">
        <f t="shared" si="11"/>
        <v>0</v>
      </c>
      <c r="M29" s="885">
        <f t="shared" si="11"/>
        <v>0</v>
      </c>
      <c r="N29" s="885">
        <f t="shared" si="11"/>
        <v>-436366</v>
      </c>
      <c r="O29" s="886">
        <f t="shared" si="11"/>
        <v>-325182</v>
      </c>
    </row>
    <row r="30" spans="1:15" ht="16.5" customHeight="1">
      <c r="A30" s="1812"/>
      <c r="B30" s="1808"/>
      <c r="C30" s="883" t="s">
        <v>2236</v>
      </c>
      <c r="D30" s="885">
        <f aca="true" t="shared" si="12" ref="D30:O30">+D24+D27</f>
        <v>160</v>
      </c>
      <c r="E30" s="885">
        <f t="shared" si="12"/>
        <v>6806989</v>
      </c>
      <c r="F30" s="885">
        <f t="shared" si="12"/>
        <v>2106</v>
      </c>
      <c r="G30" s="885">
        <f t="shared" si="12"/>
        <v>3031</v>
      </c>
      <c r="H30" s="885">
        <f t="shared" si="12"/>
        <v>0</v>
      </c>
      <c r="I30" s="885">
        <f t="shared" si="12"/>
        <v>11443</v>
      </c>
      <c r="J30" s="885">
        <f t="shared" si="12"/>
        <v>6823569</v>
      </c>
      <c r="K30" s="885">
        <f t="shared" si="12"/>
        <v>0</v>
      </c>
      <c r="L30" s="885">
        <f t="shared" si="12"/>
        <v>0</v>
      </c>
      <c r="M30" s="885">
        <f t="shared" si="12"/>
        <v>0</v>
      </c>
      <c r="N30" s="885">
        <f t="shared" si="12"/>
        <v>6152529</v>
      </c>
      <c r="O30" s="886">
        <f t="shared" si="12"/>
        <v>12976258</v>
      </c>
    </row>
    <row r="31" spans="1:15" ht="16.5" customHeight="1">
      <c r="A31" s="1813"/>
      <c r="B31" s="1809"/>
      <c r="C31" s="883" t="s">
        <v>2237</v>
      </c>
      <c r="D31" s="885">
        <f aca="true" t="shared" si="13" ref="D31:O31">+D25+D28</f>
        <v>55</v>
      </c>
      <c r="E31" s="885">
        <f t="shared" si="13"/>
        <v>6923141</v>
      </c>
      <c r="F31" s="885">
        <f t="shared" si="13"/>
        <v>1586</v>
      </c>
      <c r="G31" s="885">
        <f t="shared" si="13"/>
        <v>1778</v>
      </c>
      <c r="H31" s="885">
        <f t="shared" si="13"/>
        <v>0</v>
      </c>
      <c r="I31" s="885">
        <f t="shared" si="13"/>
        <v>7113</v>
      </c>
      <c r="J31" s="885">
        <f t="shared" si="13"/>
        <v>6933618</v>
      </c>
      <c r="K31" s="885">
        <f t="shared" si="13"/>
        <v>0</v>
      </c>
      <c r="L31" s="885">
        <f t="shared" si="13"/>
        <v>0</v>
      </c>
      <c r="M31" s="885">
        <f t="shared" si="13"/>
        <v>0</v>
      </c>
      <c r="N31" s="885">
        <f t="shared" si="13"/>
        <v>5716163</v>
      </c>
      <c r="O31" s="886">
        <f t="shared" si="13"/>
        <v>12649836</v>
      </c>
    </row>
    <row r="32" spans="1:15" ht="16.5" customHeight="1" thickBot="1">
      <c r="A32" s="890"/>
      <c r="B32" s="891"/>
      <c r="C32" s="884" t="s">
        <v>714</v>
      </c>
      <c r="D32" s="885">
        <f aca="true" t="shared" si="14" ref="D32:O32">+D31-D30</f>
        <v>-105</v>
      </c>
      <c r="E32" s="885">
        <f t="shared" si="14"/>
        <v>116152</v>
      </c>
      <c r="F32" s="885">
        <f t="shared" si="14"/>
        <v>-520</v>
      </c>
      <c r="G32" s="885">
        <f t="shared" si="14"/>
        <v>-1253</v>
      </c>
      <c r="H32" s="885">
        <f t="shared" si="14"/>
        <v>0</v>
      </c>
      <c r="I32" s="885">
        <f t="shared" si="14"/>
        <v>-4330</v>
      </c>
      <c r="J32" s="885">
        <f t="shared" si="14"/>
        <v>110049</v>
      </c>
      <c r="K32" s="885">
        <f t="shared" si="14"/>
        <v>0</v>
      </c>
      <c r="L32" s="885">
        <f t="shared" si="14"/>
        <v>0</v>
      </c>
      <c r="M32" s="885">
        <f t="shared" si="14"/>
        <v>0</v>
      </c>
      <c r="N32" s="885">
        <f t="shared" si="14"/>
        <v>-436366</v>
      </c>
      <c r="O32" s="886">
        <f t="shared" si="14"/>
        <v>-326422</v>
      </c>
    </row>
    <row r="33" spans="1:15" ht="16.5" customHeight="1">
      <c r="A33" s="892"/>
      <c r="B33" s="893"/>
      <c r="C33" s="878" t="s">
        <v>2233</v>
      </c>
      <c r="D33" s="887">
        <f aca="true" t="shared" si="15" ref="D33:O33">+D6+D15+D24</f>
        <v>50767</v>
      </c>
      <c r="E33" s="887">
        <f t="shared" si="15"/>
        <v>11225235</v>
      </c>
      <c r="F33" s="887">
        <f t="shared" si="15"/>
        <v>866126</v>
      </c>
      <c r="G33" s="887">
        <f t="shared" si="15"/>
        <v>38609</v>
      </c>
      <c r="H33" s="887">
        <f t="shared" si="15"/>
        <v>0</v>
      </c>
      <c r="I33" s="887">
        <f t="shared" si="15"/>
        <v>27391</v>
      </c>
      <c r="J33" s="887">
        <f t="shared" si="15"/>
        <v>12157361</v>
      </c>
      <c r="K33" s="887">
        <f t="shared" si="15"/>
        <v>0</v>
      </c>
      <c r="L33" s="887">
        <f t="shared" si="15"/>
        <v>0</v>
      </c>
      <c r="M33" s="887">
        <f t="shared" si="15"/>
        <v>0</v>
      </c>
      <c r="N33" s="887">
        <f t="shared" si="15"/>
        <v>0</v>
      </c>
      <c r="O33" s="881">
        <f t="shared" si="15"/>
        <v>12208128</v>
      </c>
    </row>
    <row r="34" spans="1:15" ht="16.5" customHeight="1">
      <c r="A34" s="1798" t="s">
        <v>106</v>
      </c>
      <c r="B34" s="1799" t="s">
        <v>717</v>
      </c>
      <c r="C34" s="883" t="s">
        <v>2234</v>
      </c>
      <c r="D34" s="887">
        <f aca="true" t="shared" si="16" ref="D34:O34">+D7+D16+D25</f>
        <v>24858</v>
      </c>
      <c r="E34" s="887">
        <f t="shared" si="16"/>
        <v>9461922</v>
      </c>
      <c r="F34" s="887">
        <f t="shared" si="16"/>
        <v>484660</v>
      </c>
      <c r="G34" s="887">
        <f t="shared" si="16"/>
        <v>35027</v>
      </c>
      <c r="H34" s="887">
        <f t="shared" si="16"/>
        <v>0</v>
      </c>
      <c r="I34" s="887">
        <f t="shared" si="16"/>
        <v>57907</v>
      </c>
      <c r="J34" s="887">
        <f t="shared" si="16"/>
        <v>10039516</v>
      </c>
      <c r="K34" s="887">
        <f t="shared" si="16"/>
        <v>0</v>
      </c>
      <c r="L34" s="887">
        <f t="shared" si="16"/>
        <v>0</v>
      </c>
      <c r="M34" s="887">
        <f t="shared" si="16"/>
        <v>0</v>
      </c>
      <c r="N34" s="887">
        <f t="shared" si="16"/>
        <v>2065528</v>
      </c>
      <c r="O34" s="881">
        <f t="shared" si="16"/>
        <v>12129902</v>
      </c>
    </row>
    <row r="35" spans="1:15" ht="16.5" customHeight="1">
      <c r="A35" s="1798"/>
      <c r="B35" s="1799"/>
      <c r="C35" s="884" t="s">
        <v>713</v>
      </c>
      <c r="D35" s="885">
        <f aca="true" t="shared" si="17" ref="D35:O35">+D34-D33</f>
        <v>-25909</v>
      </c>
      <c r="E35" s="885">
        <f t="shared" si="17"/>
        <v>-1763313</v>
      </c>
      <c r="F35" s="885">
        <f t="shared" si="17"/>
        <v>-381466</v>
      </c>
      <c r="G35" s="885">
        <f t="shared" si="17"/>
        <v>-3582</v>
      </c>
      <c r="H35" s="885">
        <f t="shared" si="17"/>
        <v>0</v>
      </c>
      <c r="I35" s="885">
        <f t="shared" si="17"/>
        <v>30516</v>
      </c>
      <c r="J35" s="885">
        <f t="shared" si="17"/>
        <v>-2117845</v>
      </c>
      <c r="K35" s="885">
        <f t="shared" si="17"/>
        <v>0</v>
      </c>
      <c r="L35" s="885">
        <f t="shared" si="17"/>
        <v>0</v>
      </c>
      <c r="M35" s="885">
        <f t="shared" si="17"/>
        <v>0</v>
      </c>
      <c r="N35" s="885">
        <f t="shared" si="17"/>
        <v>2065528</v>
      </c>
      <c r="O35" s="886">
        <f t="shared" si="17"/>
        <v>-78226</v>
      </c>
    </row>
    <row r="36" spans="1:15" ht="16.5" customHeight="1">
      <c r="A36" s="1798"/>
      <c r="B36" s="1799"/>
      <c r="C36" s="883" t="s">
        <v>2235</v>
      </c>
      <c r="D36" s="887">
        <f aca="true" t="shared" si="18" ref="D36:O36">+D9+D18+D27</f>
        <v>3980</v>
      </c>
      <c r="E36" s="887">
        <f t="shared" si="18"/>
        <v>69657111</v>
      </c>
      <c r="F36" s="887">
        <f t="shared" si="18"/>
        <v>150538</v>
      </c>
      <c r="G36" s="887">
        <f t="shared" si="18"/>
        <v>657</v>
      </c>
      <c r="H36" s="887">
        <f t="shared" si="18"/>
        <v>0</v>
      </c>
      <c r="I36" s="887">
        <f t="shared" si="18"/>
        <v>1498000</v>
      </c>
      <c r="J36" s="887">
        <f t="shared" si="18"/>
        <v>71306306</v>
      </c>
      <c r="K36" s="887">
        <f t="shared" si="18"/>
        <v>0</v>
      </c>
      <c r="L36" s="887">
        <f t="shared" si="18"/>
        <v>0</v>
      </c>
      <c r="M36" s="887">
        <f t="shared" si="18"/>
        <v>0</v>
      </c>
      <c r="N36" s="887">
        <f t="shared" si="18"/>
        <v>16077584</v>
      </c>
      <c r="O36" s="881">
        <f t="shared" si="18"/>
        <v>87387870</v>
      </c>
    </row>
    <row r="37" spans="1:15" ht="16.5" customHeight="1">
      <c r="A37" s="1798"/>
      <c r="B37" s="1799"/>
      <c r="C37" s="883" t="s">
        <v>2234</v>
      </c>
      <c r="D37" s="887">
        <f aca="true" t="shared" si="19" ref="D37:O37">+D10+D19+D28</f>
        <v>3749</v>
      </c>
      <c r="E37" s="887">
        <f t="shared" si="19"/>
        <v>70967316</v>
      </c>
      <c r="F37" s="887">
        <f t="shared" si="19"/>
        <v>154490</v>
      </c>
      <c r="G37" s="887">
        <f t="shared" si="19"/>
        <v>8025</v>
      </c>
      <c r="H37" s="887">
        <f t="shared" si="19"/>
        <v>0</v>
      </c>
      <c r="I37" s="887">
        <f t="shared" si="19"/>
        <v>548291</v>
      </c>
      <c r="J37" s="887">
        <f t="shared" si="19"/>
        <v>71678122</v>
      </c>
      <c r="K37" s="887">
        <f t="shared" si="19"/>
        <v>0</v>
      </c>
      <c r="L37" s="887">
        <f t="shared" si="19"/>
        <v>0</v>
      </c>
      <c r="M37" s="887">
        <f t="shared" si="19"/>
        <v>0</v>
      </c>
      <c r="N37" s="887">
        <f t="shared" si="19"/>
        <v>23543738</v>
      </c>
      <c r="O37" s="881">
        <f t="shared" si="19"/>
        <v>95225609</v>
      </c>
    </row>
    <row r="38" spans="1:15" ht="16.5" customHeight="1">
      <c r="A38" s="1798"/>
      <c r="B38" s="1799"/>
      <c r="C38" s="884" t="s">
        <v>713</v>
      </c>
      <c r="D38" s="894">
        <f aca="true" t="shared" si="20" ref="D38:O38">+D37-D36</f>
        <v>-231</v>
      </c>
      <c r="E38" s="894">
        <f t="shared" si="20"/>
        <v>1310205</v>
      </c>
      <c r="F38" s="894">
        <f t="shared" si="20"/>
        <v>3952</v>
      </c>
      <c r="G38" s="894">
        <f t="shared" si="20"/>
        <v>7368</v>
      </c>
      <c r="H38" s="894">
        <f t="shared" si="20"/>
        <v>0</v>
      </c>
      <c r="I38" s="894">
        <f t="shared" si="20"/>
        <v>-949709</v>
      </c>
      <c r="J38" s="894">
        <f t="shared" si="20"/>
        <v>371816</v>
      </c>
      <c r="K38" s="894">
        <f t="shared" si="20"/>
        <v>0</v>
      </c>
      <c r="L38" s="894">
        <f t="shared" si="20"/>
        <v>0</v>
      </c>
      <c r="M38" s="894">
        <f t="shared" si="20"/>
        <v>0</v>
      </c>
      <c r="N38" s="894">
        <f t="shared" si="20"/>
        <v>7466154</v>
      </c>
      <c r="O38" s="895">
        <f t="shared" si="20"/>
        <v>7837739</v>
      </c>
    </row>
    <row r="39" spans="1:15" ht="16.5" customHeight="1">
      <c r="A39" s="1798"/>
      <c r="B39" s="1799"/>
      <c r="C39" s="883" t="s">
        <v>2236</v>
      </c>
      <c r="D39" s="894">
        <f aca="true" t="shared" si="21" ref="D39:O39">+D33+D36</f>
        <v>54747</v>
      </c>
      <c r="E39" s="894">
        <f t="shared" si="21"/>
        <v>80882346</v>
      </c>
      <c r="F39" s="894">
        <f t="shared" si="21"/>
        <v>1016664</v>
      </c>
      <c r="G39" s="894">
        <f t="shared" si="21"/>
        <v>39266</v>
      </c>
      <c r="H39" s="894">
        <f t="shared" si="21"/>
        <v>0</v>
      </c>
      <c r="I39" s="894">
        <f t="shared" si="21"/>
        <v>1525391</v>
      </c>
      <c r="J39" s="894">
        <f t="shared" si="21"/>
        <v>83463667</v>
      </c>
      <c r="K39" s="894">
        <f t="shared" si="21"/>
        <v>0</v>
      </c>
      <c r="L39" s="894">
        <f t="shared" si="21"/>
        <v>0</v>
      </c>
      <c r="M39" s="894">
        <f t="shared" si="21"/>
        <v>0</v>
      </c>
      <c r="N39" s="894">
        <f t="shared" si="21"/>
        <v>16077584</v>
      </c>
      <c r="O39" s="895">
        <f t="shared" si="21"/>
        <v>99595998</v>
      </c>
    </row>
    <row r="40" spans="1:15" ht="16.5" customHeight="1" thickBot="1">
      <c r="A40" s="1798"/>
      <c r="B40" s="1799"/>
      <c r="C40" s="883" t="s">
        <v>2237</v>
      </c>
      <c r="D40" s="894">
        <f aca="true" t="shared" si="22" ref="D40:O40">+D34+D37</f>
        <v>28607</v>
      </c>
      <c r="E40" s="894">
        <f t="shared" si="22"/>
        <v>80429238</v>
      </c>
      <c r="F40" s="894">
        <f t="shared" si="22"/>
        <v>639150</v>
      </c>
      <c r="G40" s="894">
        <f t="shared" si="22"/>
        <v>43052</v>
      </c>
      <c r="H40" s="894">
        <f t="shared" si="22"/>
        <v>0</v>
      </c>
      <c r="I40" s="894">
        <f t="shared" si="22"/>
        <v>606198</v>
      </c>
      <c r="J40" s="894">
        <f t="shared" si="22"/>
        <v>81717638</v>
      </c>
      <c r="K40" s="894">
        <f t="shared" si="22"/>
        <v>0</v>
      </c>
      <c r="L40" s="894">
        <f t="shared" si="22"/>
        <v>0</v>
      </c>
      <c r="M40" s="894">
        <f t="shared" si="22"/>
        <v>0</v>
      </c>
      <c r="N40" s="894">
        <f t="shared" si="22"/>
        <v>25609266</v>
      </c>
      <c r="O40" s="895">
        <f t="shared" si="22"/>
        <v>107355511</v>
      </c>
    </row>
    <row r="41" spans="1:15" ht="16.5" customHeight="1" thickBot="1">
      <c r="A41" s="890"/>
      <c r="B41" s="891"/>
      <c r="C41" s="884" t="s">
        <v>714</v>
      </c>
      <c r="D41" s="896">
        <f aca="true" t="shared" si="23" ref="D41:O41">+D40-D39</f>
        <v>-26140</v>
      </c>
      <c r="E41" s="897">
        <f t="shared" si="23"/>
        <v>-453108</v>
      </c>
      <c r="F41" s="897">
        <f t="shared" si="23"/>
        <v>-377514</v>
      </c>
      <c r="G41" s="897">
        <f t="shared" si="23"/>
        <v>3786</v>
      </c>
      <c r="H41" s="897">
        <f t="shared" si="23"/>
        <v>0</v>
      </c>
      <c r="I41" s="897">
        <f t="shared" si="23"/>
        <v>-919193</v>
      </c>
      <c r="J41" s="897">
        <f t="shared" si="23"/>
        <v>-1746029</v>
      </c>
      <c r="K41" s="897">
        <f t="shared" si="23"/>
        <v>0</v>
      </c>
      <c r="L41" s="897">
        <f t="shared" si="23"/>
        <v>0</v>
      </c>
      <c r="M41" s="897">
        <f t="shared" si="23"/>
        <v>0</v>
      </c>
      <c r="N41" s="897">
        <f t="shared" si="23"/>
        <v>9531682</v>
      </c>
      <c r="O41" s="898">
        <f t="shared" si="23"/>
        <v>7759513</v>
      </c>
    </row>
  </sheetData>
  <sheetProtection/>
  <mergeCells count="10">
    <mergeCell ref="A34:A40"/>
    <mergeCell ref="B34:B40"/>
    <mergeCell ref="A25:A31"/>
    <mergeCell ref="B25:B31"/>
    <mergeCell ref="A16:A22"/>
    <mergeCell ref="B16:B22"/>
    <mergeCell ref="A5:C5"/>
    <mergeCell ref="A4:C4"/>
    <mergeCell ref="B6:B12"/>
    <mergeCell ref="A6:A12"/>
  </mergeCells>
  <printOptions horizontalCentered="1"/>
  <pageMargins left="0.4724409448818898" right="0.3937007874015748" top="0.69" bottom="0.31" header="0.31496062992125984" footer="0.18"/>
  <pageSetup fitToHeight="1" fitToWidth="1" horizontalDpi="600" verticalDpi="600" orientation="landscape" paperSize="9" scale="54" r:id="rId1"/>
  <headerFooter alignWithMargins="0">
    <oddHeader>&amp;C&amp;"Arial CE,Félkövér"&amp;12ZMJV Önkormányzata tulajdonában lévő vagyon 
forgalomképesség szerinti megoszlásban 2012. és 2013.XII.31-én &amp;R&amp;"Arial CE,Félkövér"
14.a tábla &amp;"Arial CE,Normál"
Adatok: ezer Ft-ban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G24" sqref="G24:H24"/>
    </sheetView>
  </sheetViews>
  <sheetFormatPr defaultColWidth="9.00390625" defaultRowHeight="12.75"/>
  <cols>
    <col min="1" max="1" width="27.625" style="0" customWidth="1"/>
    <col min="2" max="2" width="14.00390625" style="0" customWidth="1"/>
    <col min="3" max="3" width="14.50390625" style="0" customWidth="1"/>
    <col min="4" max="4" width="14.125" style="0" customWidth="1"/>
    <col min="5" max="5" width="12.875" style="0" customWidth="1"/>
    <col min="6" max="6" width="13.125" style="0" customWidth="1"/>
    <col min="7" max="7" width="14.125" style="0" customWidth="1"/>
    <col min="8" max="8" width="20.50390625" style="0" customWidth="1"/>
    <col min="9" max="9" width="12.50390625" style="0" customWidth="1"/>
  </cols>
  <sheetData>
    <row r="1" spans="1:9" ht="15" customHeight="1">
      <c r="A1" s="1816" t="s">
        <v>624</v>
      </c>
      <c r="B1" s="1814" t="s">
        <v>648</v>
      </c>
      <c r="C1" s="1815" t="s">
        <v>649</v>
      </c>
      <c r="D1" s="1815"/>
      <c r="E1" s="1815"/>
      <c r="F1" s="1815"/>
      <c r="G1" s="1815"/>
      <c r="H1" s="1814" t="s">
        <v>1533</v>
      </c>
      <c r="I1" s="1814" t="s">
        <v>718</v>
      </c>
    </row>
    <row r="2" spans="1:9" ht="19.5" customHeight="1">
      <c r="A2" s="1502"/>
      <c r="B2" s="1817"/>
      <c r="C2" s="1820" t="s">
        <v>626</v>
      </c>
      <c r="D2" s="1818" t="s">
        <v>627</v>
      </c>
      <c r="E2" s="1820" t="s">
        <v>94</v>
      </c>
      <c r="F2" s="1820" t="s">
        <v>628</v>
      </c>
      <c r="G2" s="1818" t="s">
        <v>1534</v>
      </c>
      <c r="H2" s="1817"/>
      <c r="I2" s="1546"/>
    </row>
    <row r="3" spans="1:9" ht="19.5" customHeight="1">
      <c r="A3" s="1502"/>
      <c r="B3" s="1817"/>
      <c r="C3" s="1821"/>
      <c r="D3" s="1819"/>
      <c r="E3" s="1821"/>
      <c r="F3" s="1821"/>
      <c r="G3" s="1819"/>
      <c r="H3" s="1817"/>
      <c r="I3" s="1546"/>
    </row>
    <row r="4" spans="1:9" ht="15" customHeight="1">
      <c r="A4" s="1204" t="s">
        <v>865</v>
      </c>
      <c r="B4" s="1205">
        <v>320889</v>
      </c>
      <c r="C4" s="1206">
        <v>100</v>
      </c>
      <c r="D4" s="1206">
        <v>137812</v>
      </c>
      <c r="E4" s="1206">
        <v>14227</v>
      </c>
      <c r="F4" s="1206"/>
      <c r="G4" s="1207">
        <f aca="true" t="shared" si="0" ref="G4:G23">SUM(C4:F4)</f>
        <v>152139</v>
      </c>
      <c r="H4" s="1205"/>
      <c r="I4" s="1208">
        <f aca="true" t="shared" si="1" ref="I4:I22">SUM(B4+G4+H4)</f>
        <v>473028</v>
      </c>
    </row>
    <row r="5" spans="1:9" ht="23.25" customHeight="1">
      <c r="A5" s="1209" t="s">
        <v>1555</v>
      </c>
      <c r="B5" s="1210">
        <v>54</v>
      </c>
      <c r="C5" s="1210">
        <v>403</v>
      </c>
      <c r="D5" s="1210">
        <v>9130</v>
      </c>
      <c r="E5" s="1210"/>
      <c r="F5" s="1210"/>
      <c r="G5" s="900">
        <f t="shared" si="0"/>
        <v>9533</v>
      </c>
      <c r="H5" s="1211"/>
      <c r="I5" s="1212">
        <f t="shared" si="1"/>
        <v>9587</v>
      </c>
    </row>
    <row r="6" spans="1:9" ht="13.5" customHeight="1">
      <c r="A6" s="1209" t="s">
        <v>650</v>
      </c>
      <c r="B6" s="1210">
        <v>2365</v>
      </c>
      <c r="C6" s="1210">
        <v>166</v>
      </c>
      <c r="D6" s="1213">
        <v>30081</v>
      </c>
      <c r="E6" s="1210"/>
      <c r="F6" s="1211"/>
      <c r="G6" s="900">
        <f t="shared" si="0"/>
        <v>30247</v>
      </c>
      <c r="H6" s="1211"/>
      <c r="I6" s="1212">
        <f t="shared" si="1"/>
        <v>32612</v>
      </c>
    </row>
    <row r="7" spans="1:9" ht="13.5" customHeight="1">
      <c r="A7" s="1209" t="s">
        <v>1557</v>
      </c>
      <c r="B7" s="1210">
        <v>16327</v>
      </c>
      <c r="C7" s="1210">
        <v>93774</v>
      </c>
      <c r="D7" s="1213">
        <v>247702</v>
      </c>
      <c r="E7" s="1210">
        <v>17553</v>
      </c>
      <c r="F7" s="1211"/>
      <c r="G7" s="900">
        <f t="shared" si="0"/>
        <v>359029</v>
      </c>
      <c r="H7" s="1210">
        <v>1238021</v>
      </c>
      <c r="I7" s="1212">
        <f t="shared" si="1"/>
        <v>1613377</v>
      </c>
    </row>
    <row r="8" spans="1:9" ht="25.5" customHeight="1">
      <c r="A8" s="1209" t="s">
        <v>1271</v>
      </c>
      <c r="B8" s="1213"/>
      <c r="C8" s="1213">
        <v>282</v>
      </c>
      <c r="D8" s="1213">
        <v>21033</v>
      </c>
      <c r="E8" s="1210"/>
      <c r="F8" s="1211"/>
      <c r="G8" s="900">
        <f t="shared" si="0"/>
        <v>21315</v>
      </c>
      <c r="H8" s="1211"/>
      <c r="I8" s="1212">
        <f t="shared" si="1"/>
        <v>21315</v>
      </c>
    </row>
    <row r="9" spans="1:9" ht="24" customHeight="1">
      <c r="A9" s="1209" t="s">
        <v>348</v>
      </c>
      <c r="B9" s="1210">
        <v>148</v>
      </c>
      <c r="C9" s="1213">
        <v>750</v>
      </c>
      <c r="D9" s="1213">
        <v>23091</v>
      </c>
      <c r="E9" s="1210"/>
      <c r="F9" s="1211"/>
      <c r="G9" s="900">
        <f t="shared" si="0"/>
        <v>23841</v>
      </c>
      <c r="H9" s="1211"/>
      <c r="I9" s="1212">
        <f t="shared" si="1"/>
        <v>23989</v>
      </c>
    </row>
    <row r="10" spans="1:9" ht="26.25" customHeight="1">
      <c r="A10" s="1209" t="s">
        <v>8</v>
      </c>
      <c r="B10" s="1210">
        <v>318</v>
      </c>
      <c r="C10" s="1210"/>
      <c r="D10" s="1213">
        <v>14819</v>
      </c>
      <c r="E10" s="1210"/>
      <c r="F10" s="1211"/>
      <c r="G10" s="900">
        <f t="shared" si="0"/>
        <v>14819</v>
      </c>
      <c r="H10" s="1211"/>
      <c r="I10" s="1212">
        <f t="shared" si="1"/>
        <v>15137</v>
      </c>
    </row>
    <row r="11" spans="1:9" ht="24" customHeight="1">
      <c r="A11" s="1209" t="s">
        <v>9</v>
      </c>
      <c r="B11" s="1210"/>
      <c r="C11" s="1210">
        <v>2265</v>
      </c>
      <c r="D11" s="1213">
        <v>23878</v>
      </c>
      <c r="E11" s="1210"/>
      <c r="F11" s="1211"/>
      <c r="G11" s="900">
        <f t="shared" si="0"/>
        <v>26143</v>
      </c>
      <c r="H11" s="1211"/>
      <c r="I11" s="1212">
        <f t="shared" si="1"/>
        <v>26143</v>
      </c>
    </row>
    <row r="12" spans="1:9" ht="12" customHeight="1">
      <c r="A12" s="1209" t="s">
        <v>353</v>
      </c>
      <c r="B12" s="1213"/>
      <c r="C12" s="1210"/>
      <c r="D12" s="1213"/>
      <c r="E12" s="1210"/>
      <c r="F12" s="1211"/>
      <c r="G12" s="900">
        <f t="shared" si="0"/>
        <v>0</v>
      </c>
      <c r="H12" s="1211"/>
      <c r="I12" s="1212">
        <f t="shared" si="1"/>
        <v>0</v>
      </c>
    </row>
    <row r="13" spans="1:9" ht="17.25" customHeight="1">
      <c r="A13" s="1209" t="s">
        <v>2312</v>
      </c>
      <c r="B13" s="1213"/>
      <c r="C13" s="1210">
        <v>109</v>
      </c>
      <c r="D13" s="1213">
        <v>12107</v>
      </c>
      <c r="E13" s="1210"/>
      <c r="F13" s="1211"/>
      <c r="G13" s="900">
        <f t="shared" si="0"/>
        <v>12216</v>
      </c>
      <c r="H13" s="1210"/>
      <c r="I13" s="1212">
        <f t="shared" si="1"/>
        <v>12216</v>
      </c>
    </row>
    <row r="14" spans="1:9" ht="12" customHeight="1">
      <c r="A14" s="1209" t="s">
        <v>691</v>
      </c>
      <c r="B14" s="1213">
        <v>1737</v>
      </c>
      <c r="C14" s="1213">
        <v>1141</v>
      </c>
      <c r="D14" s="1213">
        <v>54515</v>
      </c>
      <c r="E14" s="1210">
        <v>5666</v>
      </c>
      <c r="F14" s="1211"/>
      <c r="G14" s="900">
        <f t="shared" si="0"/>
        <v>61322</v>
      </c>
      <c r="H14" s="1210"/>
      <c r="I14" s="1212">
        <f t="shared" si="1"/>
        <v>63059</v>
      </c>
    </row>
    <row r="15" spans="1:9" ht="12" customHeight="1">
      <c r="A15" s="1209" t="s">
        <v>445</v>
      </c>
      <c r="B15" s="1213">
        <v>157</v>
      </c>
      <c r="C15" s="1213"/>
      <c r="D15" s="1213">
        <v>3168</v>
      </c>
      <c r="E15" s="1210"/>
      <c r="F15" s="1210"/>
      <c r="G15" s="900">
        <f t="shared" si="0"/>
        <v>3168</v>
      </c>
      <c r="H15" s="1210"/>
      <c r="I15" s="1212">
        <f t="shared" si="1"/>
        <v>3325</v>
      </c>
    </row>
    <row r="16" spans="1:9" ht="25.5" customHeight="1">
      <c r="A16" s="1214" t="s">
        <v>868</v>
      </c>
      <c r="B16" s="1210">
        <v>14937</v>
      </c>
      <c r="C16" s="1213"/>
      <c r="D16" s="1213">
        <v>97177</v>
      </c>
      <c r="E16" s="1210">
        <v>6525</v>
      </c>
      <c r="F16" s="1210"/>
      <c r="G16" s="900">
        <f t="shared" si="0"/>
        <v>103702</v>
      </c>
      <c r="H16" s="1210"/>
      <c r="I16" s="1212">
        <f t="shared" si="1"/>
        <v>118639</v>
      </c>
    </row>
    <row r="17" spans="1:9" ht="12" customHeight="1">
      <c r="A17" s="1214" t="s">
        <v>869</v>
      </c>
      <c r="B17" s="1210">
        <v>12118</v>
      </c>
      <c r="C17" s="1210"/>
      <c r="D17" s="1210">
        <v>106157</v>
      </c>
      <c r="E17" s="1210">
        <v>46935</v>
      </c>
      <c r="F17" s="1210"/>
      <c r="G17" s="900">
        <f t="shared" si="0"/>
        <v>153092</v>
      </c>
      <c r="H17" s="1210">
        <v>971</v>
      </c>
      <c r="I17" s="1212">
        <f t="shared" si="1"/>
        <v>166181</v>
      </c>
    </row>
    <row r="18" spans="1:9" ht="17.25" customHeight="1">
      <c r="A18" s="1214" t="s">
        <v>10</v>
      </c>
      <c r="B18" s="1210">
        <v>1656</v>
      </c>
      <c r="C18" s="1210"/>
      <c r="D18" s="1210">
        <v>67490</v>
      </c>
      <c r="E18" s="1210">
        <v>8219</v>
      </c>
      <c r="F18" s="1210"/>
      <c r="G18" s="900">
        <f t="shared" si="0"/>
        <v>75709</v>
      </c>
      <c r="H18" s="1210"/>
      <c r="I18" s="1212">
        <f t="shared" si="1"/>
        <v>77365</v>
      </c>
    </row>
    <row r="19" spans="1:9" ht="16.5" customHeight="1">
      <c r="A19" s="1214" t="s">
        <v>324</v>
      </c>
      <c r="B19" s="1210"/>
      <c r="C19" s="1210"/>
      <c r="D19" s="1210">
        <v>12985</v>
      </c>
      <c r="E19" s="1210">
        <v>13302</v>
      </c>
      <c r="F19" s="1210"/>
      <c r="G19" s="900">
        <f t="shared" si="0"/>
        <v>26287</v>
      </c>
      <c r="H19" s="1210"/>
      <c r="I19" s="1212">
        <f t="shared" si="1"/>
        <v>26287</v>
      </c>
    </row>
    <row r="20" spans="1:9" ht="25.5" customHeight="1">
      <c r="A20" s="1214" t="s">
        <v>870</v>
      </c>
      <c r="B20" s="1210"/>
      <c r="C20" s="1210">
        <v>16500</v>
      </c>
      <c r="D20" s="1210">
        <v>20469</v>
      </c>
      <c r="E20" s="1210">
        <v>3900</v>
      </c>
      <c r="F20" s="1210"/>
      <c r="G20" s="900">
        <f t="shared" si="0"/>
        <v>40869</v>
      </c>
      <c r="H20" s="1210"/>
      <c r="I20" s="1212">
        <f t="shared" si="1"/>
        <v>40869</v>
      </c>
    </row>
    <row r="21" spans="1:9" ht="12" customHeight="1">
      <c r="A21" s="1214" t="s">
        <v>871</v>
      </c>
      <c r="B21" s="1213">
        <v>253</v>
      </c>
      <c r="C21" s="1213"/>
      <c r="D21" s="1213">
        <v>3026</v>
      </c>
      <c r="E21" s="1210"/>
      <c r="F21" s="1210"/>
      <c r="G21" s="900">
        <f t="shared" si="0"/>
        <v>3026</v>
      </c>
      <c r="H21" s="1210"/>
      <c r="I21" s="1212">
        <f t="shared" si="1"/>
        <v>3279</v>
      </c>
    </row>
    <row r="22" spans="1:9" ht="27" customHeight="1">
      <c r="A22" s="1215" t="s">
        <v>2324</v>
      </c>
      <c r="B22" s="1216">
        <f>SUM(B4:B21)</f>
        <v>370959</v>
      </c>
      <c r="C22" s="1216">
        <f>SUM(C4:C21)</f>
        <v>115490</v>
      </c>
      <c r="D22" s="1216">
        <f>SUM(D4:D21)</f>
        <v>884640</v>
      </c>
      <c r="E22" s="1216">
        <f>SUM(E4:E21)</f>
        <v>116327</v>
      </c>
      <c r="F22" s="1216">
        <f>SUM(F4:F21)</f>
        <v>0</v>
      </c>
      <c r="G22" s="732">
        <f t="shared" si="0"/>
        <v>1116457</v>
      </c>
      <c r="H22" s="1216">
        <f>SUM(H4:H21)</f>
        <v>1238992</v>
      </c>
      <c r="I22" s="1216">
        <f t="shared" si="1"/>
        <v>2726408</v>
      </c>
    </row>
    <row r="23" spans="1:9" ht="15.75" customHeight="1">
      <c r="A23" s="1217" t="s">
        <v>2315</v>
      </c>
      <c r="B23" s="1218">
        <v>3825</v>
      </c>
      <c r="C23" s="1218">
        <v>26947</v>
      </c>
      <c r="D23" s="1218">
        <v>92997</v>
      </c>
      <c r="E23" s="1219">
        <v>35341</v>
      </c>
      <c r="F23" s="1208"/>
      <c r="G23" s="900">
        <f t="shared" si="0"/>
        <v>155285</v>
      </c>
      <c r="H23" s="1219">
        <v>134428</v>
      </c>
      <c r="I23" s="1212">
        <v>293538</v>
      </c>
    </row>
    <row r="24" spans="1:9" ht="15" customHeight="1">
      <c r="A24" s="1215" t="s">
        <v>565</v>
      </c>
      <c r="B24" s="1216">
        <f aca="true" t="shared" si="2" ref="B24:I24">SUM(B22:B23)</f>
        <v>374784</v>
      </c>
      <c r="C24" s="1216">
        <f t="shared" si="2"/>
        <v>142437</v>
      </c>
      <c r="D24" s="1216">
        <f t="shared" si="2"/>
        <v>977637</v>
      </c>
      <c r="E24" s="1216">
        <f t="shared" si="2"/>
        <v>151668</v>
      </c>
      <c r="F24" s="1216">
        <f t="shared" si="2"/>
        <v>0</v>
      </c>
      <c r="G24" s="1216">
        <f t="shared" si="2"/>
        <v>1271742</v>
      </c>
      <c r="H24" s="1216">
        <f t="shared" si="2"/>
        <v>1373420</v>
      </c>
      <c r="I24" s="1216">
        <f t="shared" si="2"/>
        <v>3019946</v>
      </c>
    </row>
  </sheetData>
  <sheetProtection/>
  <mergeCells count="10">
    <mergeCell ref="I1:I3"/>
    <mergeCell ref="C1:G1"/>
    <mergeCell ref="A1:A3"/>
    <mergeCell ref="B1:B3"/>
    <mergeCell ref="H1:H3"/>
    <mergeCell ref="D2:D3"/>
    <mergeCell ref="G2:G3"/>
    <mergeCell ref="C2:C3"/>
    <mergeCell ref="E2:E3"/>
    <mergeCell ref="F2:F3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landscape" paperSize="9" r:id="rId1"/>
  <headerFooter alignWithMargins="0">
    <oddHeader>&amp;CImmateriális javak, tárgyi eszközök és üzemeltetetésre, kezelére átadott, koncesszióba, vagyonkezelésbe adott, illetve vagyonkezelésbe vett eszközök 
 0-ig leírt állományának bruttó értéke 2013. XII.31.-én&amp;R
14.b  tábla
Adatok :  ezer Ft-ban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6" sqref="A16"/>
    </sheetView>
  </sheetViews>
  <sheetFormatPr defaultColWidth="23.00390625" defaultRowHeight="21" customHeight="1"/>
  <cols>
    <col min="1" max="1" width="33.125" style="1442" customWidth="1"/>
    <col min="2" max="6" width="15.625" style="1442" customWidth="1"/>
    <col min="7" max="8" width="15.625" style="1425" customWidth="1"/>
    <col min="9" max="9" width="16.125" style="1425" customWidth="1"/>
    <col min="10" max="16384" width="23.00390625" style="1425" customWidth="1"/>
  </cols>
  <sheetData>
    <row r="1" spans="1:8" ht="17.25" customHeight="1">
      <c r="A1" s="1822" t="s">
        <v>435</v>
      </c>
      <c r="B1" s="1824" t="s">
        <v>1794</v>
      </c>
      <c r="C1" s="1824"/>
      <c r="D1" s="1824"/>
      <c r="E1" s="1824" t="s">
        <v>1795</v>
      </c>
      <c r="F1" s="1824" t="s">
        <v>1796</v>
      </c>
      <c r="G1" s="1824" t="s">
        <v>1797</v>
      </c>
      <c r="H1" s="1826" t="s">
        <v>139</v>
      </c>
    </row>
    <row r="2" spans="1:8" ht="47.25" customHeight="1" thickBot="1">
      <c r="A2" s="1823"/>
      <c r="B2" s="1426" t="s">
        <v>1798</v>
      </c>
      <c r="C2" s="1426" t="s">
        <v>1799</v>
      </c>
      <c r="D2" s="1426" t="s">
        <v>1800</v>
      </c>
      <c r="E2" s="1825"/>
      <c r="F2" s="1825"/>
      <c r="G2" s="1825"/>
      <c r="H2" s="1827"/>
    </row>
    <row r="3" spans="1:8" ht="17.25" customHeight="1">
      <c r="A3" s="1427" t="s">
        <v>865</v>
      </c>
      <c r="B3" s="1428">
        <v>1030696</v>
      </c>
      <c r="C3" s="1428">
        <v>605200</v>
      </c>
      <c r="D3" s="1428">
        <v>425496</v>
      </c>
      <c r="E3" s="1428">
        <v>27477</v>
      </c>
      <c r="F3" s="1428">
        <v>5132</v>
      </c>
      <c r="G3" s="1429">
        <f aca="true" t="shared" si="0" ref="G3:G22">D3/B3*100</f>
        <v>41.28239558511918</v>
      </c>
      <c r="H3" s="1430">
        <f aca="true" t="shared" si="1" ref="H3:H22">F3/E3*100</f>
        <v>18.677439312879862</v>
      </c>
    </row>
    <row r="4" spans="1:8" ht="13.5" customHeight="1">
      <c r="A4" s="1212" t="s">
        <v>1555</v>
      </c>
      <c r="B4" s="1431">
        <v>813315</v>
      </c>
      <c r="C4" s="1431">
        <v>83939</v>
      </c>
      <c r="D4" s="1431">
        <v>729323</v>
      </c>
      <c r="E4" s="1431">
        <v>9473</v>
      </c>
      <c r="F4" s="1431">
        <v>107382</v>
      </c>
      <c r="G4" s="1429">
        <f t="shared" si="0"/>
        <v>89.67288197070016</v>
      </c>
      <c r="H4" s="1430">
        <f t="shared" si="1"/>
        <v>1133.5585347830677</v>
      </c>
    </row>
    <row r="5" spans="1:8" ht="13.5" customHeight="1">
      <c r="A5" s="1212" t="s">
        <v>650</v>
      </c>
      <c r="B5" s="1431">
        <v>700220</v>
      </c>
      <c r="C5" s="1431">
        <v>123798</v>
      </c>
      <c r="D5" s="1431">
        <v>576422</v>
      </c>
      <c r="E5" s="1431">
        <v>17491</v>
      </c>
      <c r="F5" s="1431">
        <v>8954</v>
      </c>
      <c r="G5" s="1429">
        <f t="shared" si="0"/>
        <v>82.32012795978407</v>
      </c>
      <c r="H5" s="1430">
        <f t="shared" si="1"/>
        <v>51.192041621405295</v>
      </c>
    </row>
    <row r="6" spans="1:8" ht="13.5" customHeight="1">
      <c r="A6" s="1212" t="s">
        <v>1557</v>
      </c>
      <c r="B6" s="1431">
        <v>8676793</v>
      </c>
      <c r="C6" s="1431">
        <v>3010758</v>
      </c>
      <c r="D6" s="1431">
        <v>5666035</v>
      </c>
      <c r="E6" s="1431">
        <v>310749</v>
      </c>
      <c r="F6" s="1431">
        <v>77261</v>
      </c>
      <c r="G6" s="1429">
        <f t="shared" si="0"/>
        <v>65.30102769537086</v>
      </c>
      <c r="H6" s="1430">
        <f t="shared" si="1"/>
        <v>24.86283141699571</v>
      </c>
    </row>
    <row r="7" spans="1:8" ht="13.5" customHeight="1">
      <c r="A7" s="1212" t="s">
        <v>1271</v>
      </c>
      <c r="B7" s="1431">
        <v>338747</v>
      </c>
      <c r="C7" s="1431">
        <v>58465</v>
      </c>
      <c r="D7" s="1431">
        <v>280282</v>
      </c>
      <c r="E7" s="1431">
        <v>10783</v>
      </c>
      <c r="F7" s="1431">
        <v>10826</v>
      </c>
      <c r="G7" s="1429">
        <f t="shared" si="0"/>
        <v>82.74080656064851</v>
      </c>
      <c r="H7" s="1430">
        <f t="shared" si="1"/>
        <v>100.39877585087638</v>
      </c>
    </row>
    <row r="8" spans="1:8" ht="13.5" customHeight="1">
      <c r="A8" s="1212" t="s">
        <v>348</v>
      </c>
      <c r="B8" s="1431">
        <v>265811</v>
      </c>
      <c r="C8" s="1431">
        <v>59985</v>
      </c>
      <c r="D8" s="1431">
        <v>205826</v>
      </c>
      <c r="E8" s="1431">
        <v>5071</v>
      </c>
      <c r="F8" s="1431">
        <v>4808</v>
      </c>
      <c r="G8" s="1429">
        <f t="shared" si="0"/>
        <v>77.43321382486053</v>
      </c>
      <c r="H8" s="1430">
        <f t="shared" si="1"/>
        <v>94.81364622362453</v>
      </c>
    </row>
    <row r="9" spans="1:8" ht="13.5" customHeight="1">
      <c r="A9" s="1212" t="s">
        <v>8</v>
      </c>
      <c r="B9" s="1431">
        <v>303655</v>
      </c>
      <c r="C9" s="1431">
        <v>48600</v>
      </c>
      <c r="D9" s="1431">
        <v>255055</v>
      </c>
      <c r="E9" s="1431">
        <v>9407</v>
      </c>
      <c r="F9" s="1431">
        <v>4525</v>
      </c>
      <c r="G9" s="1429">
        <f t="shared" si="0"/>
        <v>83.99499431921095</v>
      </c>
      <c r="H9" s="1430">
        <f t="shared" si="1"/>
        <v>48.10247687891995</v>
      </c>
    </row>
    <row r="10" spans="1:8" ht="13.5" customHeight="1">
      <c r="A10" s="1212" t="s">
        <v>9</v>
      </c>
      <c r="B10" s="1431">
        <v>331970</v>
      </c>
      <c r="C10" s="1431">
        <v>60975</v>
      </c>
      <c r="D10" s="1431">
        <v>270995</v>
      </c>
      <c r="E10" s="1431">
        <v>3889</v>
      </c>
      <c r="F10" s="1431">
        <v>17771</v>
      </c>
      <c r="G10" s="1429">
        <f t="shared" si="0"/>
        <v>81.63237641955598</v>
      </c>
      <c r="H10" s="1430">
        <f t="shared" si="1"/>
        <v>456.95551555669834</v>
      </c>
    </row>
    <row r="11" spans="1:8" ht="13.5" customHeight="1">
      <c r="A11" s="1218" t="s">
        <v>2312</v>
      </c>
      <c r="B11" s="1431">
        <v>138157</v>
      </c>
      <c r="C11" s="1431">
        <v>30990</v>
      </c>
      <c r="D11" s="1431">
        <v>107167</v>
      </c>
      <c r="E11" s="1431">
        <v>4306</v>
      </c>
      <c r="F11" s="1431"/>
      <c r="G11" s="1429">
        <f t="shared" si="0"/>
        <v>77.56899758969867</v>
      </c>
      <c r="H11" s="1430">
        <f t="shared" si="1"/>
        <v>0</v>
      </c>
    </row>
    <row r="12" spans="1:8" ht="13.5" customHeight="1">
      <c r="A12" s="1212" t="s">
        <v>691</v>
      </c>
      <c r="B12" s="1431">
        <v>1148089</v>
      </c>
      <c r="C12" s="1431">
        <v>247530</v>
      </c>
      <c r="D12" s="1431">
        <v>900559</v>
      </c>
      <c r="E12" s="1431">
        <v>32027</v>
      </c>
      <c r="F12" s="1431">
        <v>70822</v>
      </c>
      <c r="G12" s="1429">
        <f t="shared" si="0"/>
        <v>78.43982478710274</v>
      </c>
      <c r="H12" s="1430">
        <f t="shared" si="1"/>
        <v>221.13216973178882</v>
      </c>
    </row>
    <row r="13" spans="1:8" ht="13.5" customHeight="1">
      <c r="A13" s="1212" t="s">
        <v>445</v>
      </c>
      <c r="B13" s="1431">
        <v>4317</v>
      </c>
      <c r="C13" s="1431">
        <v>3981</v>
      </c>
      <c r="D13" s="1431">
        <v>336</v>
      </c>
      <c r="E13" s="1431">
        <v>268</v>
      </c>
      <c r="F13" s="1431">
        <v>121</v>
      </c>
      <c r="G13" s="1429">
        <f t="shared" si="0"/>
        <v>7.78318276580959</v>
      </c>
      <c r="H13" s="1430">
        <f t="shared" si="1"/>
        <v>45.149253731343286</v>
      </c>
    </row>
    <row r="14" spans="1:8" ht="13.5" customHeight="1">
      <c r="A14" s="1432" t="s">
        <v>868</v>
      </c>
      <c r="B14" s="1431">
        <v>222277</v>
      </c>
      <c r="C14" s="1431">
        <v>151221</v>
      </c>
      <c r="D14" s="1431">
        <v>71056</v>
      </c>
      <c r="E14" s="1431">
        <v>10807</v>
      </c>
      <c r="F14" s="1431">
        <v>2015</v>
      </c>
      <c r="G14" s="1429">
        <f t="shared" si="0"/>
        <v>31.96732005560629</v>
      </c>
      <c r="H14" s="1430">
        <f t="shared" si="1"/>
        <v>18.64532247617285</v>
      </c>
    </row>
    <row r="15" spans="1:8" ht="13.5" customHeight="1">
      <c r="A15" s="1432" t="s">
        <v>869</v>
      </c>
      <c r="B15" s="1431">
        <v>589878</v>
      </c>
      <c r="C15" s="1431">
        <v>242063</v>
      </c>
      <c r="D15" s="1431">
        <v>347815</v>
      </c>
      <c r="E15" s="1431">
        <v>9811</v>
      </c>
      <c r="F15" s="1431">
        <v>54834</v>
      </c>
      <c r="G15" s="1429">
        <f t="shared" si="0"/>
        <v>58.96388744791295</v>
      </c>
      <c r="H15" s="1430">
        <f t="shared" si="1"/>
        <v>558.9032718377331</v>
      </c>
    </row>
    <row r="16" spans="1:8" ht="13.5" customHeight="1">
      <c r="A16" s="1489" t="s">
        <v>10</v>
      </c>
      <c r="B16" s="1433">
        <v>149665</v>
      </c>
      <c r="C16" s="1433">
        <v>93172</v>
      </c>
      <c r="D16" s="1433">
        <v>56493</v>
      </c>
      <c r="E16" s="1433">
        <v>2396</v>
      </c>
      <c r="F16" s="1433"/>
      <c r="G16" s="1429">
        <f t="shared" si="0"/>
        <v>37.746300070156686</v>
      </c>
      <c r="H16" s="1430">
        <f t="shared" si="1"/>
        <v>0</v>
      </c>
    </row>
    <row r="17" spans="1:8" ht="13.5" customHeight="1">
      <c r="A17" s="1432" t="s">
        <v>324</v>
      </c>
      <c r="B17" s="1433">
        <v>31672</v>
      </c>
      <c r="C17" s="1433"/>
      <c r="D17" s="1433">
        <v>1078</v>
      </c>
      <c r="E17" s="1433">
        <v>58</v>
      </c>
      <c r="F17" s="1433"/>
      <c r="G17" s="1429">
        <f t="shared" si="0"/>
        <v>3.4036372821419554</v>
      </c>
      <c r="H17" s="1430">
        <f t="shared" si="1"/>
        <v>0</v>
      </c>
    </row>
    <row r="18" spans="1:8" ht="13.5" customHeight="1">
      <c r="A18" s="1432" t="s">
        <v>1801</v>
      </c>
      <c r="B18" s="1433">
        <v>2062379</v>
      </c>
      <c r="C18" s="1433">
        <v>345792</v>
      </c>
      <c r="D18" s="1433">
        <v>1716587</v>
      </c>
      <c r="E18" s="1433">
        <v>38444</v>
      </c>
      <c r="F18" s="1433">
        <v>1096</v>
      </c>
      <c r="G18" s="1429">
        <f t="shared" si="0"/>
        <v>83.23334362888684</v>
      </c>
      <c r="H18" s="1430">
        <f t="shared" si="1"/>
        <v>2.850900010404745</v>
      </c>
    </row>
    <row r="19" spans="1:8" ht="13.5" customHeight="1">
      <c r="A19" s="1432" t="s">
        <v>871</v>
      </c>
      <c r="B19" s="1433">
        <v>507122</v>
      </c>
      <c r="C19" s="1433">
        <v>45651</v>
      </c>
      <c r="D19" s="1433">
        <v>461471</v>
      </c>
      <c r="E19" s="1433">
        <v>11071</v>
      </c>
      <c r="F19" s="1433"/>
      <c r="G19" s="1429">
        <f t="shared" si="0"/>
        <v>90.99802414409156</v>
      </c>
      <c r="H19" s="1430">
        <f t="shared" si="1"/>
        <v>0</v>
      </c>
    </row>
    <row r="20" spans="1:8" ht="13.5" customHeight="1">
      <c r="A20" s="1434" t="s">
        <v>2314</v>
      </c>
      <c r="B20" s="1435">
        <f>SUM(B3:B19)</f>
        <v>17314763</v>
      </c>
      <c r="C20" s="1435">
        <f>SUM(C3:C19)</f>
        <v>5212120</v>
      </c>
      <c r="D20" s="1435">
        <f>SUM(D3:D19)</f>
        <v>12071996</v>
      </c>
      <c r="E20" s="1435">
        <f>SUM(E3:E19)</f>
        <v>503528</v>
      </c>
      <c r="F20" s="1435">
        <f>SUM(F3:F19)</f>
        <v>365547</v>
      </c>
      <c r="G20" s="1436">
        <f t="shared" si="0"/>
        <v>69.72082725013331</v>
      </c>
      <c r="H20" s="1437">
        <f t="shared" si="1"/>
        <v>72.5971544780032</v>
      </c>
    </row>
    <row r="21" spans="1:8" ht="13.5" customHeight="1">
      <c r="A21" s="1438" t="s">
        <v>2315</v>
      </c>
      <c r="B21" s="1439">
        <v>106842328</v>
      </c>
      <c r="C21" s="1439">
        <v>12165010</v>
      </c>
      <c r="D21" s="1439">
        <v>94677318</v>
      </c>
      <c r="E21" s="1439">
        <v>2470144</v>
      </c>
      <c r="F21" s="1439">
        <v>395116</v>
      </c>
      <c r="G21" s="1440">
        <f t="shared" si="0"/>
        <v>88.61405378587408</v>
      </c>
      <c r="H21" s="1441">
        <f t="shared" si="1"/>
        <v>15.99566664939372</v>
      </c>
    </row>
    <row r="22" spans="1:8" ht="13.5" customHeight="1">
      <c r="A22" s="1434" t="s">
        <v>565</v>
      </c>
      <c r="B22" s="1435">
        <f>SUM(B20:B21)</f>
        <v>124157091</v>
      </c>
      <c r="C22" s="1435">
        <f>SUM(C20:C21)</f>
        <v>17377130</v>
      </c>
      <c r="D22" s="1435">
        <f>SUM(D20:D21)</f>
        <v>106749314</v>
      </c>
      <c r="E22" s="1435">
        <f>SUM(E20:E21)</f>
        <v>2973672</v>
      </c>
      <c r="F22" s="1435">
        <f>SUM(F20:F21)</f>
        <v>760663</v>
      </c>
      <c r="G22" s="1436">
        <f t="shared" si="0"/>
        <v>85.97923255144565</v>
      </c>
      <c r="H22" s="1437">
        <f t="shared" si="1"/>
        <v>25.57992273525796</v>
      </c>
    </row>
    <row r="23" spans="2:6" ht="21" customHeight="1">
      <c r="B23" s="1443"/>
      <c r="C23" s="1443"/>
      <c r="D23" s="1443"/>
      <c r="E23" s="1443"/>
      <c r="F23" s="1443"/>
    </row>
  </sheetData>
  <sheetProtection/>
  <mergeCells count="6">
    <mergeCell ref="A1:A2"/>
    <mergeCell ref="G1:G2"/>
    <mergeCell ref="H1:H2"/>
    <mergeCell ref="B1:D1"/>
    <mergeCell ref="E1:E2"/>
    <mergeCell ref="F1:F2"/>
  </mergeCells>
  <printOptions horizontalCentered="1" verticalCentered="1"/>
  <pageMargins left="0.5905511811023623" right="0.5905511811023623" top="0.9448818897637796" bottom="0.6299212598425197" header="0.5118110236220472" footer="0.5118110236220472"/>
  <pageSetup horizontalDpi="600" verticalDpi="600" orientation="landscape" paperSize="9" scale="95" r:id="rId1"/>
  <headerFooter alignWithMargins="0">
    <oddHeader>&amp;CTárgyi eszközök értékcsökkenése, elhasználódott eszközök  pótlására fordított kiadások és az eszközök elhasználódási foka  2013. évben
&amp;R14.c  tábla
Adatok: ezer Ft-ban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7.875" style="909" customWidth="1"/>
    <col min="2" max="2" width="38.50390625" style="910" customWidth="1"/>
    <col min="3" max="3" width="14.625" style="910" customWidth="1"/>
    <col min="4" max="4" width="18.375" style="932" customWidth="1"/>
    <col min="5" max="5" width="17.625" style="932" customWidth="1"/>
    <col min="6" max="6" width="18.375" style="933" customWidth="1"/>
    <col min="7" max="7" width="19.00390625" style="933" customWidth="1"/>
    <col min="8" max="9" width="14.125" style="909" customWidth="1"/>
    <col min="10" max="10" width="13.875" style="909" customWidth="1"/>
    <col min="11" max="11" width="16.625" style="909" customWidth="1"/>
    <col min="12" max="16384" width="9.375" style="910" customWidth="1"/>
  </cols>
  <sheetData>
    <row r="1" spans="1:8" s="902" customFormat="1" ht="15.75" customHeight="1">
      <c r="A1" s="1830" t="s">
        <v>719</v>
      </c>
      <c r="B1" s="1838" t="s">
        <v>1366</v>
      </c>
      <c r="C1" s="1833" t="s">
        <v>720</v>
      </c>
      <c r="D1" s="1833" t="s">
        <v>721</v>
      </c>
      <c r="E1" s="1834"/>
      <c r="F1" s="1833" t="s">
        <v>1670</v>
      </c>
      <c r="G1" s="1834"/>
      <c r="H1" s="901"/>
    </row>
    <row r="2" spans="1:8" s="902" customFormat="1" ht="13.5" customHeight="1">
      <c r="A2" s="1831"/>
      <c r="B2" s="1839"/>
      <c r="C2" s="1835"/>
      <c r="D2" s="1835" t="s">
        <v>722</v>
      </c>
      <c r="E2" s="1835" t="s">
        <v>723</v>
      </c>
      <c r="F2" s="1835" t="s">
        <v>722</v>
      </c>
      <c r="G2" s="1835" t="s">
        <v>723</v>
      </c>
      <c r="H2" s="1445"/>
    </row>
    <row r="3" spans="1:10" s="901" customFormat="1" ht="13.5" customHeight="1">
      <c r="A3" s="1832"/>
      <c r="B3" s="1840"/>
      <c r="C3" s="1836"/>
      <c r="D3" s="1837"/>
      <c r="E3" s="1837"/>
      <c r="F3" s="1837"/>
      <c r="G3" s="1837"/>
      <c r="H3" s="928"/>
      <c r="I3" s="903"/>
      <c r="J3" s="903"/>
    </row>
    <row r="4" spans="1:10" ht="15" customHeight="1">
      <c r="A4" s="904" t="s">
        <v>102</v>
      </c>
      <c r="B4" s="905" t="s">
        <v>724</v>
      </c>
      <c r="C4" s="906"/>
      <c r="D4" s="907"/>
      <c r="E4" s="907"/>
      <c r="F4" s="907"/>
      <c r="G4" s="907"/>
      <c r="H4" s="930"/>
      <c r="I4" s="908"/>
      <c r="J4" s="908"/>
    </row>
    <row r="5" spans="1:10" ht="15" customHeight="1">
      <c r="A5" s="904"/>
      <c r="B5" s="911" t="s">
        <v>725</v>
      </c>
      <c r="C5" s="912" t="s">
        <v>726</v>
      </c>
      <c r="D5" s="913">
        <v>273000000</v>
      </c>
      <c r="E5" s="913">
        <v>273450000</v>
      </c>
      <c r="F5" s="913">
        <v>273000000</v>
      </c>
      <c r="G5" s="913">
        <v>273450000</v>
      </c>
      <c r="H5" s="1446"/>
      <c r="I5" s="908"/>
      <c r="J5" s="908"/>
    </row>
    <row r="6" spans="1:10" ht="15" customHeight="1">
      <c r="A6" s="914"/>
      <c r="B6" s="915" t="s">
        <v>727</v>
      </c>
      <c r="C6" s="912" t="s">
        <v>726</v>
      </c>
      <c r="D6" s="916">
        <v>500000</v>
      </c>
      <c r="E6" s="916">
        <v>500000</v>
      </c>
      <c r="F6" s="916">
        <v>500000</v>
      </c>
      <c r="G6" s="916">
        <v>500000</v>
      </c>
      <c r="H6" s="1446"/>
      <c r="I6" s="908"/>
      <c r="J6" s="908"/>
    </row>
    <row r="7" spans="1:10" ht="15" customHeight="1">
      <c r="A7" s="914"/>
      <c r="B7" s="915" t="s">
        <v>728</v>
      </c>
      <c r="C7" s="912" t="s">
        <v>726</v>
      </c>
      <c r="D7" s="916">
        <v>94470000</v>
      </c>
      <c r="E7" s="916">
        <v>94470000</v>
      </c>
      <c r="F7" s="916">
        <v>94470000</v>
      </c>
      <c r="G7" s="916">
        <v>94470000</v>
      </c>
      <c r="H7" s="1447"/>
      <c r="I7" s="908"/>
      <c r="J7" s="908"/>
    </row>
    <row r="8" spans="1:10" ht="15" customHeight="1">
      <c r="A8" s="914"/>
      <c r="B8" s="915" t="s">
        <v>729</v>
      </c>
      <c r="C8" s="912" t="s">
        <v>726</v>
      </c>
      <c r="D8" s="916">
        <v>95000000</v>
      </c>
      <c r="E8" s="916">
        <v>95000000</v>
      </c>
      <c r="F8" s="916">
        <v>95000000</v>
      </c>
      <c r="G8" s="916">
        <v>95000000</v>
      </c>
      <c r="H8" s="1446"/>
      <c r="I8" s="908"/>
      <c r="J8" s="908"/>
    </row>
    <row r="9" spans="1:10" ht="15" customHeight="1">
      <c r="A9" s="914"/>
      <c r="B9" s="915" t="s">
        <v>1535</v>
      </c>
      <c r="C9" s="912" t="s">
        <v>726</v>
      </c>
      <c r="D9" s="916">
        <v>3000000</v>
      </c>
      <c r="E9" s="917">
        <v>3000000</v>
      </c>
      <c r="F9" s="916">
        <v>3000000</v>
      </c>
      <c r="G9" s="917">
        <v>3000000</v>
      </c>
      <c r="H9" s="1446"/>
      <c r="I9" s="908"/>
      <c r="J9" s="908"/>
    </row>
    <row r="10" spans="1:10" ht="15" customHeight="1">
      <c r="A10" s="914"/>
      <c r="B10" s="915" t="s">
        <v>731</v>
      </c>
      <c r="C10" s="912" t="s">
        <v>726</v>
      </c>
      <c r="D10" s="917">
        <v>210000000</v>
      </c>
      <c r="E10" s="917">
        <v>210000000</v>
      </c>
      <c r="F10" s="917">
        <v>210000000</v>
      </c>
      <c r="G10" s="917">
        <v>210000000</v>
      </c>
      <c r="H10" s="1446"/>
      <c r="I10" s="908"/>
      <c r="J10" s="908"/>
    </row>
    <row r="11" spans="1:10" ht="15" customHeight="1">
      <c r="A11" s="914"/>
      <c r="B11" s="911" t="s">
        <v>1108</v>
      </c>
      <c r="C11" s="918" t="s">
        <v>726</v>
      </c>
      <c r="D11" s="919">
        <v>500000</v>
      </c>
      <c r="E11" s="919">
        <v>500000</v>
      </c>
      <c r="F11" s="919">
        <v>500000</v>
      </c>
      <c r="G11" s="919">
        <v>500000</v>
      </c>
      <c r="H11" s="1446"/>
      <c r="I11" s="908"/>
      <c r="J11" s="908"/>
    </row>
    <row r="12" spans="1:10" ht="15" customHeight="1">
      <c r="A12" s="914"/>
      <c r="B12" s="911" t="s">
        <v>1109</v>
      </c>
      <c r="C12" s="918" t="s">
        <v>726</v>
      </c>
      <c r="D12" s="919">
        <v>41420000</v>
      </c>
      <c r="E12" s="919">
        <v>114720000</v>
      </c>
      <c r="F12" s="919">
        <v>41420000</v>
      </c>
      <c r="G12" s="919">
        <v>114720000</v>
      </c>
      <c r="H12" s="1446"/>
      <c r="I12" s="908"/>
      <c r="J12" s="908"/>
    </row>
    <row r="13" spans="1:10" ht="15" customHeight="1">
      <c r="A13" s="914"/>
      <c r="B13" s="911" t="s">
        <v>1671</v>
      </c>
      <c r="C13" s="918" t="s">
        <v>726</v>
      </c>
      <c r="D13" s="919"/>
      <c r="E13" s="919"/>
      <c r="F13" s="919">
        <v>290000000</v>
      </c>
      <c r="G13" s="919">
        <v>290000000</v>
      </c>
      <c r="H13" s="1446"/>
      <c r="I13" s="908"/>
      <c r="J13" s="908"/>
    </row>
    <row r="14" spans="1:10" ht="15" customHeight="1">
      <c r="A14" s="914"/>
      <c r="B14" s="911" t="s">
        <v>1672</v>
      </c>
      <c r="C14" s="918" t="s">
        <v>726</v>
      </c>
      <c r="D14" s="919"/>
      <c r="E14" s="919"/>
      <c r="F14" s="919">
        <v>3000000</v>
      </c>
      <c r="G14" s="919">
        <v>3000000</v>
      </c>
      <c r="H14" s="1446"/>
      <c r="I14" s="908"/>
      <c r="J14" s="908"/>
    </row>
    <row r="15" spans="1:10" ht="15" customHeight="1">
      <c r="A15" s="904" t="s">
        <v>1337</v>
      </c>
      <c r="B15" s="905" t="s">
        <v>1110</v>
      </c>
      <c r="C15" s="912"/>
      <c r="D15" s="916"/>
      <c r="E15" s="916"/>
      <c r="F15" s="916"/>
      <c r="G15" s="916"/>
      <c r="H15" s="1446"/>
      <c r="I15" s="908"/>
      <c r="J15" s="908"/>
    </row>
    <row r="16" spans="1:10" ht="15" customHeight="1">
      <c r="A16" s="904"/>
      <c r="B16" s="911" t="s">
        <v>1111</v>
      </c>
      <c r="C16" s="912" t="s">
        <v>726</v>
      </c>
      <c r="D16" s="916">
        <v>398900000</v>
      </c>
      <c r="E16" s="916">
        <v>381530000</v>
      </c>
      <c r="F16" s="916">
        <v>398700000</v>
      </c>
      <c r="G16" s="916">
        <v>381330000</v>
      </c>
      <c r="H16" s="1446"/>
      <c r="I16" s="908"/>
      <c r="J16" s="908"/>
    </row>
    <row r="17" spans="1:10" ht="15" customHeight="1">
      <c r="A17" s="904"/>
      <c r="B17" s="915" t="s">
        <v>1112</v>
      </c>
      <c r="C17" s="912" t="s">
        <v>726</v>
      </c>
      <c r="D17" s="917">
        <v>820000</v>
      </c>
      <c r="E17" s="917"/>
      <c r="F17" s="917">
        <v>820000</v>
      </c>
      <c r="G17" s="917"/>
      <c r="H17" s="1446"/>
      <c r="I17" s="908"/>
      <c r="J17" s="908"/>
    </row>
    <row r="18" spans="1:10" ht="15" customHeight="1">
      <c r="A18" s="904" t="s">
        <v>104</v>
      </c>
      <c r="B18" s="905" t="s">
        <v>1113</v>
      </c>
      <c r="C18" s="912"/>
      <c r="D18" s="916"/>
      <c r="E18" s="916"/>
      <c r="F18" s="916"/>
      <c r="G18" s="916"/>
      <c r="H18" s="1446"/>
      <c r="I18" s="908"/>
      <c r="J18" s="908"/>
    </row>
    <row r="19" spans="1:10" ht="15" customHeight="1">
      <c r="A19" s="920"/>
      <c r="B19" s="915" t="s">
        <v>1536</v>
      </c>
      <c r="C19" s="912" t="s">
        <v>726</v>
      </c>
      <c r="D19" s="916">
        <v>1650000</v>
      </c>
      <c r="E19" s="921">
        <v>1650000</v>
      </c>
      <c r="F19" s="916">
        <v>1650000</v>
      </c>
      <c r="G19" s="921">
        <v>1650000</v>
      </c>
      <c r="H19" s="1446"/>
      <c r="I19" s="908"/>
      <c r="J19" s="908"/>
    </row>
    <row r="20" spans="1:10" ht="15" customHeight="1">
      <c r="A20" s="920" t="s">
        <v>106</v>
      </c>
      <c r="B20" s="905" t="s">
        <v>1673</v>
      </c>
      <c r="C20" s="912"/>
      <c r="D20" s="921"/>
      <c r="E20" s="921"/>
      <c r="F20" s="921"/>
      <c r="G20" s="921"/>
      <c r="H20" s="1446"/>
      <c r="I20" s="908"/>
      <c r="J20" s="908"/>
    </row>
    <row r="21" spans="1:10" ht="27.75" customHeight="1">
      <c r="A21" s="920"/>
      <c r="B21" s="915" t="s">
        <v>1674</v>
      </c>
      <c r="C21" s="912" t="s">
        <v>1116</v>
      </c>
      <c r="D21" s="921"/>
      <c r="E21" s="921"/>
      <c r="F21" s="921">
        <v>780000</v>
      </c>
      <c r="G21" s="921">
        <v>780000</v>
      </c>
      <c r="H21" s="1446"/>
      <c r="I21" s="908"/>
      <c r="J21" s="908"/>
    </row>
    <row r="22" spans="1:10" ht="15" customHeight="1">
      <c r="A22" s="922" t="s">
        <v>106</v>
      </c>
      <c r="B22" s="923" t="s">
        <v>1114</v>
      </c>
      <c r="C22" s="912"/>
      <c r="D22" s="921"/>
      <c r="E22" s="916"/>
      <c r="F22" s="921"/>
      <c r="G22" s="916"/>
      <c r="H22" s="1446"/>
      <c r="I22" s="908"/>
      <c r="J22" s="908"/>
    </row>
    <row r="23" spans="1:10" ht="15" customHeight="1">
      <c r="A23" s="924"/>
      <c r="B23" s="915" t="s">
        <v>1115</v>
      </c>
      <c r="C23" s="912" t="s">
        <v>726</v>
      </c>
      <c r="D23" s="916">
        <v>1650</v>
      </c>
      <c r="E23" s="916">
        <v>1650</v>
      </c>
      <c r="F23" s="916">
        <v>1650</v>
      </c>
      <c r="G23" s="916">
        <v>1650</v>
      </c>
      <c r="H23" s="1446"/>
      <c r="I23" s="908"/>
      <c r="J23" s="908"/>
    </row>
    <row r="24" spans="1:10" ht="15" customHeight="1">
      <c r="A24" s="924"/>
      <c r="B24" s="925" t="s">
        <v>1675</v>
      </c>
      <c r="C24" s="912" t="s">
        <v>1116</v>
      </c>
      <c r="D24" s="921">
        <v>23154000</v>
      </c>
      <c r="E24" s="921">
        <v>23154000</v>
      </c>
      <c r="F24" s="921">
        <v>23154000</v>
      </c>
      <c r="G24" s="921">
        <v>23154000</v>
      </c>
      <c r="H24" s="1446"/>
      <c r="I24" s="908"/>
      <c r="J24" s="908"/>
    </row>
    <row r="25" spans="1:8" s="902" customFormat="1" ht="17.25" customHeight="1" thickBot="1">
      <c r="A25" s="926"/>
      <c r="B25" s="1828" t="s">
        <v>1117</v>
      </c>
      <c r="C25" s="1829"/>
      <c r="D25" s="927">
        <f>SUM(D5:D24)</f>
        <v>1142415650</v>
      </c>
      <c r="E25" s="927">
        <f>SUM(E5:E24)</f>
        <v>1197975650</v>
      </c>
      <c r="F25" s="927">
        <f>SUM(F5:F24)</f>
        <v>1435995650</v>
      </c>
      <c r="G25" s="927">
        <f>SUM(G5:G24)</f>
        <v>1491555650</v>
      </c>
      <c r="H25" s="1448"/>
    </row>
    <row r="26" spans="1:11" s="929" customFormat="1" ht="31.5" customHeight="1">
      <c r="A26" s="928"/>
      <c r="C26" s="930"/>
      <c r="D26" s="931"/>
      <c r="E26" s="931"/>
      <c r="F26" s="931"/>
      <c r="G26" s="931"/>
      <c r="H26" s="931"/>
      <c r="I26" s="931"/>
      <c r="J26" s="931"/>
      <c r="K26" s="928"/>
    </row>
    <row r="27" spans="1:11" s="929" customFormat="1" ht="17.25" customHeight="1">
      <c r="A27" s="928"/>
      <c r="C27" s="930"/>
      <c r="D27" s="931"/>
      <c r="E27" s="931"/>
      <c r="F27" s="931"/>
      <c r="G27" s="931"/>
      <c r="H27" s="931"/>
      <c r="I27" s="931"/>
      <c r="J27" s="931"/>
      <c r="K27" s="928"/>
    </row>
    <row r="28" ht="17.25" customHeight="1"/>
    <row r="29" ht="17.2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0">
    <mergeCell ref="B25:C25"/>
    <mergeCell ref="A1:A3"/>
    <mergeCell ref="D1:E1"/>
    <mergeCell ref="F1:G1"/>
    <mergeCell ref="C1:C3"/>
    <mergeCell ref="E2:E3"/>
    <mergeCell ref="F2:F3"/>
    <mergeCell ref="B1:B3"/>
    <mergeCell ref="D2:D3"/>
    <mergeCell ref="G2:G3"/>
  </mergeCells>
  <printOptions horizontalCentered="1" verticalCentered="1"/>
  <pageMargins left="0.9055118110236221" right="0.35433070866141736" top="1.141732283464567" bottom="0.3937007874015748" header="0.5511811023622047" footer="0.5118110236220472"/>
  <pageSetup horizontalDpi="300" verticalDpi="300" orientation="landscape" paperSize="9" r:id="rId1"/>
  <headerFooter alignWithMargins="0">
    <oddHeader>&amp;CAz önkormányzat tulajdonában lévő részesedések
2012. és 2013. december 31-i állományáról
a tulajdoni részesedés aránya alapján&amp;R15. tábla
Adatok: Ft-ban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B4">
      <selection activeCell="C24" sqref="C24"/>
    </sheetView>
  </sheetViews>
  <sheetFormatPr defaultColWidth="10.625" defaultRowHeight="12.75"/>
  <cols>
    <col min="1" max="1" width="6.125" style="737" hidden="1" customWidth="1"/>
    <col min="2" max="2" width="6.875" style="737" customWidth="1"/>
    <col min="3" max="3" width="37.625" style="737" customWidth="1"/>
    <col min="4" max="4" width="10.00390625" style="737" customWidth="1"/>
    <col min="5" max="16384" width="10.625" style="737" customWidth="1"/>
  </cols>
  <sheetData>
    <row r="1" spans="1:7" ht="72.75" thickBot="1">
      <c r="A1" s="734"/>
      <c r="B1" s="735" t="s">
        <v>793</v>
      </c>
      <c r="C1" s="735" t="s">
        <v>435</v>
      </c>
      <c r="D1" s="735" t="s">
        <v>436</v>
      </c>
      <c r="E1" s="736" t="s">
        <v>437</v>
      </c>
      <c r="F1" s="736" t="s">
        <v>438</v>
      </c>
      <c r="G1" s="736" t="s">
        <v>439</v>
      </c>
    </row>
    <row r="2" spans="1:7" ht="12.75">
      <c r="A2" s="738"/>
      <c r="B2" s="738">
        <v>1</v>
      </c>
      <c r="C2" s="739" t="s">
        <v>865</v>
      </c>
      <c r="D2" s="740">
        <v>171</v>
      </c>
      <c r="E2" s="740">
        <v>171</v>
      </c>
      <c r="F2" s="740">
        <v>168</v>
      </c>
      <c r="G2" s="740">
        <f>F2/E2*100</f>
        <v>98.24561403508771</v>
      </c>
    </row>
    <row r="3" spans="1:7" ht="13.5" customHeight="1">
      <c r="A3" s="741"/>
      <c r="B3" s="741">
        <v>2</v>
      </c>
      <c r="C3" s="742" t="s">
        <v>4</v>
      </c>
      <c r="D3" s="743">
        <v>152</v>
      </c>
      <c r="E3" s="743">
        <v>0</v>
      </c>
      <c r="F3" s="743">
        <v>0</v>
      </c>
      <c r="G3" s="740"/>
    </row>
    <row r="4" spans="1:7" ht="12.75">
      <c r="A4" s="741"/>
      <c r="B4" s="741">
        <v>3</v>
      </c>
      <c r="C4" s="744" t="s">
        <v>440</v>
      </c>
      <c r="D4" s="745">
        <v>118.5</v>
      </c>
      <c r="E4" s="746">
        <v>121.5</v>
      </c>
      <c r="F4" s="1121">
        <v>115</v>
      </c>
      <c r="G4" s="740">
        <f>F4/E4*100</f>
        <v>94.65020576131687</v>
      </c>
    </row>
    <row r="5" spans="1:7" ht="12.75">
      <c r="A5" s="741"/>
      <c r="B5" s="741">
        <v>4</v>
      </c>
      <c r="C5" s="744" t="s">
        <v>441</v>
      </c>
      <c r="D5" s="743">
        <v>34</v>
      </c>
      <c r="E5" s="743">
        <v>0</v>
      </c>
      <c r="F5" s="743">
        <v>0</v>
      </c>
      <c r="G5" s="740"/>
    </row>
    <row r="6" spans="1:7" ht="12.75">
      <c r="A6" s="741"/>
      <c r="B6" s="741">
        <v>5</v>
      </c>
      <c r="C6" s="744" t="s">
        <v>5</v>
      </c>
      <c r="D6" s="743">
        <v>56.5</v>
      </c>
      <c r="E6" s="743">
        <v>56.5</v>
      </c>
      <c r="F6" s="743">
        <v>50</v>
      </c>
      <c r="G6" s="740">
        <f aca="true" t="shared" si="0" ref="G6:G11">F6/E6*100</f>
        <v>88.49557522123894</v>
      </c>
    </row>
    <row r="7" spans="1:7" ht="12.75">
      <c r="A7" s="741"/>
      <c r="B7" s="741">
        <v>6</v>
      </c>
      <c r="C7" s="744" t="s">
        <v>442</v>
      </c>
      <c r="D7" s="743">
        <v>170</v>
      </c>
      <c r="E7" s="743">
        <v>171</v>
      </c>
      <c r="F7" s="743">
        <v>171</v>
      </c>
      <c r="G7" s="740">
        <f t="shared" si="0"/>
        <v>100</v>
      </c>
    </row>
    <row r="8" spans="1:7" ht="12.75">
      <c r="A8" s="741"/>
      <c r="B8" s="741">
        <v>7</v>
      </c>
      <c r="C8" s="744" t="s">
        <v>6</v>
      </c>
      <c r="D8" s="743">
        <v>64</v>
      </c>
      <c r="E8" s="743">
        <v>72.5</v>
      </c>
      <c r="F8" s="743">
        <v>69</v>
      </c>
      <c r="G8" s="740">
        <f t="shared" si="0"/>
        <v>95.17241379310344</v>
      </c>
    </row>
    <row r="9" spans="1:7" ht="12.75">
      <c r="A9" s="741"/>
      <c r="B9" s="741">
        <v>8</v>
      </c>
      <c r="C9" s="744" t="s">
        <v>7</v>
      </c>
      <c r="D9" s="743">
        <v>64</v>
      </c>
      <c r="E9" s="743">
        <v>67</v>
      </c>
      <c r="F9" s="743">
        <v>67</v>
      </c>
      <c r="G9" s="740">
        <f t="shared" si="0"/>
        <v>100</v>
      </c>
    </row>
    <row r="10" spans="1:7" ht="12.75">
      <c r="A10" s="741"/>
      <c r="B10" s="741">
        <v>9</v>
      </c>
      <c r="C10" s="744" t="s">
        <v>8</v>
      </c>
      <c r="D10" s="743">
        <v>52</v>
      </c>
      <c r="E10" s="743">
        <v>69</v>
      </c>
      <c r="F10" s="743">
        <v>69</v>
      </c>
      <c r="G10" s="740">
        <f t="shared" si="0"/>
        <v>100</v>
      </c>
    </row>
    <row r="11" spans="1:7" ht="12.75">
      <c r="A11" s="747"/>
      <c r="B11" s="748">
        <v>10</v>
      </c>
      <c r="C11" s="749" t="s">
        <v>9</v>
      </c>
      <c r="D11" s="750">
        <v>65.5</v>
      </c>
      <c r="E11" s="750">
        <v>67.5</v>
      </c>
      <c r="F11" s="750">
        <v>67</v>
      </c>
      <c r="G11" s="740">
        <f t="shared" si="0"/>
        <v>99.25925925925925</v>
      </c>
    </row>
    <row r="12" spans="1:7" ht="12.75">
      <c r="A12" s="741"/>
      <c r="B12" s="748">
        <v>11</v>
      </c>
      <c r="C12" s="749" t="s">
        <v>443</v>
      </c>
      <c r="D12" s="750">
        <v>6</v>
      </c>
      <c r="E12" s="750">
        <v>0</v>
      </c>
      <c r="F12" s="750">
        <v>4</v>
      </c>
      <c r="G12" s="740"/>
    </row>
    <row r="13" spans="1:7" ht="12.75">
      <c r="A13" s="741"/>
      <c r="B13" s="748">
        <v>12</v>
      </c>
      <c r="C13" s="749" t="s">
        <v>866</v>
      </c>
      <c r="D13" s="750">
        <v>11</v>
      </c>
      <c r="E13" s="750">
        <v>0</v>
      </c>
      <c r="F13" s="750">
        <v>7</v>
      </c>
      <c r="G13" s="740"/>
    </row>
    <row r="14" spans="1:7" ht="12.75">
      <c r="A14" s="741"/>
      <c r="B14" s="748">
        <v>13</v>
      </c>
      <c r="C14" s="749" t="s">
        <v>867</v>
      </c>
      <c r="D14" s="750">
        <v>16</v>
      </c>
      <c r="E14" s="750">
        <v>0</v>
      </c>
      <c r="F14" s="750">
        <v>9</v>
      </c>
      <c r="G14" s="740"/>
    </row>
    <row r="15" spans="1:7" ht="24">
      <c r="A15" s="741"/>
      <c r="B15" s="748">
        <v>14</v>
      </c>
      <c r="C15" s="751" t="s">
        <v>444</v>
      </c>
      <c r="D15" s="750">
        <v>13</v>
      </c>
      <c r="E15" s="750">
        <v>25</v>
      </c>
      <c r="F15" s="750">
        <v>17</v>
      </c>
      <c r="G15" s="740">
        <f aca="true" t="shared" si="1" ref="G15:G24">F15/E15*100</f>
        <v>68</v>
      </c>
    </row>
    <row r="16" spans="1:7" ht="16.5" customHeight="1">
      <c r="A16" s="741"/>
      <c r="B16" s="748">
        <v>15</v>
      </c>
      <c r="C16" s="751" t="s">
        <v>691</v>
      </c>
      <c r="D16" s="750">
        <v>48</v>
      </c>
      <c r="E16" s="750">
        <v>48</v>
      </c>
      <c r="F16" s="750">
        <v>48</v>
      </c>
      <c r="G16" s="740">
        <f t="shared" si="1"/>
        <v>100</v>
      </c>
    </row>
    <row r="17" spans="1:7" ht="13.5" customHeight="1">
      <c r="A17" s="741"/>
      <c r="B17" s="748">
        <v>16</v>
      </c>
      <c r="C17" s="751" t="s">
        <v>445</v>
      </c>
      <c r="D17" s="750">
        <v>3</v>
      </c>
      <c r="E17" s="750">
        <v>3</v>
      </c>
      <c r="F17" s="750">
        <v>3</v>
      </c>
      <c r="G17" s="740">
        <f t="shared" si="1"/>
        <v>100</v>
      </c>
    </row>
    <row r="18" spans="1:7" ht="13.5" customHeight="1">
      <c r="A18" s="741"/>
      <c r="B18" s="748">
        <v>17</v>
      </c>
      <c r="C18" s="751" t="s">
        <v>868</v>
      </c>
      <c r="D18" s="750">
        <v>50</v>
      </c>
      <c r="E18" s="750">
        <v>50</v>
      </c>
      <c r="F18" s="750">
        <v>50</v>
      </c>
      <c r="G18" s="740">
        <f t="shared" si="1"/>
        <v>100</v>
      </c>
    </row>
    <row r="19" spans="1:7" ht="12.75">
      <c r="A19" s="747"/>
      <c r="B19" s="748">
        <v>18</v>
      </c>
      <c r="C19" s="749" t="s">
        <v>869</v>
      </c>
      <c r="D19" s="976">
        <v>66</v>
      </c>
      <c r="E19" s="976">
        <v>66</v>
      </c>
      <c r="F19" s="976">
        <v>52</v>
      </c>
      <c r="G19" s="740">
        <f t="shared" si="1"/>
        <v>78.78787878787878</v>
      </c>
    </row>
    <row r="20" spans="1:7" ht="12.75">
      <c r="A20" s="752"/>
      <c r="B20" s="748">
        <v>19</v>
      </c>
      <c r="C20" s="749" t="s">
        <v>10</v>
      </c>
      <c r="D20" s="750">
        <v>127</v>
      </c>
      <c r="E20" s="750">
        <v>127</v>
      </c>
      <c r="F20" s="750">
        <v>115</v>
      </c>
      <c r="G20" s="740">
        <f t="shared" si="1"/>
        <v>90.5511811023622</v>
      </c>
    </row>
    <row r="21" spans="1:7" ht="12.75">
      <c r="A21" s="747"/>
      <c r="B21" s="748">
        <v>20</v>
      </c>
      <c r="C21" s="749" t="s">
        <v>324</v>
      </c>
      <c r="D21" s="750">
        <v>17</v>
      </c>
      <c r="E21" s="750">
        <v>17</v>
      </c>
      <c r="F21" s="750">
        <v>17</v>
      </c>
      <c r="G21" s="740">
        <f t="shared" si="1"/>
        <v>100</v>
      </c>
    </row>
    <row r="22" spans="1:7" ht="12.75">
      <c r="A22" s="741"/>
      <c r="B22" s="748">
        <v>21</v>
      </c>
      <c r="C22" s="749" t="s">
        <v>870</v>
      </c>
      <c r="D22" s="750">
        <v>20</v>
      </c>
      <c r="E22" s="750">
        <v>20</v>
      </c>
      <c r="F22" s="750">
        <v>20</v>
      </c>
      <c r="G22" s="740">
        <f t="shared" si="1"/>
        <v>100</v>
      </c>
    </row>
    <row r="23" spans="1:7" ht="12.75">
      <c r="A23" s="741"/>
      <c r="B23" s="748">
        <v>22</v>
      </c>
      <c r="C23" s="749" t="s">
        <v>871</v>
      </c>
      <c r="D23" s="750">
        <v>8</v>
      </c>
      <c r="E23" s="750">
        <v>8</v>
      </c>
      <c r="F23" s="750">
        <v>7</v>
      </c>
      <c r="G23" s="740">
        <f t="shared" si="1"/>
        <v>87.5</v>
      </c>
    </row>
    <row r="24" spans="1:7" ht="12.75">
      <c r="A24" s="753"/>
      <c r="B24" s="753"/>
      <c r="C24" s="754" t="s">
        <v>2324</v>
      </c>
      <c r="D24" s="755">
        <f>SUM(D2:D23)</f>
        <v>1332.5</v>
      </c>
      <c r="E24" s="755">
        <f>SUM(E2:E23)</f>
        <v>1160</v>
      </c>
      <c r="F24" s="755">
        <f>SUM(F2:F23)</f>
        <v>1125</v>
      </c>
      <c r="G24" s="1122">
        <f t="shared" si="1"/>
        <v>96.98275862068965</v>
      </c>
    </row>
    <row r="25" spans="1:7" ht="12.75">
      <c r="A25" s="756"/>
      <c r="B25" s="756"/>
      <c r="C25" s="756"/>
      <c r="D25" s="756"/>
      <c r="E25" s="757"/>
      <c r="F25" s="757"/>
      <c r="G25" s="757"/>
    </row>
    <row r="26" spans="1:7" ht="12.75">
      <c r="A26" s="758"/>
      <c r="B26" s="758"/>
      <c r="C26" s="758"/>
      <c r="D26" s="758"/>
      <c r="E26" s="757"/>
      <c r="F26" s="757"/>
      <c r="G26" s="757"/>
    </row>
    <row r="27" spans="1:7" ht="12.75">
      <c r="A27" s="758"/>
      <c r="B27" s="758"/>
      <c r="C27" s="758"/>
      <c r="D27" s="758"/>
      <c r="E27" s="757"/>
      <c r="F27" s="757"/>
      <c r="G27" s="757"/>
    </row>
    <row r="28" spans="1:7" ht="12.75">
      <c r="A28" s="758"/>
      <c r="B28" s="758"/>
      <c r="C28" s="758"/>
      <c r="D28" s="758"/>
      <c r="E28" s="757"/>
      <c r="F28" s="757"/>
      <c r="G28" s="757"/>
    </row>
    <row r="29" spans="1:7" ht="12.75">
      <c r="A29" s="758"/>
      <c r="B29" s="758"/>
      <c r="C29" s="758"/>
      <c r="D29" s="758"/>
      <c r="E29" s="757"/>
      <c r="F29" s="757"/>
      <c r="G29" s="757"/>
    </row>
    <row r="30" spans="1:7" ht="12.75">
      <c r="A30" s="758"/>
      <c r="B30" s="758"/>
      <c r="C30" s="758"/>
      <c r="D30" s="758"/>
      <c r="E30" s="757"/>
      <c r="F30" s="757"/>
      <c r="G30" s="757"/>
    </row>
    <row r="31" spans="1:7" ht="12.75">
      <c r="A31" s="758"/>
      <c r="B31" s="758"/>
      <c r="C31" s="758"/>
      <c r="D31" s="758"/>
      <c r="E31" s="757"/>
      <c r="F31" s="757"/>
      <c r="G31" s="757"/>
    </row>
    <row r="32" spans="1:7" ht="12.75">
      <c r="A32" s="758"/>
      <c r="B32" s="758"/>
      <c r="C32" s="758"/>
      <c r="D32" s="758"/>
      <c r="E32" s="757"/>
      <c r="F32" s="757"/>
      <c r="G32" s="757"/>
    </row>
    <row r="33" spans="1:7" ht="12.75">
      <c r="A33" s="758"/>
      <c r="B33" s="758"/>
      <c r="C33" s="758"/>
      <c r="D33" s="758"/>
      <c r="E33" s="757"/>
      <c r="F33" s="757"/>
      <c r="G33" s="757"/>
    </row>
    <row r="34" spans="1:7" ht="12.75">
      <c r="A34" s="758"/>
      <c r="B34" s="758"/>
      <c r="C34" s="758"/>
      <c r="D34" s="758"/>
      <c r="E34" s="757"/>
      <c r="F34" s="757"/>
      <c r="G34" s="757"/>
    </row>
    <row r="35" spans="1:7" ht="12.75">
      <c r="A35" s="758"/>
      <c r="B35" s="758"/>
      <c r="C35" s="758"/>
      <c r="D35" s="758"/>
      <c r="E35" s="757"/>
      <c r="F35" s="757"/>
      <c r="G35" s="757"/>
    </row>
    <row r="36" spans="1:7" ht="12.75">
      <c r="A36" s="758"/>
      <c r="B36" s="758"/>
      <c r="C36" s="758"/>
      <c r="D36" s="758"/>
      <c r="E36" s="757"/>
      <c r="F36" s="757"/>
      <c r="G36" s="757"/>
    </row>
    <row r="37" spans="1:7" ht="12.75">
      <c r="A37" s="758"/>
      <c r="B37" s="758"/>
      <c r="C37" s="758"/>
      <c r="D37" s="758"/>
      <c r="E37" s="759"/>
      <c r="F37" s="759"/>
      <c r="G37" s="759"/>
    </row>
    <row r="38" spans="1:7" ht="12.75">
      <c r="A38" s="758"/>
      <c r="B38" s="758"/>
      <c r="C38" s="758"/>
      <c r="D38" s="758"/>
      <c r="E38" s="759"/>
      <c r="F38" s="759"/>
      <c r="G38" s="759"/>
    </row>
    <row r="39" spans="1:7" ht="12.75">
      <c r="A39" s="758"/>
      <c r="B39" s="758"/>
      <c r="C39" s="758"/>
      <c r="D39" s="758"/>
      <c r="E39" s="759"/>
      <c r="F39" s="759"/>
      <c r="G39" s="759"/>
    </row>
    <row r="40" spans="1:7" ht="12.75">
      <c r="A40" s="758"/>
      <c r="B40" s="758"/>
      <c r="C40" s="758"/>
      <c r="D40" s="758"/>
      <c r="E40" s="759"/>
      <c r="F40" s="759"/>
      <c r="G40" s="759"/>
    </row>
    <row r="41" spans="1:7" ht="12.75">
      <c r="A41" s="758"/>
      <c r="B41" s="758"/>
      <c r="C41" s="758"/>
      <c r="D41" s="758"/>
      <c r="E41" s="759"/>
      <c r="F41" s="759"/>
      <c r="G41" s="759"/>
    </row>
    <row r="42" spans="1:7" ht="12.75">
      <c r="A42" s="758"/>
      <c r="B42" s="758"/>
      <c r="C42" s="758"/>
      <c r="D42" s="758"/>
      <c r="E42" s="758"/>
      <c r="F42" s="758"/>
      <c r="G42" s="758"/>
    </row>
    <row r="43" spans="1:7" ht="12.75">
      <c r="A43" s="758"/>
      <c r="B43" s="758"/>
      <c r="C43" s="758"/>
      <c r="D43" s="758"/>
      <c r="E43" s="758"/>
      <c r="F43" s="758"/>
      <c r="G43" s="758"/>
    </row>
    <row r="44" spans="1:7" ht="12.75">
      <c r="A44" s="758"/>
      <c r="B44" s="758"/>
      <c r="C44" s="758"/>
      <c r="D44" s="758"/>
      <c r="E44" s="758"/>
      <c r="F44" s="758"/>
      <c r="G44" s="758"/>
    </row>
    <row r="45" spans="1:7" ht="12.75">
      <c r="A45" s="758"/>
      <c r="B45" s="758"/>
      <c r="C45" s="758"/>
      <c r="D45" s="758"/>
      <c r="E45" s="758"/>
      <c r="F45" s="758"/>
      <c r="G45" s="758"/>
    </row>
    <row r="46" spans="1:7" ht="12.75">
      <c r="A46" s="758"/>
      <c r="B46" s="758"/>
      <c r="C46" s="758"/>
      <c r="D46" s="758"/>
      <c r="E46" s="758"/>
      <c r="F46" s="758"/>
      <c r="G46" s="758"/>
    </row>
    <row r="47" spans="1:7" ht="12.75">
      <c r="A47" s="758"/>
      <c r="B47" s="758"/>
      <c r="C47" s="758"/>
      <c r="D47" s="758"/>
      <c r="E47" s="758"/>
      <c r="F47" s="758"/>
      <c r="G47" s="758"/>
    </row>
    <row r="48" spans="1:7" ht="12.75">
      <c r="A48" s="758"/>
      <c r="B48" s="758"/>
      <c r="C48" s="758"/>
      <c r="D48" s="758"/>
      <c r="E48" s="758"/>
      <c r="F48" s="758"/>
      <c r="G48" s="758"/>
    </row>
    <row r="49" spans="1:7" ht="12.75">
      <c r="A49" s="758"/>
      <c r="B49" s="758"/>
      <c r="C49" s="758"/>
      <c r="D49" s="758"/>
      <c r="E49" s="758"/>
      <c r="F49" s="758"/>
      <c r="G49" s="758"/>
    </row>
    <row r="50" spans="1:7" ht="12.75">
      <c r="A50" s="758"/>
      <c r="B50" s="758"/>
      <c r="C50" s="758"/>
      <c r="D50" s="758"/>
      <c r="E50" s="758"/>
      <c r="F50" s="758"/>
      <c r="G50" s="758"/>
    </row>
    <row r="51" spans="1:7" ht="12.75">
      <c r="A51" s="758"/>
      <c r="B51" s="758"/>
      <c r="C51" s="758"/>
      <c r="D51" s="758"/>
      <c r="E51" s="758"/>
      <c r="F51" s="758"/>
      <c r="G51" s="758"/>
    </row>
    <row r="52" spans="1:7" ht="12.75">
      <c r="A52" s="758"/>
      <c r="B52" s="758"/>
      <c r="C52" s="758"/>
      <c r="D52" s="758"/>
      <c r="E52" s="758"/>
      <c r="F52" s="758"/>
      <c r="G52" s="758"/>
    </row>
    <row r="53" spans="1:7" ht="12.75">
      <c r="A53" s="758"/>
      <c r="B53" s="758"/>
      <c r="C53" s="758"/>
      <c r="D53" s="758"/>
      <c r="E53" s="758"/>
      <c r="F53" s="758"/>
      <c r="G53" s="758"/>
    </row>
    <row r="54" spans="1:7" ht="12.75">
      <c r="A54" s="758"/>
      <c r="B54" s="758"/>
      <c r="C54" s="758"/>
      <c r="D54" s="758"/>
      <c r="E54" s="758"/>
      <c r="F54" s="758"/>
      <c r="G54" s="758"/>
    </row>
    <row r="55" spans="1:7" ht="12.75">
      <c r="A55" s="758"/>
      <c r="B55" s="758"/>
      <c r="C55" s="758"/>
      <c r="D55" s="758"/>
      <c r="E55" s="758"/>
      <c r="F55" s="758"/>
      <c r="G55" s="758"/>
    </row>
    <row r="56" spans="1:7" ht="12.75">
      <c r="A56" s="758"/>
      <c r="B56" s="758"/>
      <c r="C56" s="758"/>
      <c r="D56" s="758"/>
      <c r="E56" s="758"/>
      <c r="F56" s="758"/>
      <c r="G56" s="758"/>
    </row>
    <row r="57" spans="1:7" ht="12.75">
      <c r="A57" s="758"/>
      <c r="B57" s="758"/>
      <c r="C57" s="758"/>
      <c r="D57" s="758"/>
      <c r="E57" s="758"/>
      <c r="F57" s="758"/>
      <c r="G57" s="758"/>
    </row>
    <row r="58" spans="1:7" ht="12.75">
      <c r="A58" s="758"/>
      <c r="B58" s="758"/>
      <c r="C58" s="758"/>
      <c r="D58" s="758"/>
      <c r="E58" s="758"/>
      <c r="F58" s="758"/>
      <c r="G58" s="758"/>
    </row>
    <row r="59" spans="1:7" ht="12.75">
      <c r="A59" s="758"/>
      <c r="B59" s="758"/>
      <c r="C59" s="758"/>
      <c r="D59" s="758"/>
      <c r="E59" s="758"/>
      <c r="F59" s="758"/>
      <c r="G59" s="758"/>
    </row>
    <row r="60" spans="1:7" ht="12.75">
      <c r="A60" s="758"/>
      <c r="B60" s="758"/>
      <c r="C60" s="758"/>
      <c r="D60" s="758"/>
      <c r="E60" s="758"/>
      <c r="F60" s="758"/>
      <c r="G60" s="758"/>
    </row>
    <row r="61" spans="1:7" ht="12.75">
      <c r="A61" s="758"/>
      <c r="B61" s="758"/>
      <c r="C61" s="758"/>
      <c r="D61" s="758"/>
      <c r="E61" s="758"/>
      <c r="F61" s="758"/>
      <c r="G61" s="758"/>
    </row>
    <row r="62" spans="1:7" ht="12.75">
      <c r="A62" s="758"/>
      <c r="B62" s="758"/>
      <c r="C62" s="758"/>
      <c r="D62" s="758"/>
      <c r="E62" s="758"/>
      <c r="F62" s="758"/>
      <c r="G62" s="758"/>
    </row>
    <row r="63" spans="1:7" ht="12.75">
      <c r="A63" s="758"/>
      <c r="B63" s="758"/>
      <c r="C63" s="758"/>
      <c r="D63" s="758"/>
      <c r="E63" s="758"/>
      <c r="F63" s="758"/>
      <c r="G63" s="758"/>
    </row>
    <row r="64" spans="1:7" ht="12.75">
      <c r="A64" s="758"/>
      <c r="B64" s="758"/>
      <c r="C64" s="758"/>
      <c r="D64" s="758"/>
      <c r="E64" s="758"/>
      <c r="F64" s="758"/>
      <c r="G64" s="758"/>
    </row>
    <row r="65" spans="1:7" ht="12.75">
      <c r="A65" s="758"/>
      <c r="B65" s="758"/>
      <c r="C65" s="758"/>
      <c r="D65" s="758"/>
      <c r="E65" s="758"/>
      <c r="F65" s="758"/>
      <c r="G65" s="758"/>
    </row>
    <row r="66" spans="1:7" ht="12.75">
      <c r="A66" s="758"/>
      <c r="B66" s="758"/>
      <c r="C66" s="758"/>
      <c r="D66" s="758"/>
      <c r="E66" s="758"/>
      <c r="F66" s="758"/>
      <c r="G66" s="758"/>
    </row>
    <row r="67" spans="1:7" ht="12.75">
      <c r="A67" s="758"/>
      <c r="B67" s="758"/>
      <c r="C67" s="758"/>
      <c r="D67" s="758"/>
      <c r="E67" s="758"/>
      <c r="F67" s="758"/>
      <c r="G67" s="758"/>
    </row>
    <row r="68" spans="1:7" ht="12.75">
      <c r="A68" s="758"/>
      <c r="B68" s="758"/>
      <c r="C68" s="758"/>
      <c r="D68" s="758"/>
      <c r="E68" s="758"/>
      <c r="F68" s="758"/>
      <c r="G68" s="758"/>
    </row>
    <row r="69" spans="1:7" ht="12.75">
      <c r="A69" s="758"/>
      <c r="B69" s="758"/>
      <c r="C69" s="758"/>
      <c r="D69" s="758"/>
      <c r="E69" s="758"/>
      <c r="F69" s="758"/>
      <c r="G69" s="758"/>
    </row>
    <row r="70" spans="1:7" ht="12.75">
      <c r="A70" s="758"/>
      <c r="B70" s="758"/>
      <c r="C70" s="758"/>
      <c r="D70" s="758"/>
      <c r="E70" s="758"/>
      <c r="F70" s="758"/>
      <c r="G70" s="758"/>
    </row>
    <row r="71" spans="1:7" ht="12.75">
      <c r="A71" s="758"/>
      <c r="B71" s="758"/>
      <c r="C71" s="758"/>
      <c r="D71" s="758"/>
      <c r="E71" s="758"/>
      <c r="F71" s="758"/>
      <c r="G71" s="758"/>
    </row>
    <row r="72" spans="1:7" ht="12.75">
      <c r="A72" s="758"/>
      <c r="B72" s="758"/>
      <c r="C72" s="758"/>
      <c r="D72" s="758"/>
      <c r="E72" s="758"/>
      <c r="F72" s="758"/>
      <c r="G72" s="758"/>
    </row>
    <row r="73" spans="1:7" ht="12.75">
      <c r="A73" s="758"/>
      <c r="B73" s="758"/>
      <c r="C73" s="758"/>
      <c r="D73" s="758"/>
      <c r="E73" s="758"/>
      <c r="F73" s="758"/>
      <c r="G73" s="758"/>
    </row>
    <row r="74" spans="1:7" ht="12.75">
      <c r="A74" s="758"/>
      <c r="B74" s="758"/>
      <c r="C74" s="758"/>
      <c r="D74" s="758"/>
      <c r="E74" s="758"/>
      <c r="F74" s="758"/>
      <c r="G74" s="758"/>
    </row>
    <row r="75" spans="1:7" ht="12.75">
      <c r="A75" s="758"/>
      <c r="B75" s="758"/>
      <c r="C75" s="758"/>
      <c r="D75" s="758"/>
      <c r="E75" s="758"/>
      <c r="F75" s="758"/>
      <c r="G75" s="758"/>
    </row>
    <row r="76" spans="1:7" ht="12.75">
      <c r="A76" s="758"/>
      <c r="B76" s="758"/>
      <c r="C76" s="758"/>
      <c r="D76" s="758"/>
      <c r="E76" s="758"/>
      <c r="F76" s="758"/>
      <c r="G76" s="758"/>
    </row>
    <row r="77" spans="1:7" ht="12.75">
      <c r="A77" s="758"/>
      <c r="B77" s="758"/>
      <c r="C77" s="758"/>
      <c r="D77" s="758"/>
      <c r="E77" s="758"/>
      <c r="F77" s="758"/>
      <c r="G77" s="758"/>
    </row>
    <row r="78" spans="1:7" ht="12.75">
      <c r="A78" s="758"/>
      <c r="B78" s="758"/>
      <c r="C78" s="758"/>
      <c r="D78" s="758"/>
      <c r="E78" s="758"/>
      <c r="F78" s="758"/>
      <c r="G78" s="758"/>
    </row>
    <row r="79" spans="1:7" ht="12.75">
      <c r="A79" s="758"/>
      <c r="B79" s="758"/>
      <c r="C79" s="758"/>
      <c r="D79" s="758"/>
      <c r="E79" s="758"/>
      <c r="F79" s="758"/>
      <c r="G79" s="758"/>
    </row>
    <row r="80" spans="1:7" ht="12.75">
      <c r="A80" s="758"/>
      <c r="B80" s="758"/>
      <c r="C80" s="758"/>
      <c r="D80" s="758"/>
      <c r="E80" s="758"/>
      <c r="F80" s="758"/>
      <c r="G80" s="758"/>
    </row>
    <row r="81" spans="1:7" ht="12.75">
      <c r="A81" s="758"/>
      <c r="B81" s="758"/>
      <c r="C81" s="758"/>
      <c r="D81" s="758"/>
      <c r="E81" s="758"/>
      <c r="F81" s="758"/>
      <c r="G81" s="758"/>
    </row>
    <row r="82" spans="1:7" ht="12.75">
      <c r="A82" s="758"/>
      <c r="B82" s="758"/>
      <c r="C82" s="758"/>
      <c r="D82" s="758"/>
      <c r="E82" s="758"/>
      <c r="F82" s="758"/>
      <c r="G82" s="758"/>
    </row>
    <row r="83" spans="1:7" ht="12.75">
      <c r="A83" s="758"/>
      <c r="B83" s="758"/>
      <c r="C83" s="758"/>
      <c r="D83" s="758"/>
      <c r="E83" s="758"/>
      <c r="F83" s="758"/>
      <c r="G83" s="758"/>
    </row>
    <row r="84" spans="1:7" ht="12.75">
      <c r="A84" s="758"/>
      <c r="B84" s="758"/>
      <c r="C84" s="758"/>
      <c r="D84" s="758"/>
      <c r="E84" s="758"/>
      <c r="F84" s="758"/>
      <c r="G84" s="758"/>
    </row>
    <row r="85" spans="1:7" ht="12.75">
      <c r="A85" s="758"/>
      <c r="B85" s="758"/>
      <c r="C85" s="758"/>
      <c r="D85" s="758"/>
      <c r="E85" s="758"/>
      <c r="F85" s="758"/>
      <c r="G85" s="758"/>
    </row>
    <row r="86" spans="1:7" ht="12.75">
      <c r="A86" s="758"/>
      <c r="B86" s="758"/>
      <c r="C86" s="758"/>
      <c r="D86" s="758"/>
      <c r="E86" s="758"/>
      <c r="F86" s="758"/>
      <c r="G86" s="758"/>
    </row>
    <row r="87" spans="1:7" ht="12.75">
      <c r="A87" s="758"/>
      <c r="B87" s="758"/>
      <c r="C87" s="758"/>
      <c r="D87" s="758"/>
      <c r="E87" s="758"/>
      <c r="F87" s="758"/>
      <c r="G87" s="758"/>
    </row>
    <row r="88" spans="1:7" ht="12.75">
      <c r="A88" s="758"/>
      <c r="B88" s="758"/>
      <c r="C88" s="758"/>
      <c r="D88" s="758"/>
      <c r="E88" s="758"/>
      <c r="F88" s="758"/>
      <c r="G88" s="758"/>
    </row>
    <row r="89" spans="1:7" ht="12.75">
      <c r="A89" s="758"/>
      <c r="B89" s="758"/>
      <c r="C89" s="758"/>
      <c r="D89" s="758"/>
      <c r="E89" s="758"/>
      <c r="F89" s="758"/>
      <c r="G89" s="758"/>
    </row>
    <row r="90" spans="1:7" ht="12.75">
      <c r="A90" s="758"/>
      <c r="B90" s="758"/>
      <c r="C90" s="758"/>
      <c r="D90" s="758"/>
      <c r="E90" s="758"/>
      <c r="F90" s="758"/>
      <c r="G90" s="758"/>
    </row>
    <row r="91" spans="1:7" ht="12.75">
      <c r="A91" s="758"/>
      <c r="B91" s="758"/>
      <c r="C91" s="758"/>
      <c r="D91" s="758"/>
      <c r="E91" s="758"/>
      <c r="F91" s="758"/>
      <c r="G91" s="758"/>
    </row>
    <row r="92" spans="1:7" ht="12.75">
      <c r="A92" s="758"/>
      <c r="B92" s="758"/>
      <c r="C92" s="758"/>
      <c r="D92" s="758"/>
      <c r="E92" s="758"/>
      <c r="F92" s="758"/>
      <c r="G92" s="758"/>
    </row>
    <row r="93" spans="1:7" ht="12.75">
      <c r="A93" s="758"/>
      <c r="B93" s="758"/>
      <c r="C93" s="758"/>
      <c r="D93" s="758"/>
      <c r="E93" s="758"/>
      <c r="F93" s="758"/>
      <c r="G93" s="758"/>
    </row>
    <row r="94" spans="1:7" ht="12.75">
      <c r="A94" s="758"/>
      <c r="B94" s="758"/>
      <c r="C94" s="758"/>
      <c r="D94" s="758"/>
      <c r="E94" s="758"/>
      <c r="F94" s="758"/>
      <c r="G94" s="758"/>
    </row>
    <row r="95" spans="1:7" ht="12.75">
      <c r="A95" s="758"/>
      <c r="B95" s="758"/>
      <c r="C95" s="758"/>
      <c r="D95" s="758"/>
      <c r="E95" s="758"/>
      <c r="F95" s="758"/>
      <c r="G95" s="758"/>
    </row>
    <row r="96" spans="1:7" ht="12.75">
      <c r="A96" s="758"/>
      <c r="B96" s="758"/>
      <c r="C96" s="758"/>
      <c r="D96" s="758"/>
      <c r="E96" s="758"/>
      <c r="F96" s="758"/>
      <c r="G96" s="758"/>
    </row>
    <row r="97" spans="1:7" ht="12.75">
      <c r="A97" s="758"/>
      <c r="B97" s="758"/>
      <c r="C97" s="758"/>
      <c r="D97" s="758"/>
      <c r="E97" s="758"/>
      <c r="F97" s="758"/>
      <c r="G97" s="758"/>
    </row>
    <row r="98" spans="1:7" ht="12.75">
      <c r="A98" s="758"/>
      <c r="B98" s="758"/>
      <c r="C98" s="758"/>
      <c r="D98" s="758"/>
      <c r="E98" s="758"/>
      <c r="F98" s="758"/>
      <c r="G98" s="758"/>
    </row>
    <row r="99" spans="1:7" ht="12.75">
      <c r="A99" s="758"/>
      <c r="B99" s="758"/>
      <c r="C99" s="758"/>
      <c r="D99" s="758"/>
      <c r="E99" s="758"/>
      <c r="F99" s="758"/>
      <c r="G99" s="758"/>
    </row>
    <row r="100" spans="1:7" ht="12.75">
      <c r="A100" s="758"/>
      <c r="B100" s="758"/>
      <c r="C100" s="758"/>
      <c r="D100" s="758"/>
      <c r="E100" s="758"/>
      <c r="F100" s="758"/>
      <c r="G100" s="758"/>
    </row>
    <row r="101" spans="1:7" ht="12.75">
      <c r="A101" s="758"/>
      <c r="B101" s="758"/>
      <c r="C101" s="758"/>
      <c r="D101" s="758"/>
      <c r="E101" s="758"/>
      <c r="F101" s="758"/>
      <c r="G101" s="758"/>
    </row>
    <row r="102" spans="1:7" ht="12.75">
      <c r="A102" s="758"/>
      <c r="B102" s="758"/>
      <c r="C102" s="758"/>
      <c r="D102" s="758"/>
      <c r="E102" s="758"/>
      <c r="F102" s="758"/>
      <c r="G102" s="758"/>
    </row>
    <row r="103" spans="1:7" ht="12.75">
      <c r="A103" s="758"/>
      <c r="B103" s="758"/>
      <c r="C103" s="758"/>
      <c r="D103" s="758"/>
      <c r="E103" s="758"/>
      <c r="F103" s="758"/>
      <c r="G103" s="758"/>
    </row>
    <row r="104" spans="1:7" ht="12.75">
      <c r="A104" s="758"/>
      <c r="B104" s="758"/>
      <c r="C104" s="758"/>
      <c r="D104" s="758"/>
      <c r="E104" s="758"/>
      <c r="F104" s="758"/>
      <c r="G104" s="758"/>
    </row>
    <row r="105" spans="1:7" ht="12.75">
      <c r="A105" s="758"/>
      <c r="B105" s="758"/>
      <c r="C105" s="758"/>
      <c r="D105" s="758"/>
      <c r="E105" s="758"/>
      <c r="F105" s="758"/>
      <c r="G105" s="758"/>
    </row>
    <row r="106" spans="1:7" ht="12.75">
      <c r="A106" s="758"/>
      <c r="B106" s="758"/>
      <c r="C106" s="758"/>
      <c r="D106" s="758"/>
      <c r="E106" s="758"/>
      <c r="F106" s="758"/>
      <c r="G106" s="758"/>
    </row>
    <row r="107" spans="1:7" ht="12.75">
      <c r="A107" s="758"/>
      <c r="B107" s="758"/>
      <c r="C107" s="758"/>
      <c r="D107" s="758"/>
      <c r="E107" s="758"/>
      <c r="F107" s="758"/>
      <c r="G107" s="758"/>
    </row>
    <row r="108" spans="1:7" ht="12.75">
      <c r="A108" s="758"/>
      <c r="B108" s="758"/>
      <c r="C108" s="758"/>
      <c r="D108" s="758"/>
      <c r="E108" s="758"/>
      <c r="F108" s="758"/>
      <c r="G108" s="758"/>
    </row>
    <row r="109" spans="1:7" ht="12.75">
      <c r="A109" s="758"/>
      <c r="B109" s="758"/>
      <c r="C109" s="758"/>
      <c r="D109" s="758"/>
      <c r="E109" s="758"/>
      <c r="F109" s="758"/>
      <c r="G109" s="758"/>
    </row>
    <row r="110" spans="1:7" ht="12.75">
      <c r="A110" s="758"/>
      <c r="B110" s="758"/>
      <c r="C110" s="758"/>
      <c r="D110" s="758"/>
      <c r="E110" s="758"/>
      <c r="F110" s="758"/>
      <c r="G110" s="758"/>
    </row>
    <row r="111" spans="1:7" ht="12.75">
      <c r="A111" s="758"/>
      <c r="B111" s="758"/>
      <c r="C111" s="758"/>
      <c r="D111" s="758"/>
      <c r="E111" s="758"/>
      <c r="F111" s="758"/>
      <c r="G111" s="758"/>
    </row>
    <row r="112" spans="1:7" ht="12.75">
      <c r="A112" s="758"/>
      <c r="B112" s="758"/>
      <c r="C112" s="758"/>
      <c r="D112" s="758"/>
      <c r="E112" s="758"/>
      <c r="F112" s="758"/>
      <c r="G112" s="758"/>
    </row>
    <row r="113" spans="1:7" ht="12.75">
      <c r="A113" s="758"/>
      <c r="B113" s="758"/>
      <c r="C113" s="758"/>
      <c r="D113" s="758"/>
      <c r="E113" s="758"/>
      <c r="F113" s="758"/>
      <c r="G113" s="758"/>
    </row>
    <row r="114" spans="1:7" ht="12.75">
      <c r="A114" s="758"/>
      <c r="B114" s="758"/>
      <c r="C114" s="758"/>
      <c r="D114" s="758"/>
      <c r="E114" s="758"/>
      <c r="F114" s="758"/>
      <c r="G114" s="758"/>
    </row>
    <row r="115" spans="1:7" ht="12.75">
      <c r="A115" s="758"/>
      <c r="B115" s="758"/>
      <c r="C115" s="758"/>
      <c r="D115" s="758"/>
      <c r="E115" s="758"/>
      <c r="F115" s="758"/>
      <c r="G115" s="758"/>
    </row>
    <row r="116" spans="1:7" ht="12.75">
      <c r="A116" s="758"/>
      <c r="B116" s="758"/>
      <c r="C116" s="758"/>
      <c r="D116" s="758"/>
      <c r="E116" s="758"/>
      <c r="F116" s="758"/>
      <c r="G116" s="758"/>
    </row>
    <row r="117" spans="1:7" ht="12.75">
      <c r="A117" s="758"/>
      <c r="B117" s="758"/>
      <c r="C117" s="758"/>
      <c r="D117" s="758"/>
      <c r="E117" s="758"/>
      <c r="F117" s="758"/>
      <c r="G117" s="758"/>
    </row>
    <row r="118" spans="1:7" ht="12.75">
      <c r="A118" s="758"/>
      <c r="B118" s="758"/>
      <c r="C118" s="758"/>
      <c r="D118" s="758"/>
      <c r="E118" s="758"/>
      <c r="F118" s="758"/>
      <c r="G118" s="758"/>
    </row>
    <row r="119" spans="1:7" ht="12.75">
      <c r="A119" s="758"/>
      <c r="B119" s="758"/>
      <c r="C119" s="758"/>
      <c r="D119" s="758"/>
      <c r="E119" s="758"/>
      <c r="F119" s="758"/>
      <c r="G119" s="758"/>
    </row>
    <row r="120" spans="1:7" ht="12.75">
      <c r="A120" s="758"/>
      <c r="B120" s="758"/>
      <c r="C120" s="758"/>
      <c r="D120" s="758"/>
      <c r="E120" s="758"/>
      <c r="F120" s="758"/>
      <c r="G120" s="758"/>
    </row>
    <row r="121" spans="1:7" ht="12.75">
      <c r="A121" s="758"/>
      <c r="B121" s="758"/>
      <c r="C121" s="758"/>
      <c r="D121" s="758"/>
      <c r="E121" s="758"/>
      <c r="F121" s="758"/>
      <c r="G121" s="758"/>
    </row>
    <row r="122" spans="1:7" ht="12.75">
      <c r="A122" s="758"/>
      <c r="B122" s="758"/>
      <c r="C122" s="758"/>
      <c r="D122" s="758"/>
      <c r="E122" s="758"/>
      <c r="F122" s="758"/>
      <c r="G122" s="758"/>
    </row>
    <row r="123" spans="1:7" ht="12.75">
      <c r="A123" s="758"/>
      <c r="B123" s="758"/>
      <c r="C123" s="758"/>
      <c r="D123" s="758"/>
      <c r="E123" s="758"/>
      <c r="F123" s="758"/>
      <c r="G123" s="758"/>
    </row>
    <row r="124" spans="1:7" ht="12.75">
      <c r="A124" s="758"/>
      <c r="B124" s="758"/>
      <c r="C124" s="758"/>
      <c r="D124" s="758"/>
      <c r="E124" s="758"/>
      <c r="F124" s="758"/>
      <c r="G124" s="758"/>
    </row>
  </sheetData>
  <sheetProtection/>
  <printOptions verticalCentered="1"/>
  <pageMargins left="0.7480314960629921" right="0.7480314960629921" top="2.362204724409449" bottom="0.984251968503937" header="1.968503937007874" footer="0.5118110236220472"/>
  <pageSetup horizontalDpi="600" verticalDpi="600" orientation="portrait" paperSize="9" r:id="rId1"/>
  <headerFooter alignWithMargins="0">
    <oddHeader>&amp;C&amp;"Times New Roman CE,Félkövér dőlt"Zalaegerszeg MJV Önkormányzatának költségvetési létszámkerete és a 
tényleges létszám alakulása 2013. évben&amp;R16. tábla
Adatok:főben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4.875" style="0" customWidth="1"/>
    <col min="2" max="2" width="17.375" style="0" customWidth="1"/>
    <col min="3" max="3" width="16.00390625" style="0" customWidth="1"/>
  </cols>
  <sheetData>
    <row r="1" spans="1:2" ht="67.5">
      <c r="A1" s="934" t="s">
        <v>1118</v>
      </c>
      <c r="B1" s="935" t="s">
        <v>2060</v>
      </c>
    </row>
    <row r="2" spans="1:3" ht="24.75" customHeight="1">
      <c r="A2" s="899" t="s">
        <v>1119</v>
      </c>
      <c r="B2" s="900"/>
      <c r="C2" s="936"/>
    </row>
    <row r="3" spans="1:3" ht="24.75" customHeight="1">
      <c r="A3" s="899" t="s">
        <v>1120</v>
      </c>
      <c r="B3" s="900">
        <v>800</v>
      </c>
      <c r="C3" s="936"/>
    </row>
    <row r="4" spans="1:3" ht="24.75" customHeight="1">
      <c r="A4" s="899" t="s">
        <v>1121</v>
      </c>
      <c r="B4" s="900">
        <v>45537</v>
      </c>
      <c r="C4" s="936"/>
    </row>
    <row r="5" spans="1:3" ht="24.75" customHeight="1">
      <c r="A5" s="937" t="s">
        <v>283</v>
      </c>
      <c r="B5" s="900">
        <v>52157</v>
      </c>
      <c r="C5" s="936"/>
    </row>
    <row r="6" spans="1:3" ht="24.75" customHeight="1">
      <c r="A6" s="899" t="s">
        <v>1175</v>
      </c>
      <c r="B6" s="731"/>
      <c r="C6" s="936"/>
    </row>
    <row r="7" spans="1:2" ht="13.5" customHeight="1">
      <c r="A7" s="733" t="s">
        <v>718</v>
      </c>
      <c r="B7" s="732">
        <f>SUM(B2:B6)</f>
        <v>98494</v>
      </c>
    </row>
    <row r="8" ht="13.5" customHeight="1">
      <c r="B8" s="938"/>
    </row>
    <row r="9" ht="13.5" customHeight="1"/>
    <row r="10" ht="13.5" customHeight="1"/>
    <row r="11" spans="1:3" ht="60" customHeight="1">
      <c r="A11" s="934" t="s">
        <v>1176</v>
      </c>
      <c r="B11" s="935" t="s">
        <v>1177</v>
      </c>
      <c r="C11" s="935" t="s">
        <v>1178</v>
      </c>
    </row>
    <row r="12" spans="1:3" ht="15.75" customHeight="1">
      <c r="A12" s="730" t="s">
        <v>454</v>
      </c>
      <c r="B12" s="900">
        <v>218</v>
      </c>
      <c r="C12" s="900">
        <v>31176</v>
      </c>
    </row>
    <row r="13" spans="1:3" ht="15.75" customHeight="1">
      <c r="A13" s="730" t="s">
        <v>455</v>
      </c>
      <c r="B13" s="900">
        <v>1064</v>
      </c>
      <c r="C13" s="900"/>
    </row>
    <row r="14" spans="1:3" ht="15.75" customHeight="1">
      <c r="A14" s="730" t="s">
        <v>456</v>
      </c>
      <c r="B14" s="900">
        <v>2452</v>
      </c>
      <c r="C14" s="900"/>
    </row>
    <row r="15" spans="1:3" ht="15.75" customHeight="1">
      <c r="A15" s="730" t="s">
        <v>457</v>
      </c>
      <c r="B15" s="900">
        <v>10339</v>
      </c>
      <c r="C15" s="900"/>
    </row>
    <row r="16" spans="1:3" ht="15.75" customHeight="1">
      <c r="A16" s="730" t="s">
        <v>458</v>
      </c>
      <c r="B16" s="900">
        <v>288</v>
      </c>
      <c r="C16" s="900"/>
    </row>
    <row r="17" spans="1:3" ht="15.75" customHeight="1">
      <c r="A17" s="733" t="s">
        <v>718</v>
      </c>
      <c r="B17" s="732">
        <f>SUM(B12:B16)</f>
        <v>14361</v>
      </c>
      <c r="C17" s="732">
        <f>SUM(C12:C12)</f>
        <v>31176</v>
      </c>
    </row>
    <row r="19" ht="12.75">
      <c r="A19" t="s">
        <v>2059</v>
      </c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110" r:id="rId1"/>
  <headerFooter alignWithMargins="0">
    <oddHeader>&amp;C&amp;"Times New Roman CE,Félkövér dőlt"KÖZVETETT TÁMOGATÁSOK JOGCÍMEI ÉS ÖSSZEGEI&amp;R&amp;"Times New Roman CE,Félkövér dőlt"
17.  tábla
Adatok :ezerFt-ban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7">
      <selection activeCell="A23" sqref="A23:B23"/>
    </sheetView>
  </sheetViews>
  <sheetFormatPr defaultColWidth="9.00390625" defaultRowHeight="12.75"/>
  <cols>
    <col min="1" max="1" width="8.375" style="0" customWidth="1"/>
    <col min="2" max="2" width="26.00390625" style="0" customWidth="1"/>
    <col min="3" max="3" width="14.625" style="0" customWidth="1"/>
    <col min="4" max="4" width="7.875" style="0" customWidth="1"/>
    <col min="5" max="5" width="10.625" style="0" customWidth="1"/>
    <col min="6" max="6" width="13.125" style="0" customWidth="1"/>
    <col min="7" max="7" width="11.875" style="0" customWidth="1"/>
    <col min="8" max="8" width="12.125" style="0" customWidth="1"/>
    <col min="9" max="9" width="15.125" style="0" customWidth="1"/>
    <col min="10" max="10" width="13.625" style="0" customWidth="1"/>
    <col min="11" max="12" width="10.00390625" style="0" customWidth="1"/>
    <col min="13" max="13" width="10.125" style="0" customWidth="1"/>
    <col min="14" max="14" width="13.625" style="0" customWidth="1"/>
  </cols>
  <sheetData>
    <row r="1" spans="3:12" ht="15">
      <c r="C1" s="1889"/>
      <c r="D1" s="1842"/>
      <c r="E1" s="1842"/>
      <c r="F1" s="1842"/>
      <c r="G1" s="1842"/>
      <c r="H1" s="1842"/>
      <c r="I1" s="1842"/>
      <c r="J1" s="1842"/>
      <c r="K1" s="1842"/>
      <c r="L1" s="1842"/>
    </row>
    <row r="2" spans="2:11" ht="13.5">
      <c r="B2" s="939" t="s">
        <v>459</v>
      </c>
      <c r="C2" s="940"/>
      <c r="D2" s="940"/>
      <c r="E2" s="940"/>
      <c r="F2" s="940"/>
      <c r="G2" s="940"/>
      <c r="H2" s="940"/>
      <c r="I2" s="940"/>
      <c r="J2" s="940"/>
      <c r="K2" s="940"/>
    </row>
    <row r="3" spans="3:12" ht="6.75" customHeight="1" thickBot="1">
      <c r="C3" s="939"/>
      <c r="D3" s="940"/>
      <c r="E3" s="940"/>
      <c r="F3" s="940"/>
      <c r="G3" s="940"/>
      <c r="H3" s="940"/>
      <c r="I3" s="940"/>
      <c r="J3" s="940"/>
      <c r="K3" s="940"/>
      <c r="L3" s="940"/>
    </row>
    <row r="4" spans="1:14" ht="15" customHeight="1" thickBot="1">
      <c r="A4" s="1890" t="s">
        <v>1366</v>
      </c>
      <c r="B4" s="1849"/>
      <c r="C4" s="1892" t="s">
        <v>1401</v>
      </c>
      <c r="D4" s="941"/>
      <c r="E4" s="941"/>
      <c r="F4" s="1894" t="s">
        <v>1402</v>
      </c>
      <c r="G4" s="1895"/>
      <c r="H4" s="1896"/>
      <c r="I4" s="1897" t="s">
        <v>1418</v>
      </c>
      <c r="J4" s="1898"/>
      <c r="K4" s="1459"/>
      <c r="L4" s="1459"/>
      <c r="M4" s="1459"/>
      <c r="N4" s="1872" t="s">
        <v>1403</v>
      </c>
    </row>
    <row r="5" spans="1:15" ht="81.75" customHeight="1">
      <c r="A5" s="1891"/>
      <c r="B5" s="1791"/>
      <c r="C5" s="1893"/>
      <c r="D5" s="943" t="s">
        <v>1404</v>
      </c>
      <c r="E5" s="943" t="s">
        <v>1405</v>
      </c>
      <c r="F5" s="942" t="s">
        <v>1406</v>
      </c>
      <c r="G5" s="942" t="s">
        <v>682</v>
      </c>
      <c r="H5" s="942" t="s">
        <v>683</v>
      </c>
      <c r="I5" s="1457" t="s">
        <v>1423</v>
      </c>
      <c r="J5" s="942" t="s">
        <v>1422</v>
      </c>
      <c r="K5" s="943" t="s">
        <v>684</v>
      </c>
      <c r="L5" s="943" t="s">
        <v>685</v>
      </c>
      <c r="M5" s="943" t="s">
        <v>686</v>
      </c>
      <c r="N5" s="1873"/>
      <c r="O5" s="978"/>
    </row>
    <row r="6" spans="1:15" ht="15" customHeight="1">
      <c r="A6" s="1874" t="s">
        <v>1407</v>
      </c>
      <c r="B6" s="1861"/>
      <c r="C6" s="944" t="s">
        <v>1408</v>
      </c>
      <c r="D6" s="945" t="s">
        <v>1409</v>
      </c>
      <c r="E6" s="946">
        <v>41180</v>
      </c>
      <c r="F6" s="238">
        <v>23540</v>
      </c>
      <c r="G6" s="238">
        <v>0</v>
      </c>
      <c r="H6" s="238">
        <f>G6-F6</f>
        <v>-23540</v>
      </c>
      <c r="I6" s="238">
        <v>-14720</v>
      </c>
      <c r="J6" s="238">
        <v>-8820</v>
      </c>
      <c r="K6" s="633"/>
      <c r="L6" s="633"/>
      <c r="M6" s="633"/>
      <c r="N6" s="633"/>
      <c r="O6" s="947"/>
    </row>
    <row r="7" spans="1:15" ht="15" customHeight="1">
      <c r="A7" s="1850" t="s">
        <v>1410</v>
      </c>
      <c r="B7" s="1847"/>
      <c r="C7" s="944" t="s">
        <v>1408</v>
      </c>
      <c r="D7" s="945" t="s">
        <v>1411</v>
      </c>
      <c r="E7" s="946">
        <v>1209491</v>
      </c>
      <c r="F7" s="633">
        <v>347241</v>
      </c>
      <c r="G7" s="633">
        <v>0</v>
      </c>
      <c r="H7" s="238">
        <f aca="true" t="shared" si="0" ref="H7:H20">G7-F7</f>
        <v>-347241</v>
      </c>
      <c r="I7" s="633">
        <v>-271616</v>
      </c>
      <c r="J7" s="633">
        <v>-75625</v>
      </c>
      <c r="K7" s="633"/>
      <c r="L7" s="633"/>
      <c r="M7" s="633"/>
      <c r="N7" s="633"/>
      <c r="O7" s="947"/>
    </row>
    <row r="8" spans="1:15" ht="15" customHeight="1">
      <c r="A8" s="1850" t="s">
        <v>1412</v>
      </c>
      <c r="B8" s="1847"/>
      <c r="C8" s="944" t="s">
        <v>1413</v>
      </c>
      <c r="D8" s="945" t="s">
        <v>1414</v>
      </c>
      <c r="E8" s="946">
        <v>267000</v>
      </c>
      <c r="F8" s="633">
        <v>183556</v>
      </c>
      <c r="G8" s="633">
        <f>F8+I8+J8</f>
        <v>51172</v>
      </c>
      <c r="H8" s="238">
        <f t="shared" si="0"/>
        <v>-132384</v>
      </c>
      <c r="I8" s="633">
        <v>-110134</v>
      </c>
      <c r="J8" s="633">
        <v>-22250</v>
      </c>
      <c r="K8" s="633">
        <v>5563</v>
      </c>
      <c r="L8" s="633"/>
      <c r="M8" s="633"/>
      <c r="N8" s="633"/>
      <c r="O8" s="947"/>
    </row>
    <row r="9" spans="1:15" ht="18" customHeight="1">
      <c r="A9" s="1850" t="s">
        <v>1415</v>
      </c>
      <c r="B9" s="1847"/>
      <c r="C9" s="944" t="s">
        <v>1416</v>
      </c>
      <c r="D9" s="945" t="s">
        <v>1417</v>
      </c>
      <c r="E9" s="946">
        <v>350000</v>
      </c>
      <c r="F9" s="633">
        <v>272057</v>
      </c>
      <c r="G9" s="633">
        <f aca="true" t="shared" si="1" ref="G9:G20">F9+I9+J9</f>
        <v>88533</v>
      </c>
      <c r="H9" s="238">
        <f t="shared" si="0"/>
        <v>-183524</v>
      </c>
      <c r="I9" s="633">
        <v>-163234</v>
      </c>
      <c r="J9" s="633">
        <v>-20290</v>
      </c>
      <c r="K9" s="633">
        <v>5072</v>
      </c>
      <c r="L9" s="633"/>
      <c r="M9" s="633"/>
      <c r="N9" s="633"/>
      <c r="O9" s="947"/>
    </row>
    <row r="10" spans="1:15" ht="21.75" customHeight="1">
      <c r="A10" s="1846" t="s">
        <v>748</v>
      </c>
      <c r="B10" s="1847"/>
      <c r="C10" s="948" t="s">
        <v>749</v>
      </c>
      <c r="D10" s="948" t="s">
        <v>1414</v>
      </c>
      <c r="E10" s="946">
        <v>45000</v>
      </c>
      <c r="F10" s="633">
        <v>31590</v>
      </c>
      <c r="G10" s="633">
        <f t="shared" si="1"/>
        <v>10241</v>
      </c>
      <c r="H10" s="238">
        <f t="shared" si="0"/>
        <v>-21349</v>
      </c>
      <c r="I10" s="633">
        <v>-18954</v>
      </c>
      <c r="J10" s="633">
        <v>-2395</v>
      </c>
      <c r="K10" s="633"/>
      <c r="L10" s="633"/>
      <c r="M10" s="633"/>
      <c r="N10" s="633"/>
      <c r="O10" s="947"/>
    </row>
    <row r="11" spans="1:15" s="979" customFormat="1" ht="21.75" customHeight="1">
      <c r="A11" s="1846" t="s">
        <v>1137</v>
      </c>
      <c r="B11" s="1903"/>
      <c r="C11" s="948" t="s">
        <v>1408</v>
      </c>
      <c r="D11" s="948" t="s">
        <v>1138</v>
      </c>
      <c r="E11" s="946">
        <v>207000</v>
      </c>
      <c r="F11" s="633">
        <v>110743</v>
      </c>
      <c r="G11" s="633">
        <f t="shared" si="1"/>
        <v>0</v>
      </c>
      <c r="H11" s="238">
        <f t="shared" si="0"/>
        <v>-110743</v>
      </c>
      <c r="I11" s="633">
        <v>-100560</v>
      </c>
      <c r="J11" s="633">
        <v>-10183</v>
      </c>
      <c r="K11" s="633"/>
      <c r="L11" s="633"/>
      <c r="M11" s="633"/>
      <c r="N11" s="633"/>
      <c r="O11" s="947"/>
    </row>
    <row r="12" spans="1:15" ht="21.75" customHeight="1">
      <c r="A12" s="1846" t="s">
        <v>1139</v>
      </c>
      <c r="B12" s="1847"/>
      <c r="C12" s="948" t="s">
        <v>1140</v>
      </c>
      <c r="D12" s="948" t="s">
        <v>1138</v>
      </c>
      <c r="E12" s="946">
        <v>135000</v>
      </c>
      <c r="F12" s="633">
        <v>81235</v>
      </c>
      <c r="G12" s="633">
        <f t="shared" si="1"/>
        <v>75534</v>
      </c>
      <c r="H12" s="238">
        <f t="shared" si="0"/>
        <v>-5701</v>
      </c>
      <c r="I12" s="633">
        <v>0</v>
      </c>
      <c r="J12" s="633">
        <v>-5701</v>
      </c>
      <c r="K12" s="633"/>
      <c r="L12" s="633"/>
      <c r="M12" s="633"/>
      <c r="N12" s="633"/>
      <c r="O12" s="947"/>
    </row>
    <row r="13" spans="1:15" ht="21.75" customHeight="1">
      <c r="A13" s="1846" t="s">
        <v>1159</v>
      </c>
      <c r="B13" s="1847"/>
      <c r="C13" s="949" t="s">
        <v>1408</v>
      </c>
      <c r="D13" s="948" t="s">
        <v>1160</v>
      </c>
      <c r="E13" s="946">
        <v>16500</v>
      </c>
      <c r="F13" s="633">
        <v>13898</v>
      </c>
      <c r="G13" s="633">
        <f t="shared" si="1"/>
        <v>13555</v>
      </c>
      <c r="H13" s="238">
        <f t="shared" si="0"/>
        <v>-343</v>
      </c>
      <c r="I13" s="633">
        <v>0</v>
      </c>
      <c r="J13" s="633">
        <v>-343</v>
      </c>
      <c r="K13" s="633"/>
      <c r="L13" s="633"/>
      <c r="M13" s="633"/>
      <c r="N13" s="633"/>
      <c r="O13" s="947"/>
    </row>
    <row r="14" spans="1:15" ht="21.75" customHeight="1">
      <c r="A14" s="1846" t="s">
        <v>1161</v>
      </c>
      <c r="B14" s="1847"/>
      <c r="C14" s="949" t="s">
        <v>1408</v>
      </c>
      <c r="D14" s="948" t="s">
        <v>1162</v>
      </c>
      <c r="E14" s="946">
        <v>158800</v>
      </c>
      <c r="F14" s="633">
        <v>99393</v>
      </c>
      <c r="G14" s="633">
        <f t="shared" si="1"/>
        <v>90189</v>
      </c>
      <c r="H14" s="238">
        <f t="shared" si="0"/>
        <v>-9204</v>
      </c>
      <c r="I14" s="633">
        <v>0</v>
      </c>
      <c r="J14" s="633">
        <v>-9204</v>
      </c>
      <c r="K14" s="633"/>
      <c r="L14" s="633"/>
      <c r="M14" s="633"/>
      <c r="N14" s="633"/>
      <c r="O14" s="947"/>
    </row>
    <row r="15" spans="1:15" ht="36.75" customHeight="1">
      <c r="A15" s="1905" t="s">
        <v>1163</v>
      </c>
      <c r="B15" s="1847"/>
      <c r="C15" s="948" t="s">
        <v>1140</v>
      </c>
      <c r="D15" s="945" t="s">
        <v>1164</v>
      </c>
      <c r="E15" s="946">
        <v>716018</v>
      </c>
      <c r="F15" s="633">
        <v>618829</v>
      </c>
      <c r="G15" s="633">
        <f t="shared" si="1"/>
        <v>127198</v>
      </c>
      <c r="H15" s="238">
        <f t="shared" si="0"/>
        <v>-491631</v>
      </c>
      <c r="I15" s="633">
        <v>-523343</v>
      </c>
      <c r="J15" s="633">
        <v>31712</v>
      </c>
      <c r="K15" s="633"/>
      <c r="L15" s="633"/>
      <c r="M15" s="633"/>
      <c r="N15" s="633"/>
      <c r="O15" s="947"/>
    </row>
    <row r="16" spans="1:15" ht="21.75" customHeight="1">
      <c r="A16" s="1857" t="s">
        <v>1165</v>
      </c>
      <c r="B16" s="1847"/>
      <c r="C16" s="948" t="s">
        <v>1140</v>
      </c>
      <c r="D16" s="945" t="s">
        <v>1166</v>
      </c>
      <c r="E16" s="946">
        <v>180000</v>
      </c>
      <c r="F16" s="633">
        <v>172174</v>
      </c>
      <c r="G16" s="633">
        <f t="shared" si="1"/>
        <v>161739</v>
      </c>
      <c r="H16" s="238">
        <f t="shared" si="0"/>
        <v>-10435</v>
      </c>
      <c r="I16" s="633"/>
      <c r="J16" s="633">
        <v>-10435</v>
      </c>
      <c r="K16" s="633">
        <v>2609</v>
      </c>
      <c r="L16" s="633"/>
      <c r="M16" s="633"/>
      <c r="N16" s="633"/>
      <c r="O16" s="947"/>
    </row>
    <row r="17" spans="1:15" ht="34.5" customHeight="1">
      <c r="A17" s="1857" t="s">
        <v>1167</v>
      </c>
      <c r="B17" s="1847"/>
      <c r="C17" s="948" t="s">
        <v>1168</v>
      </c>
      <c r="D17" s="945" t="s">
        <v>1169</v>
      </c>
      <c r="E17" s="946">
        <v>451367</v>
      </c>
      <c r="F17" s="633">
        <v>410617</v>
      </c>
      <c r="G17" s="633">
        <f t="shared" si="1"/>
        <v>164247</v>
      </c>
      <c r="H17" s="238">
        <f t="shared" si="0"/>
        <v>-246370</v>
      </c>
      <c r="I17" s="633">
        <v>-246370</v>
      </c>
      <c r="J17" s="633">
        <v>0</v>
      </c>
      <c r="K17" s="633"/>
      <c r="L17" s="633"/>
      <c r="M17" s="633"/>
      <c r="N17" s="633"/>
      <c r="O17" s="947"/>
    </row>
    <row r="18" spans="1:15" ht="24.75" customHeight="1">
      <c r="A18" s="1857" t="s">
        <v>1170</v>
      </c>
      <c r="B18" s="1847"/>
      <c r="C18" s="949" t="s">
        <v>1408</v>
      </c>
      <c r="D18" s="950" t="s">
        <v>1171</v>
      </c>
      <c r="E18" s="946">
        <v>115000</v>
      </c>
      <c r="F18" s="633">
        <v>40366</v>
      </c>
      <c r="G18" s="633">
        <f t="shared" si="1"/>
        <v>114723</v>
      </c>
      <c r="H18" s="238">
        <f t="shared" si="0"/>
        <v>74357</v>
      </c>
      <c r="I18" s="633">
        <v>0</v>
      </c>
      <c r="J18" s="633">
        <v>74357</v>
      </c>
      <c r="K18" s="633"/>
      <c r="L18" s="633"/>
      <c r="M18" s="633"/>
      <c r="N18" s="633"/>
      <c r="O18" s="947"/>
    </row>
    <row r="19" spans="1:15" ht="24.75" customHeight="1">
      <c r="A19" s="1850" t="s">
        <v>1173</v>
      </c>
      <c r="B19" s="1847"/>
      <c r="C19" s="944" t="s">
        <v>1408</v>
      </c>
      <c r="D19" s="945" t="s">
        <v>1174</v>
      </c>
      <c r="E19" s="946">
        <v>54376</v>
      </c>
      <c r="F19" s="238">
        <v>9646</v>
      </c>
      <c r="G19" s="633">
        <f t="shared" si="1"/>
        <v>54209</v>
      </c>
      <c r="H19" s="238">
        <f t="shared" si="0"/>
        <v>44563</v>
      </c>
      <c r="I19" s="238">
        <v>0</v>
      </c>
      <c r="J19" s="238">
        <v>44563</v>
      </c>
      <c r="K19" s="238"/>
      <c r="L19" s="730"/>
      <c r="M19" s="730"/>
      <c r="N19" s="730"/>
      <c r="O19" s="947"/>
    </row>
    <row r="20" spans="1:15" ht="24.75" customHeight="1">
      <c r="A20" s="1904" t="s">
        <v>1810</v>
      </c>
      <c r="B20" s="1849"/>
      <c r="C20" s="956" t="s">
        <v>1811</v>
      </c>
      <c r="D20" s="957" t="s">
        <v>1812</v>
      </c>
      <c r="E20" s="958">
        <v>151509</v>
      </c>
      <c r="F20" s="633">
        <v>15151</v>
      </c>
      <c r="G20" s="633">
        <f t="shared" si="1"/>
        <v>0</v>
      </c>
      <c r="H20" s="238">
        <f t="shared" si="0"/>
        <v>-15151</v>
      </c>
      <c r="I20" s="958"/>
      <c r="J20" s="958">
        <v>-15151</v>
      </c>
      <c r="K20" s="730"/>
      <c r="L20" s="238"/>
      <c r="M20" s="238"/>
      <c r="N20" s="238"/>
      <c r="O20" s="947"/>
    </row>
    <row r="21" spans="1:15" ht="31.5" customHeight="1">
      <c r="A21" s="1899" t="s">
        <v>1419</v>
      </c>
      <c r="B21" s="1900"/>
      <c r="C21" s="1467" t="s">
        <v>1408</v>
      </c>
      <c r="D21" s="1468" t="s">
        <v>1421</v>
      </c>
      <c r="E21" s="1469">
        <v>300000</v>
      </c>
      <c r="F21" s="633"/>
      <c r="G21" s="633"/>
      <c r="H21" s="238"/>
      <c r="I21" s="958"/>
      <c r="J21" s="958"/>
      <c r="K21" s="730"/>
      <c r="L21" s="238"/>
      <c r="M21" s="238"/>
      <c r="N21" s="238"/>
      <c r="O21" s="947"/>
    </row>
    <row r="22" spans="1:15" ht="24.75" customHeight="1">
      <c r="A22" s="1901" t="s">
        <v>1420</v>
      </c>
      <c r="B22" s="1902"/>
      <c r="C22" s="1467" t="s">
        <v>1408</v>
      </c>
      <c r="D22" s="1468" t="s">
        <v>1414</v>
      </c>
      <c r="E22" s="1469">
        <v>173892</v>
      </c>
      <c r="F22" s="633"/>
      <c r="G22" s="633"/>
      <c r="H22" s="958"/>
      <c r="I22" s="958"/>
      <c r="J22" s="958"/>
      <c r="K22" s="730"/>
      <c r="L22" s="238"/>
      <c r="M22" s="238"/>
      <c r="N22" s="238"/>
      <c r="O22" s="947"/>
    </row>
    <row r="23" spans="1:14" ht="18" customHeight="1">
      <c r="A23" s="1848" t="s">
        <v>1075</v>
      </c>
      <c r="B23" s="1849"/>
      <c r="C23" s="952"/>
      <c r="D23" s="953"/>
      <c r="E23" s="954">
        <f>SUM(E6:E22)</f>
        <v>4572133</v>
      </c>
      <c r="F23" s="954">
        <f aca="true" t="shared" si="2" ref="F23:N23">SUM(F6:F20)</f>
        <v>2430036</v>
      </c>
      <c r="G23" s="954">
        <f t="shared" si="2"/>
        <v>951340</v>
      </c>
      <c r="H23" s="954">
        <f t="shared" si="2"/>
        <v>-1478696</v>
      </c>
      <c r="I23" s="954">
        <f t="shared" si="2"/>
        <v>-1448931</v>
      </c>
      <c r="J23" s="954">
        <f t="shared" si="2"/>
        <v>-29765</v>
      </c>
      <c r="K23" s="954">
        <f t="shared" si="2"/>
        <v>13244</v>
      </c>
      <c r="L23" s="954">
        <f t="shared" si="2"/>
        <v>0</v>
      </c>
      <c r="M23" s="954">
        <f t="shared" si="2"/>
        <v>0</v>
      </c>
      <c r="N23" s="954">
        <f t="shared" si="2"/>
        <v>0</v>
      </c>
    </row>
    <row r="24" spans="1:14" ht="24.75" customHeight="1">
      <c r="A24" s="1850" t="s">
        <v>1037</v>
      </c>
      <c r="B24" s="1847"/>
      <c r="C24" s="951" t="s">
        <v>1537</v>
      </c>
      <c r="D24" s="945" t="s">
        <v>1172</v>
      </c>
      <c r="E24" s="946"/>
      <c r="F24" s="238">
        <v>279491</v>
      </c>
      <c r="G24" s="238">
        <v>218624</v>
      </c>
      <c r="H24" s="238">
        <f>G24-F24</f>
        <v>-60867</v>
      </c>
      <c r="I24" s="238"/>
      <c r="J24" s="980">
        <f>G24-F24</f>
        <v>-60867</v>
      </c>
      <c r="K24" s="238">
        <v>21424</v>
      </c>
      <c r="L24" s="981"/>
      <c r="M24" s="238"/>
      <c r="N24" s="238"/>
    </row>
    <row r="25" spans="1:14" ht="18" customHeight="1">
      <c r="A25" s="1848" t="s">
        <v>2258</v>
      </c>
      <c r="B25" s="1849"/>
      <c r="C25" s="959"/>
      <c r="D25" s="960"/>
      <c r="E25" s="955">
        <f aca="true" t="shared" si="3" ref="E25:N25">SUM(E23:E24)</f>
        <v>4572133</v>
      </c>
      <c r="F25" s="955">
        <f t="shared" si="3"/>
        <v>2709527</v>
      </c>
      <c r="G25" s="955">
        <f t="shared" si="3"/>
        <v>1169964</v>
      </c>
      <c r="H25" s="955">
        <f t="shared" si="3"/>
        <v>-1539563</v>
      </c>
      <c r="I25" s="955">
        <f t="shared" si="3"/>
        <v>-1448931</v>
      </c>
      <c r="J25" s="955">
        <f t="shared" si="3"/>
        <v>-90632</v>
      </c>
      <c r="K25" s="955">
        <f t="shared" si="3"/>
        <v>34668</v>
      </c>
      <c r="L25" s="955">
        <f t="shared" si="3"/>
        <v>0</v>
      </c>
      <c r="M25" s="955">
        <f t="shared" si="3"/>
        <v>0</v>
      </c>
      <c r="N25" s="955">
        <f t="shared" si="3"/>
        <v>0</v>
      </c>
    </row>
    <row r="26" spans="1:15" ht="18" customHeight="1">
      <c r="A26" s="961"/>
      <c r="B26" s="962"/>
      <c r="C26" s="963"/>
      <c r="D26" s="964"/>
      <c r="E26" s="964"/>
      <c r="F26" s="965"/>
      <c r="G26" s="965"/>
      <c r="H26" s="965"/>
      <c r="I26" s="965"/>
      <c r="J26" s="965"/>
      <c r="K26" s="965"/>
      <c r="L26" s="965"/>
      <c r="M26" s="965"/>
      <c r="N26" s="965"/>
      <c r="O26" s="966"/>
    </row>
    <row r="27" spans="1:15" ht="18" customHeight="1">
      <c r="A27" s="961"/>
      <c r="B27" s="962"/>
      <c r="C27" s="963"/>
      <c r="D27" s="964"/>
      <c r="E27" s="964"/>
      <c r="F27" s="965"/>
      <c r="G27" s="965"/>
      <c r="H27" s="965"/>
      <c r="I27" s="965"/>
      <c r="J27" s="965"/>
      <c r="K27" s="965"/>
      <c r="L27" s="965"/>
      <c r="M27" s="965"/>
      <c r="N27" s="965"/>
      <c r="O27" s="966"/>
    </row>
    <row r="28" spans="1:15" ht="18" customHeight="1">
      <c r="A28" s="961"/>
      <c r="B28" s="962"/>
      <c r="C28" s="963"/>
      <c r="D28" s="964"/>
      <c r="E28" s="964"/>
      <c r="F28" s="965"/>
      <c r="G28" s="965"/>
      <c r="H28" s="965"/>
      <c r="I28" s="965"/>
      <c r="J28" s="965"/>
      <c r="K28" s="965"/>
      <c r="L28" s="965"/>
      <c r="M28" s="965"/>
      <c r="N28" s="965"/>
      <c r="O28" s="966"/>
    </row>
    <row r="29" spans="1:15" ht="18" customHeight="1">
      <c r="A29" s="961"/>
      <c r="B29" s="962"/>
      <c r="C29" s="963"/>
      <c r="D29" s="964"/>
      <c r="E29" s="964"/>
      <c r="F29" s="965"/>
      <c r="G29" s="965"/>
      <c r="H29" s="965"/>
      <c r="I29" s="965"/>
      <c r="J29" s="965"/>
      <c r="K29" s="965"/>
      <c r="L29" s="965"/>
      <c r="M29" s="965"/>
      <c r="N29" s="965"/>
      <c r="O29" s="966"/>
    </row>
    <row r="30" spans="4:14" ht="12.75">
      <c r="D30" s="967"/>
      <c r="E30" s="967"/>
      <c r="F30" s="938"/>
      <c r="G30" s="938"/>
      <c r="H30" s="938"/>
      <c r="I30" s="938"/>
      <c r="J30" s="938"/>
      <c r="K30" s="938"/>
      <c r="L30" s="938"/>
      <c r="M30" s="938"/>
      <c r="N30" s="938"/>
    </row>
    <row r="31" spans="2:14" ht="15">
      <c r="B31" s="968"/>
      <c r="C31" s="1841" t="s">
        <v>1813</v>
      </c>
      <c r="D31" s="1842"/>
      <c r="E31" s="1842"/>
      <c r="F31" s="1842"/>
      <c r="G31" s="1842"/>
      <c r="H31" s="1842"/>
      <c r="I31" s="1842"/>
      <c r="J31" s="1842"/>
      <c r="K31" s="1842"/>
      <c r="L31" s="1842"/>
      <c r="M31" s="969"/>
      <c r="N31" s="969"/>
    </row>
    <row r="32" ht="13.5" thickBot="1"/>
    <row r="33" spans="1:14" ht="30" customHeight="1">
      <c r="A33" s="1851" t="s">
        <v>1366</v>
      </c>
      <c r="B33" s="1852"/>
      <c r="C33" s="1864" t="s">
        <v>1814</v>
      </c>
      <c r="D33" s="1852"/>
      <c r="E33" s="1843" t="s">
        <v>687</v>
      </c>
      <c r="F33" s="1864" t="s">
        <v>1815</v>
      </c>
      <c r="G33" s="1867" t="s">
        <v>1816</v>
      </c>
      <c r="H33" s="1868"/>
      <c r="I33" s="1868"/>
      <c r="J33" s="1869"/>
      <c r="K33" s="982"/>
      <c r="L33" s="982"/>
      <c r="M33" s="977"/>
      <c r="N33" s="970"/>
    </row>
    <row r="34" spans="1:14" ht="30" customHeight="1">
      <c r="A34" s="1853"/>
      <c r="B34" s="1854"/>
      <c r="C34" s="1865"/>
      <c r="D34" s="1854"/>
      <c r="E34" s="1543"/>
      <c r="F34" s="1870"/>
      <c r="G34" s="1844" t="s">
        <v>1409</v>
      </c>
      <c r="H34" s="1844" t="s">
        <v>1411</v>
      </c>
      <c r="I34" s="1844" t="s">
        <v>1172</v>
      </c>
      <c r="J34" s="1888" t="s">
        <v>1817</v>
      </c>
      <c r="K34" s="1886"/>
      <c r="L34" s="1862"/>
      <c r="M34" s="1862"/>
      <c r="N34" s="1884"/>
    </row>
    <row r="35" spans="1:14" ht="30" customHeight="1" thickBot="1">
      <c r="A35" s="1855"/>
      <c r="B35" s="1856"/>
      <c r="C35" s="1866"/>
      <c r="D35" s="1856"/>
      <c r="E35" s="1770"/>
      <c r="F35" s="1871"/>
      <c r="G35" s="1845"/>
      <c r="H35" s="1845"/>
      <c r="I35" s="1845"/>
      <c r="J35" s="1777"/>
      <c r="K35" s="1887"/>
      <c r="L35" s="1863"/>
      <c r="M35" s="1863"/>
      <c r="N35" s="1885"/>
    </row>
    <row r="36" spans="1:14" ht="48" customHeight="1">
      <c r="A36" s="1880" t="s">
        <v>688</v>
      </c>
      <c r="B36" s="1881"/>
      <c r="C36" s="1877" t="s">
        <v>1818</v>
      </c>
      <c r="D36" s="1878"/>
      <c r="E36" s="15">
        <v>40000</v>
      </c>
      <c r="F36" s="971" t="s">
        <v>1819</v>
      </c>
      <c r="G36" s="15">
        <v>20000</v>
      </c>
      <c r="H36" s="15">
        <v>20000</v>
      </c>
      <c r="I36" s="15"/>
      <c r="J36" s="14"/>
      <c r="K36" s="983"/>
      <c r="L36" s="984"/>
      <c r="M36" s="45"/>
      <c r="N36" s="972"/>
    </row>
    <row r="37" spans="1:14" ht="39.75" customHeight="1">
      <c r="A37" s="1882" t="s">
        <v>1820</v>
      </c>
      <c r="B37" s="1883"/>
      <c r="C37" s="1858" t="s">
        <v>1821</v>
      </c>
      <c r="D37" s="1859"/>
      <c r="E37" s="15">
        <v>25909</v>
      </c>
      <c r="F37" s="971" t="s">
        <v>689</v>
      </c>
      <c r="G37" s="15">
        <v>5482</v>
      </c>
      <c r="H37" s="15">
        <v>5482</v>
      </c>
      <c r="I37" s="15">
        <v>5482</v>
      </c>
      <c r="J37" s="14">
        <v>9463</v>
      </c>
      <c r="K37" s="983"/>
      <c r="L37" s="984"/>
      <c r="M37" s="45"/>
      <c r="N37" s="972"/>
    </row>
    <row r="38" spans="1:14" ht="55.5" customHeight="1">
      <c r="A38" s="1860" t="s">
        <v>1466</v>
      </c>
      <c r="B38" s="1861"/>
      <c r="C38" s="1858" t="s">
        <v>1467</v>
      </c>
      <c r="D38" s="1859"/>
      <c r="E38" s="188">
        <v>295573</v>
      </c>
      <c r="F38" s="973" t="s">
        <v>1468</v>
      </c>
      <c r="G38" s="188">
        <v>34738</v>
      </c>
      <c r="H38" s="188">
        <v>34738</v>
      </c>
      <c r="I38" s="188">
        <v>34738</v>
      </c>
      <c r="J38" s="974">
        <v>191359</v>
      </c>
      <c r="K38" s="983"/>
      <c r="L38" s="984"/>
      <c r="M38" s="45"/>
      <c r="N38" s="972"/>
    </row>
    <row r="39" spans="1:14" ht="39.75" customHeight="1">
      <c r="A39" s="1860" t="s">
        <v>1469</v>
      </c>
      <c r="B39" s="1861"/>
      <c r="C39" s="1858" t="s">
        <v>1470</v>
      </c>
      <c r="D39" s="1859"/>
      <c r="E39" s="188">
        <v>71250</v>
      </c>
      <c r="F39" s="973" t="s">
        <v>1471</v>
      </c>
      <c r="G39" s="188">
        <v>8904</v>
      </c>
      <c r="H39" s="188">
        <v>8904</v>
      </c>
      <c r="I39" s="188">
        <v>8904</v>
      </c>
      <c r="J39" s="974">
        <v>44538</v>
      </c>
      <c r="K39" s="983"/>
      <c r="L39" s="984"/>
      <c r="M39" s="45"/>
      <c r="N39" s="972"/>
    </row>
    <row r="40" spans="1:14" ht="24.75" customHeight="1" thickBot="1">
      <c r="A40" s="1879" t="s">
        <v>1472</v>
      </c>
      <c r="B40" s="1876"/>
      <c r="C40" s="1875"/>
      <c r="D40" s="1876"/>
      <c r="E40" s="975">
        <f>SUM(E36:E39)</f>
        <v>432732</v>
      </c>
      <c r="F40" s="975"/>
      <c r="G40" s="975">
        <f>SUM(G36:G39)</f>
        <v>69124</v>
      </c>
      <c r="H40" s="975">
        <f>SUM(H36:H39)</f>
        <v>69124</v>
      </c>
      <c r="I40" s="975">
        <f>SUM(I36:I39)</f>
        <v>49124</v>
      </c>
      <c r="J40" s="975">
        <f>SUM(J37:J39)</f>
        <v>245360</v>
      </c>
      <c r="K40" s="985"/>
      <c r="L40" s="985"/>
      <c r="M40" s="986"/>
      <c r="N40" s="972"/>
    </row>
    <row r="45" ht="12.75">
      <c r="L45" t="s">
        <v>690</v>
      </c>
    </row>
  </sheetData>
  <sheetProtection/>
  <mergeCells count="50">
    <mergeCell ref="A25:B25"/>
    <mergeCell ref="A11:B11"/>
    <mergeCell ref="A12:B12"/>
    <mergeCell ref="A13:B13"/>
    <mergeCell ref="A14:B14"/>
    <mergeCell ref="A20:B20"/>
    <mergeCell ref="A15:B15"/>
    <mergeCell ref="A18:B18"/>
    <mergeCell ref="A8:B8"/>
    <mergeCell ref="A9:B9"/>
    <mergeCell ref="A21:B21"/>
    <mergeCell ref="A22:B22"/>
    <mergeCell ref="C1:L1"/>
    <mergeCell ref="A4:B5"/>
    <mergeCell ref="C4:C5"/>
    <mergeCell ref="F4:H4"/>
    <mergeCell ref="I4:J4"/>
    <mergeCell ref="N34:N35"/>
    <mergeCell ref="K34:K35"/>
    <mergeCell ref="H34:H35"/>
    <mergeCell ref="L34:L35"/>
    <mergeCell ref="I34:I35"/>
    <mergeCell ref="J34:J35"/>
    <mergeCell ref="N4:N5"/>
    <mergeCell ref="A7:B7"/>
    <mergeCell ref="A6:B6"/>
    <mergeCell ref="C40:D40"/>
    <mergeCell ref="C36:D36"/>
    <mergeCell ref="C37:D37"/>
    <mergeCell ref="A40:B40"/>
    <mergeCell ref="A36:B36"/>
    <mergeCell ref="A37:B37"/>
    <mergeCell ref="C38:D38"/>
    <mergeCell ref="C39:D39"/>
    <mergeCell ref="A38:B38"/>
    <mergeCell ref="A39:B39"/>
    <mergeCell ref="M34:M35"/>
    <mergeCell ref="C33:D35"/>
    <mergeCell ref="G33:J33"/>
    <mergeCell ref="F33:F35"/>
    <mergeCell ref="C31:L31"/>
    <mergeCell ref="E33:E35"/>
    <mergeCell ref="G34:G35"/>
    <mergeCell ref="A10:B10"/>
    <mergeCell ref="A23:B23"/>
    <mergeCell ref="A24:B24"/>
    <mergeCell ref="A33:B35"/>
    <mergeCell ref="A19:B19"/>
    <mergeCell ref="A16:B16"/>
    <mergeCell ref="A17:B17"/>
  </mergeCells>
  <printOptions/>
  <pageMargins left="0.1968503937007874" right="0.1968503937007874" top="0.7874015748031497" bottom="0.07874015748031496" header="0.5118110236220472" footer="0.11811023622047245"/>
  <pageSetup horizontalDpi="600" verticalDpi="600" orientation="landscape" paperSize="9" scale="87" r:id="rId1"/>
  <headerFooter alignWithMargins="0">
    <oddHeader>&amp;C &amp;"Times New Roman CE,Félkövér dőlt"Zalaegerszeg Megyei Jogú Város Önkormányzatának
több éves kihatással járó kötelezettségei&amp;R&amp;"Times New Roman CE,Félkövér dőlt"18. tábla
Adatok: ezer Ft-ban
&amp;"Times New Roman CE,Normál"
</oddHead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T45"/>
  <sheetViews>
    <sheetView zoomScale="85" zoomScaleNormal="85" zoomScalePageLayoutView="0" workbookViewId="0" topLeftCell="A1">
      <pane ySplit="4" topLeftCell="BM35" activePane="bottomLeft" state="frozen"/>
      <selection pane="topLeft" activeCell="A1" sqref="A1"/>
      <selection pane="bottomLeft" activeCell="A41" sqref="A41:A42"/>
    </sheetView>
  </sheetViews>
  <sheetFormatPr defaultColWidth="10.625" defaultRowHeight="12.75"/>
  <cols>
    <col min="1" max="1" width="4.00390625" style="1377" customWidth="1"/>
    <col min="2" max="2" width="25.50390625" style="1377" customWidth="1"/>
    <col min="3" max="3" width="10.125" style="1377" customWidth="1"/>
    <col min="4" max="4" width="9.125" style="1377" customWidth="1"/>
    <col min="5" max="5" width="11.625" style="1377" customWidth="1"/>
    <col min="6" max="6" width="12.00390625" style="1377" customWidth="1"/>
    <col min="7" max="7" width="10.00390625" style="1377" customWidth="1"/>
    <col min="8" max="8" width="12.00390625" style="1377" customWidth="1"/>
    <col min="9" max="9" width="11.125" style="1377" customWidth="1"/>
    <col min="10" max="10" width="10.375" style="1377" customWidth="1"/>
    <col min="11" max="11" width="11.375" style="1377" customWidth="1"/>
    <col min="12" max="12" width="10.50390625" style="1377" customWidth="1"/>
    <col min="13" max="13" width="9.625" style="1377" customWidth="1"/>
    <col min="14" max="15" width="10.00390625" style="1377" customWidth="1"/>
    <col min="16" max="17" width="11.50390625" style="1377" customWidth="1"/>
    <col min="18" max="18" width="10.50390625" style="1377" customWidth="1"/>
    <col min="19" max="19" width="11.125" style="1377" customWidth="1"/>
    <col min="20" max="20" width="12.125" style="1377" customWidth="1"/>
    <col min="21" max="16384" width="10.625" style="1377" customWidth="1"/>
  </cols>
  <sheetData>
    <row r="1" spans="1:20" ht="21.75" customHeight="1">
      <c r="A1" s="1906" t="s">
        <v>719</v>
      </c>
      <c r="B1" s="1908" t="s">
        <v>51</v>
      </c>
      <c r="C1" s="1908" t="s">
        <v>52</v>
      </c>
      <c r="D1" s="1910"/>
      <c r="E1" s="1910"/>
      <c r="F1" s="1910"/>
      <c r="G1" s="1910"/>
      <c r="H1" s="1910"/>
      <c r="I1" s="1907" t="s">
        <v>53</v>
      </c>
      <c r="J1" s="1502"/>
      <c r="K1" s="1502"/>
      <c r="L1" s="1502"/>
      <c r="M1" s="1502"/>
      <c r="N1" s="1502"/>
      <c r="O1" s="1502"/>
      <c r="P1" s="1502"/>
      <c r="Q1" s="1502"/>
      <c r="R1" s="1502"/>
      <c r="S1" s="1502"/>
      <c r="T1" s="1502"/>
    </row>
    <row r="2" spans="1:20" ht="17.25" customHeight="1">
      <c r="A2" s="1906"/>
      <c r="B2" s="1908"/>
      <c r="C2" s="1908" t="s">
        <v>54</v>
      </c>
      <c r="D2" s="1910"/>
      <c r="E2" s="1910"/>
      <c r="F2" s="1910"/>
      <c r="G2" s="1908" t="s">
        <v>55</v>
      </c>
      <c r="H2" s="1906" t="s">
        <v>56</v>
      </c>
      <c r="I2" s="1917" t="s">
        <v>57</v>
      </c>
      <c r="J2" s="1918"/>
      <c r="K2" s="1918"/>
      <c r="L2" s="1913" t="s">
        <v>58</v>
      </c>
      <c r="M2" s="1914"/>
      <c r="N2" s="1914"/>
      <c r="O2" s="1914"/>
      <c r="P2" s="1914"/>
      <c r="Q2" s="1914"/>
      <c r="R2" s="1914"/>
      <c r="S2" s="1914"/>
      <c r="T2" s="1914"/>
    </row>
    <row r="3" spans="1:20" ht="48" customHeight="1">
      <c r="A3" s="1906"/>
      <c r="B3" s="1908"/>
      <c r="C3" s="1908" t="s">
        <v>59</v>
      </c>
      <c r="D3" s="1908" t="s">
        <v>60</v>
      </c>
      <c r="E3" s="1908" t="s">
        <v>61</v>
      </c>
      <c r="F3" s="1908" t="s">
        <v>62</v>
      </c>
      <c r="G3" s="1910"/>
      <c r="H3" s="1911"/>
      <c r="I3" s="1915" t="s">
        <v>63</v>
      </c>
      <c r="J3" s="1908" t="s">
        <v>64</v>
      </c>
      <c r="K3" s="1916" t="s">
        <v>65</v>
      </c>
      <c r="L3" s="1908" t="s">
        <v>59</v>
      </c>
      <c r="M3" s="1911"/>
      <c r="N3" s="1911"/>
      <c r="O3" s="1915" t="s">
        <v>66</v>
      </c>
      <c r="P3" s="1915"/>
      <c r="Q3" s="1915"/>
      <c r="R3" s="1908" t="s">
        <v>67</v>
      </c>
      <c r="S3" s="1909"/>
      <c r="T3" s="1909"/>
    </row>
    <row r="4" spans="1:20" ht="39" customHeight="1">
      <c r="A4" s="1906"/>
      <c r="B4" s="1908"/>
      <c r="C4" s="1908"/>
      <c r="D4" s="1910"/>
      <c r="E4" s="1908"/>
      <c r="F4" s="1912"/>
      <c r="G4" s="1910"/>
      <c r="H4" s="1911"/>
      <c r="I4" s="1915"/>
      <c r="J4" s="1911"/>
      <c r="K4" s="1915"/>
      <c r="L4" s="1378" t="s">
        <v>63</v>
      </c>
      <c r="M4" s="1379" t="s">
        <v>64</v>
      </c>
      <c r="N4" s="935" t="s">
        <v>926</v>
      </c>
      <c r="O4" s="1378" t="s">
        <v>63</v>
      </c>
      <c r="P4" s="1379" t="s">
        <v>64</v>
      </c>
      <c r="Q4" s="935" t="s">
        <v>926</v>
      </c>
      <c r="R4" s="1378" t="s">
        <v>63</v>
      </c>
      <c r="S4" s="1378" t="s">
        <v>64</v>
      </c>
      <c r="T4" s="1376" t="s">
        <v>926</v>
      </c>
    </row>
    <row r="5" spans="2:20" ht="21" customHeight="1">
      <c r="B5" s="1380" t="s">
        <v>68</v>
      </c>
      <c r="C5" s="1381"/>
      <c r="D5" s="1381"/>
      <c r="E5" s="1381"/>
      <c r="F5" s="1381"/>
      <c r="G5" s="1381"/>
      <c r="H5" s="1382"/>
      <c r="I5" s="1381"/>
      <c r="J5" s="1381"/>
      <c r="K5" s="1383"/>
      <c r="L5" s="1381"/>
      <c r="M5" s="1384"/>
      <c r="N5" s="1384"/>
      <c r="O5" s="1384"/>
      <c r="P5" s="1384"/>
      <c r="Q5" s="1385"/>
      <c r="R5" s="1384"/>
      <c r="S5" s="1381"/>
      <c r="T5" s="1386"/>
    </row>
    <row r="6" spans="1:20" ht="69.75" customHeight="1">
      <c r="A6" s="1387">
        <v>1</v>
      </c>
      <c r="B6" s="1388" t="s">
        <v>73</v>
      </c>
      <c r="C6" s="1389">
        <v>5047</v>
      </c>
      <c r="D6" s="1390">
        <v>3817</v>
      </c>
      <c r="E6" s="1390">
        <v>79778</v>
      </c>
      <c r="F6" s="1391">
        <f aca="true" t="shared" si="0" ref="F6:F21">SUM(C6:E6)</f>
        <v>88642</v>
      </c>
      <c r="G6" s="1389">
        <v>16202</v>
      </c>
      <c r="H6" s="1392">
        <f aca="true" t="shared" si="1" ref="H6:H21">SUM(F6:G6)</f>
        <v>104844</v>
      </c>
      <c r="I6" s="1393">
        <v>13973</v>
      </c>
      <c r="J6" s="1393">
        <v>93831</v>
      </c>
      <c r="K6" s="1394">
        <f aca="true" t="shared" si="2" ref="K6:K21">SUM(I6:J6)</f>
        <v>107804</v>
      </c>
      <c r="L6" s="1395">
        <v>10327</v>
      </c>
      <c r="M6" s="1389">
        <v>14053</v>
      </c>
      <c r="N6" s="1394">
        <f aca="true" t="shared" si="3" ref="N6:N21">SUM(L6:M6)</f>
        <v>24380</v>
      </c>
      <c r="O6" s="1396">
        <v>3646</v>
      </c>
      <c r="P6" s="1389">
        <v>0</v>
      </c>
      <c r="Q6" s="1394">
        <f aca="true" t="shared" si="4" ref="Q6:Q21">SUM(O6:P6)</f>
        <v>3646</v>
      </c>
      <c r="R6" s="1396">
        <v>0</v>
      </c>
      <c r="S6" s="1390">
        <v>79778</v>
      </c>
      <c r="T6" s="1394">
        <f aca="true" t="shared" si="5" ref="T6:T21">SUM(R6:S6)</f>
        <v>79778</v>
      </c>
    </row>
    <row r="7" spans="1:20" ht="81" customHeight="1">
      <c r="A7" s="1397">
        <v>2</v>
      </c>
      <c r="B7" s="1388" t="s">
        <v>74</v>
      </c>
      <c r="C7" s="1390">
        <v>13431</v>
      </c>
      <c r="D7" s="1390">
        <v>6566</v>
      </c>
      <c r="E7" s="1390">
        <v>179974</v>
      </c>
      <c r="F7" s="1391">
        <f t="shared" si="0"/>
        <v>199971</v>
      </c>
      <c r="G7" s="1390">
        <v>10003</v>
      </c>
      <c r="H7" s="1398">
        <f t="shared" si="1"/>
        <v>209974</v>
      </c>
      <c r="I7" s="1393">
        <v>41330</v>
      </c>
      <c r="J7" s="1393">
        <v>173832</v>
      </c>
      <c r="K7" s="1394">
        <f t="shared" si="2"/>
        <v>215162</v>
      </c>
      <c r="L7" s="1395">
        <v>6133</v>
      </c>
      <c r="M7" s="1389">
        <v>20136</v>
      </c>
      <c r="N7" s="1394">
        <f t="shared" si="3"/>
        <v>26269</v>
      </c>
      <c r="O7" s="1396">
        <v>8919</v>
      </c>
      <c r="P7" s="1389">
        <v>0</v>
      </c>
      <c r="Q7" s="1394">
        <f t="shared" si="4"/>
        <v>8919</v>
      </c>
      <c r="R7" s="1396">
        <v>26278</v>
      </c>
      <c r="S7" s="1390">
        <v>153696</v>
      </c>
      <c r="T7" s="1394">
        <f t="shared" si="5"/>
        <v>179974</v>
      </c>
    </row>
    <row r="8" spans="1:20" ht="75.75" customHeight="1">
      <c r="A8" s="1387">
        <v>3</v>
      </c>
      <c r="B8" s="1388" t="s">
        <v>75</v>
      </c>
      <c r="C8" s="1389">
        <v>0</v>
      </c>
      <c r="D8" s="1390">
        <v>0</v>
      </c>
      <c r="E8" s="1390">
        <v>599168</v>
      </c>
      <c r="F8" s="1391">
        <f t="shared" si="0"/>
        <v>599168</v>
      </c>
      <c r="G8" s="1390">
        <v>0</v>
      </c>
      <c r="H8" s="1398">
        <f t="shared" si="1"/>
        <v>599168</v>
      </c>
      <c r="I8" s="1390">
        <v>0</v>
      </c>
      <c r="J8" s="1390">
        <v>14761</v>
      </c>
      <c r="K8" s="1394">
        <f t="shared" si="2"/>
        <v>14761</v>
      </c>
      <c r="L8" s="1390">
        <v>0</v>
      </c>
      <c r="M8" s="1390">
        <v>0</v>
      </c>
      <c r="N8" s="1394">
        <f t="shared" si="3"/>
        <v>0</v>
      </c>
      <c r="O8" s="1390">
        <v>0</v>
      </c>
      <c r="P8" s="1390">
        <v>-1829</v>
      </c>
      <c r="Q8" s="1394">
        <f t="shared" si="4"/>
        <v>-1829</v>
      </c>
      <c r="R8" s="1390">
        <v>0</v>
      </c>
      <c r="S8" s="1390">
        <v>16590</v>
      </c>
      <c r="T8" s="1394">
        <f t="shared" si="5"/>
        <v>16590</v>
      </c>
    </row>
    <row r="9" spans="1:20" ht="79.5" customHeight="1">
      <c r="A9" s="1387">
        <v>4</v>
      </c>
      <c r="B9" s="1388" t="s">
        <v>76</v>
      </c>
      <c r="C9" s="1389">
        <v>0</v>
      </c>
      <c r="D9" s="1390">
        <v>0</v>
      </c>
      <c r="E9" s="1390">
        <v>39694</v>
      </c>
      <c r="F9" s="1391">
        <f t="shared" si="0"/>
        <v>39694</v>
      </c>
      <c r="G9" s="1390">
        <v>0</v>
      </c>
      <c r="H9" s="1398">
        <f t="shared" si="1"/>
        <v>39694</v>
      </c>
      <c r="I9" s="1390">
        <v>0</v>
      </c>
      <c r="J9" s="1390">
        <v>80</v>
      </c>
      <c r="K9" s="1394">
        <f t="shared" si="2"/>
        <v>80</v>
      </c>
      <c r="L9" s="1390">
        <v>0</v>
      </c>
      <c r="M9" s="1390">
        <v>0</v>
      </c>
      <c r="N9" s="1394">
        <f t="shared" si="3"/>
        <v>0</v>
      </c>
      <c r="O9" s="1390">
        <v>0</v>
      </c>
      <c r="P9" s="1390">
        <v>-9844</v>
      </c>
      <c r="Q9" s="1394">
        <f t="shared" si="4"/>
        <v>-9844</v>
      </c>
      <c r="R9" s="1390">
        <v>0</v>
      </c>
      <c r="S9" s="1390">
        <v>9924</v>
      </c>
      <c r="T9" s="1394">
        <f t="shared" si="5"/>
        <v>9924</v>
      </c>
    </row>
    <row r="10" spans="1:20" ht="99" customHeight="1">
      <c r="A10" s="1387">
        <v>5</v>
      </c>
      <c r="B10" s="1388" t="s">
        <v>77</v>
      </c>
      <c r="C10" s="1389">
        <v>548482</v>
      </c>
      <c r="D10" s="1390">
        <v>48539</v>
      </c>
      <c r="E10" s="1390">
        <v>900843</v>
      </c>
      <c r="F10" s="1391">
        <f t="shared" si="0"/>
        <v>1497864</v>
      </c>
      <c r="G10" s="1390">
        <v>118932</v>
      </c>
      <c r="H10" s="1398">
        <f t="shared" si="1"/>
        <v>1616796</v>
      </c>
      <c r="I10" s="1390">
        <v>1100295</v>
      </c>
      <c r="J10" s="1390">
        <v>73010</v>
      </c>
      <c r="K10" s="1394">
        <f t="shared" si="2"/>
        <v>1173305</v>
      </c>
      <c r="L10" s="1390">
        <v>349085</v>
      </c>
      <c r="M10" s="1390">
        <v>48539</v>
      </c>
      <c r="N10" s="1394">
        <f t="shared" si="3"/>
        <v>397624</v>
      </c>
      <c r="O10" s="1390">
        <v>223948</v>
      </c>
      <c r="P10" s="1390">
        <v>-150591</v>
      </c>
      <c r="Q10" s="1394">
        <f t="shared" si="4"/>
        <v>73357</v>
      </c>
      <c r="R10" s="1390">
        <v>527262</v>
      </c>
      <c r="S10" s="1390">
        <v>175062</v>
      </c>
      <c r="T10" s="1394">
        <f t="shared" si="5"/>
        <v>702324</v>
      </c>
    </row>
    <row r="11" spans="1:20" ht="91.5" customHeight="1">
      <c r="A11" s="1397">
        <v>6</v>
      </c>
      <c r="B11" s="1388" t="s">
        <v>78</v>
      </c>
      <c r="C11" s="1389">
        <v>24821</v>
      </c>
      <c r="D11" s="1390"/>
      <c r="E11" s="1390">
        <v>725000</v>
      </c>
      <c r="F11" s="1391">
        <f t="shared" si="0"/>
        <v>749821</v>
      </c>
      <c r="G11" s="1390">
        <v>0</v>
      </c>
      <c r="H11" s="1398">
        <f t="shared" si="1"/>
        <v>749821</v>
      </c>
      <c r="I11" s="1399">
        <v>0</v>
      </c>
      <c r="J11" s="1390">
        <v>13176</v>
      </c>
      <c r="K11" s="1394">
        <f t="shared" si="2"/>
        <v>13176</v>
      </c>
      <c r="L11" s="1390">
        <v>0</v>
      </c>
      <c r="M11" s="1390">
        <v>0</v>
      </c>
      <c r="N11" s="1394">
        <f t="shared" si="3"/>
        <v>0</v>
      </c>
      <c r="O11" s="1390">
        <v>0</v>
      </c>
      <c r="P11" s="1390">
        <v>-153359</v>
      </c>
      <c r="Q11" s="1394">
        <f t="shared" si="4"/>
        <v>-153359</v>
      </c>
      <c r="R11" s="1390">
        <v>0</v>
      </c>
      <c r="S11" s="1390">
        <v>166535</v>
      </c>
      <c r="T11" s="1394">
        <f t="shared" si="5"/>
        <v>166535</v>
      </c>
    </row>
    <row r="12" spans="1:20" ht="90.75" customHeight="1">
      <c r="A12" s="1387">
        <v>7</v>
      </c>
      <c r="B12" s="1388" t="s">
        <v>295</v>
      </c>
      <c r="C12" s="1389">
        <v>0</v>
      </c>
      <c r="D12" s="1390">
        <v>0</v>
      </c>
      <c r="E12" s="1390">
        <v>410499</v>
      </c>
      <c r="F12" s="1391">
        <f t="shared" si="0"/>
        <v>410499</v>
      </c>
      <c r="G12" s="1390">
        <v>0</v>
      </c>
      <c r="H12" s="1398">
        <f t="shared" si="1"/>
        <v>410499</v>
      </c>
      <c r="I12" s="1390">
        <v>0</v>
      </c>
      <c r="J12" s="1390">
        <v>50165</v>
      </c>
      <c r="K12" s="1394">
        <f t="shared" si="2"/>
        <v>50165</v>
      </c>
      <c r="L12" s="1390">
        <v>0</v>
      </c>
      <c r="M12" s="1390">
        <v>0</v>
      </c>
      <c r="N12" s="1394">
        <f t="shared" si="3"/>
        <v>0</v>
      </c>
      <c r="O12" s="1390">
        <v>0</v>
      </c>
      <c r="P12" s="1390">
        <v>-93409</v>
      </c>
      <c r="Q12" s="1394">
        <f t="shared" si="4"/>
        <v>-93409</v>
      </c>
      <c r="R12" s="1390">
        <v>0</v>
      </c>
      <c r="S12" s="1390">
        <v>143574</v>
      </c>
      <c r="T12" s="1394">
        <f t="shared" si="5"/>
        <v>143574</v>
      </c>
    </row>
    <row r="13" spans="1:20" ht="87" customHeight="1">
      <c r="A13" s="1387">
        <v>8</v>
      </c>
      <c r="B13" s="1388" t="s">
        <v>296</v>
      </c>
      <c r="C13" s="1389">
        <v>0</v>
      </c>
      <c r="D13" s="1390">
        <v>0</v>
      </c>
      <c r="E13" s="1390">
        <v>36837</v>
      </c>
      <c r="F13" s="1391">
        <f t="shared" si="0"/>
        <v>36837</v>
      </c>
      <c r="G13" s="1389">
        <v>1000</v>
      </c>
      <c r="H13" s="1398">
        <f t="shared" si="1"/>
        <v>37837</v>
      </c>
      <c r="I13" s="1393">
        <v>21734</v>
      </c>
      <c r="J13" s="1393">
        <v>15673</v>
      </c>
      <c r="K13" s="1394">
        <f t="shared" si="2"/>
        <v>37407</v>
      </c>
      <c r="L13" s="1393">
        <v>575</v>
      </c>
      <c r="M13" s="1389">
        <v>310</v>
      </c>
      <c r="N13" s="1394">
        <f t="shared" si="3"/>
        <v>885</v>
      </c>
      <c r="O13" s="1390">
        <v>0</v>
      </c>
      <c r="P13" s="1389">
        <v>0</v>
      </c>
      <c r="Q13" s="1394">
        <f t="shared" si="4"/>
        <v>0</v>
      </c>
      <c r="R13" s="1390">
        <v>21159</v>
      </c>
      <c r="S13" s="1390">
        <v>15363</v>
      </c>
      <c r="T13" s="1394">
        <f t="shared" si="5"/>
        <v>36522</v>
      </c>
    </row>
    <row r="14" spans="1:20" ht="94.5" customHeight="1">
      <c r="A14" s="1387">
        <v>9</v>
      </c>
      <c r="B14" s="1388" t="s">
        <v>297</v>
      </c>
      <c r="C14" s="1389">
        <v>0</v>
      </c>
      <c r="D14" s="1390">
        <v>0</v>
      </c>
      <c r="E14" s="1390">
        <v>758465</v>
      </c>
      <c r="F14" s="1391">
        <f t="shared" si="0"/>
        <v>758465</v>
      </c>
      <c r="G14" s="1389">
        <v>2000</v>
      </c>
      <c r="H14" s="1398">
        <f t="shared" si="1"/>
        <v>760465</v>
      </c>
      <c r="I14" s="1395">
        <v>0</v>
      </c>
      <c r="J14" s="1393">
        <v>4450</v>
      </c>
      <c r="K14" s="1394">
        <f t="shared" si="2"/>
        <v>4450</v>
      </c>
      <c r="L14" s="1395">
        <v>0</v>
      </c>
      <c r="M14" s="1389">
        <v>0</v>
      </c>
      <c r="N14" s="1394">
        <f t="shared" si="3"/>
        <v>0</v>
      </c>
      <c r="O14" s="1390">
        <v>0</v>
      </c>
      <c r="P14" s="1389">
        <v>0</v>
      </c>
      <c r="Q14" s="1394">
        <f t="shared" si="4"/>
        <v>0</v>
      </c>
      <c r="R14" s="1390">
        <v>0</v>
      </c>
      <c r="S14" s="1390">
        <v>4450</v>
      </c>
      <c r="T14" s="1394">
        <f t="shared" si="5"/>
        <v>4450</v>
      </c>
    </row>
    <row r="15" spans="1:20" ht="116.25" customHeight="1">
      <c r="A15" s="1397">
        <v>10</v>
      </c>
      <c r="B15" s="1388" t="s">
        <v>298</v>
      </c>
      <c r="C15" s="1389">
        <v>12995</v>
      </c>
      <c r="D15" s="1390">
        <v>0</v>
      </c>
      <c r="E15" s="1390">
        <v>246905</v>
      </c>
      <c r="F15" s="1391">
        <f t="shared" si="0"/>
        <v>259900</v>
      </c>
      <c r="G15" s="1389">
        <v>0</v>
      </c>
      <c r="H15" s="1398">
        <f t="shared" si="1"/>
        <v>259900</v>
      </c>
      <c r="I15" s="1395">
        <v>0</v>
      </c>
      <c r="J15" s="1393">
        <v>0</v>
      </c>
      <c r="K15" s="1394">
        <f t="shared" si="2"/>
        <v>0</v>
      </c>
      <c r="L15" s="1395">
        <v>0</v>
      </c>
      <c r="M15" s="1389">
        <v>0</v>
      </c>
      <c r="N15" s="1394">
        <f t="shared" si="3"/>
        <v>0</v>
      </c>
      <c r="O15" s="1390">
        <v>0</v>
      </c>
      <c r="P15" s="1389">
        <v>0</v>
      </c>
      <c r="Q15" s="1394">
        <f t="shared" si="4"/>
        <v>0</v>
      </c>
      <c r="R15" s="1390">
        <v>0</v>
      </c>
      <c r="S15" s="1390">
        <v>0</v>
      </c>
      <c r="T15" s="1394">
        <f t="shared" si="5"/>
        <v>0</v>
      </c>
    </row>
    <row r="16" spans="1:20" ht="64.5" customHeight="1">
      <c r="A16" s="1387">
        <v>11</v>
      </c>
      <c r="B16" s="1400" t="s">
        <v>299</v>
      </c>
      <c r="C16" s="1396">
        <v>666</v>
      </c>
      <c r="D16" s="1401">
        <v>85982</v>
      </c>
      <c r="E16" s="1401">
        <v>491005</v>
      </c>
      <c r="F16" s="1391">
        <f t="shared" si="0"/>
        <v>577653</v>
      </c>
      <c r="G16" s="1396">
        <v>0</v>
      </c>
      <c r="H16" s="1398">
        <f t="shared" si="1"/>
        <v>577653</v>
      </c>
      <c r="I16" s="1395">
        <v>0</v>
      </c>
      <c r="J16" s="1393">
        <v>0</v>
      </c>
      <c r="K16" s="1394">
        <f t="shared" si="2"/>
        <v>0</v>
      </c>
      <c r="L16" s="1395">
        <v>0</v>
      </c>
      <c r="M16" s="1389">
        <v>0</v>
      </c>
      <c r="N16" s="1394">
        <f t="shared" si="3"/>
        <v>0</v>
      </c>
      <c r="O16" s="1390">
        <v>0</v>
      </c>
      <c r="P16" s="1389">
        <v>0</v>
      </c>
      <c r="Q16" s="1394">
        <f t="shared" si="4"/>
        <v>0</v>
      </c>
      <c r="R16" s="1390">
        <v>0</v>
      </c>
      <c r="S16" s="1390">
        <v>0</v>
      </c>
      <c r="T16" s="1394">
        <f t="shared" si="5"/>
        <v>0</v>
      </c>
    </row>
    <row r="17" spans="1:20" ht="69" customHeight="1">
      <c r="A17" s="1387">
        <v>12</v>
      </c>
      <c r="B17" s="1400" t="s">
        <v>300</v>
      </c>
      <c r="C17" s="1396">
        <v>658</v>
      </c>
      <c r="D17" s="1401">
        <v>86586</v>
      </c>
      <c r="E17" s="1401">
        <v>494387</v>
      </c>
      <c r="F17" s="1391">
        <f t="shared" si="0"/>
        <v>581631</v>
      </c>
      <c r="G17" s="1396">
        <v>0</v>
      </c>
      <c r="H17" s="1398">
        <f t="shared" si="1"/>
        <v>581631</v>
      </c>
      <c r="I17" s="1395">
        <v>0</v>
      </c>
      <c r="J17" s="1393">
        <v>0</v>
      </c>
      <c r="K17" s="1394">
        <f t="shared" si="2"/>
        <v>0</v>
      </c>
      <c r="L17" s="1395">
        <v>0</v>
      </c>
      <c r="M17" s="1389">
        <v>0</v>
      </c>
      <c r="N17" s="1394">
        <f t="shared" si="3"/>
        <v>0</v>
      </c>
      <c r="O17" s="1390">
        <v>0</v>
      </c>
      <c r="P17" s="1389">
        <v>0</v>
      </c>
      <c r="Q17" s="1394">
        <f t="shared" si="4"/>
        <v>0</v>
      </c>
      <c r="R17" s="1390">
        <v>0</v>
      </c>
      <c r="S17" s="1390">
        <v>0</v>
      </c>
      <c r="T17" s="1394">
        <f t="shared" si="5"/>
        <v>0</v>
      </c>
    </row>
    <row r="18" spans="1:20" ht="76.5" customHeight="1">
      <c r="A18" s="1387">
        <v>13</v>
      </c>
      <c r="B18" s="1400" t="s">
        <v>301</v>
      </c>
      <c r="C18" s="1396">
        <v>0</v>
      </c>
      <c r="D18" s="1401">
        <v>0</v>
      </c>
      <c r="E18" s="1401">
        <v>261239</v>
      </c>
      <c r="F18" s="1391">
        <f t="shared" si="0"/>
        <v>261239</v>
      </c>
      <c r="G18" s="1401">
        <v>0</v>
      </c>
      <c r="H18" s="1398">
        <f t="shared" si="1"/>
        <v>261239</v>
      </c>
      <c r="I18" s="1401">
        <v>0</v>
      </c>
      <c r="J18" s="1401">
        <v>1477</v>
      </c>
      <c r="K18" s="1394">
        <f t="shared" si="2"/>
        <v>1477</v>
      </c>
      <c r="L18" s="1401">
        <v>0</v>
      </c>
      <c r="M18" s="1401">
        <v>0</v>
      </c>
      <c r="N18" s="1394">
        <f t="shared" si="3"/>
        <v>0</v>
      </c>
      <c r="O18" s="1401">
        <v>0</v>
      </c>
      <c r="P18" s="1401">
        <v>1477</v>
      </c>
      <c r="Q18" s="1394">
        <f t="shared" si="4"/>
        <v>1477</v>
      </c>
      <c r="R18" s="1401">
        <v>0</v>
      </c>
      <c r="S18" s="1401">
        <v>0</v>
      </c>
      <c r="T18" s="1394">
        <f t="shared" si="5"/>
        <v>0</v>
      </c>
    </row>
    <row r="19" spans="1:20" ht="80.25" customHeight="1">
      <c r="A19" s="1397">
        <v>14</v>
      </c>
      <c r="B19" s="1400" t="s">
        <v>302</v>
      </c>
      <c r="C19" s="1389">
        <v>0</v>
      </c>
      <c r="D19" s="1390">
        <v>0</v>
      </c>
      <c r="E19" s="1390">
        <v>342265</v>
      </c>
      <c r="F19" s="1391">
        <f t="shared" si="0"/>
        <v>342265</v>
      </c>
      <c r="G19" s="1390">
        <v>0</v>
      </c>
      <c r="H19" s="1398">
        <f t="shared" si="1"/>
        <v>342265</v>
      </c>
      <c r="I19" s="1390">
        <v>0</v>
      </c>
      <c r="J19" s="1390">
        <v>1842</v>
      </c>
      <c r="K19" s="1394">
        <f t="shared" si="2"/>
        <v>1842</v>
      </c>
      <c r="L19" s="1390">
        <v>0</v>
      </c>
      <c r="M19" s="1390">
        <v>0</v>
      </c>
      <c r="N19" s="1394">
        <f t="shared" si="3"/>
        <v>0</v>
      </c>
      <c r="O19" s="1390">
        <v>0</v>
      </c>
      <c r="P19" s="1390">
        <v>1842</v>
      </c>
      <c r="Q19" s="1394">
        <f t="shared" si="4"/>
        <v>1842</v>
      </c>
      <c r="R19" s="1390">
        <v>0</v>
      </c>
      <c r="S19" s="1390">
        <v>0</v>
      </c>
      <c r="T19" s="1394">
        <f t="shared" si="5"/>
        <v>0</v>
      </c>
    </row>
    <row r="20" spans="1:20" ht="127.5" customHeight="1">
      <c r="A20" s="1387">
        <v>15</v>
      </c>
      <c r="B20" s="1402" t="s">
        <v>303</v>
      </c>
      <c r="C20" s="1396">
        <v>0</v>
      </c>
      <c r="D20" s="1401"/>
      <c r="E20" s="1401">
        <v>305063</v>
      </c>
      <c r="F20" s="1391">
        <f t="shared" si="0"/>
        <v>305063</v>
      </c>
      <c r="G20" s="1396">
        <v>0</v>
      </c>
      <c r="H20" s="1398">
        <f t="shared" si="1"/>
        <v>305063</v>
      </c>
      <c r="I20" s="1395">
        <v>0</v>
      </c>
      <c r="J20" s="1395">
        <v>26420</v>
      </c>
      <c r="K20" s="1394">
        <f t="shared" si="2"/>
        <v>26420</v>
      </c>
      <c r="L20" s="1395">
        <v>0</v>
      </c>
      <c r="M20" s="1396">
        <v>0</v>
      </c>
      <c r="N20" s="1394">
        <f t="shared" si="3"/>
        <v>0</v>
      </c>
      <c r="O20" s="1396">
        <v>0</v>
      </c>
      <c r="P20" s="1396">
        <v>-54202</v>
      </c>
      <c r="Q20" s="1394">
        <f t="shared" si="4"/>
        <v>-54202</v>
      </c>
      <c r="R20" s="1401">
        <v>0</v>
      </c>
      <c r="S20" s="1401">
        <v>80622</v>
      </c>
      <c r="T20" s="1394">
        <f t="shared" si="5"/>
        <v>80622</v>
      </c>
    </row>
    <row r="21" spans="1:20" ht="71.25" customHeight="1">
      <c r="A21" s="1387">
        <v>16</v>
      </c>
      <c r="B21" s="1402" t="s">
        <v>304</v>
      </c>
      <c r="C21" s="1396">
        <v>0</v>
      </c>
      <c r="D21" s="1401">
        <v>0</v>
      </c>
      <c r="E21" s="1401">
        <v>35000</v>
      </c>
      <c r="F21" s="1391">
        <f t="shared" si="0"/>
        <v>35000</v>
      </c>
      <c r="G21" s="1396">
        <v>0</v>
      </c>
      <c r="H21" s="1398">
        <f t="shared" si="1"/>
        <v>35000</v>
      </c>
      <c r="I21" s="1395">
        <v>0</v>
      </c>
      <c r="J21" s="1395">
        <v>13040</v>
      </c>
      <c r="K21" s="1394">
        <f t="shared" si="2"/>
        <v>13040</v>
      </c>
      <c r="L21" s="1395">
        <v>0</v>
      </c>
      <c r="M21" s="1396">
        <v>0</v>
      </c>
      <c r="N21" s="1394">
        <f t="shared" si="3"/>
        <v>0</v>
      </c>
      <c r="O21" s="1396">
        <v>0</v>
      </c>
      <c r="P21" s="1396">
        <v>-333</v>
      </c>
      <c r="Q21" s="1394">
        <f t="shared" si="4"/>
        <v>-333</v>
      </c>
      <c r="R21" s="1401">
        <v>0</v>
      </c>
      <c r="S21" s="1401">
        <v>13373</v>
      </c>
      <c r="T21" s="1394">
        <f t="shared" si="5"/>
        <v>13373</v>
      </c>
    </row>
    <row r="22" spans="1:20" ht="23.25" customHeight="1">
      <c r="A22" s="1403"/>
      <c r="B22" s="1404" t="s">
        <v>718</v>
      </c>
      <c r="C22" s="1405">
        <f aca="true" t="shared" si="6" ref="C22:T22">SUM(C6:C21)</f>
        <v>606100</v>
      </c>
      <c r="D22" s="1405">
        <f t="shared" si="6"/>
        <v>231490</v>
      </c>
      <c r="E22" s="1405">
        <f t="shared" si="6"/>
        <v>5906122</v>
      </c>
      <c r="F22" s="1405">
        <f t="shared" si="6"/>
        <v>6743712</v>
      </c>
      <c r="G22" s="1405">
        <f t="shared" si="6"/>
        <v>148137</v>
      </c>
      <c r="H22" s="1405">
        <f t="shared" si="6"/>
        <v>6891849</v>
      </c>
      <c r="I22" s="1405">
        <f t="shared" si="6"/>
        <v>1177332</v>
      </c>
      <c r="J22" s="1405">
        <f t="shared" si="6"/>
        <v>481757</v>
      </c>
      <c r="K22" s="1405">
        <f t="shared" si="6"/>
        <v>1659089</v>
      </c>
      <c r="L22" s="1405">
        <f t="shared" si="6"/>
        <v>366120</v>
      </c>
      <c r="M22" s="1405">
        <f t="shared" si="6"/>
        <v>83038</v>
      </c>
      <c r="N22" s="1405">
        <f t="shared" si="6"/>
        <v>449158</v>
      </c>
      <c r="O22" s="1405">
        <f t="shared" si="6"/>
        <v>236513</v>
      </c>
      <c r="P22" s="1405">
        <f t="shared" si="6"/>
        <v>-460248</v>
      </c>
      <c r="Q22" s="1405">
        <f t="shared" si="6"/>
        <v>-223735</v>
      </c>
      <c r="R22" s="1405">
        <f t="shared" si="6"/>
        <v>574699</v>
      </c>
      <c r="S22" s="1405">
        <f t="shared" si="6"/>
        <v>858967</v>
      </c>
      <c r="T22" s="1405">
        <f t="shared" si="6"/>
        <v>1433666</v>
      </c>
    </row>
    <row r="23" spans="1:20" ht="23.25" customHeight="1">
      <c r="A23" s="1406"/>
      <c r="B23" s="1407"/>
      <c r="C23" s="1408"/>
      <c r="D23" s="1408"/>
      <c r="E23" s="1408"/>
      <c r="F23" s="1408"/>
      <c r="G23" s="1408"/>
      <c r="H23" s="1409"/>
      <c r="I23" s="1408"/>
      <c r="J23" s="1408"/>
      <c r="K23" s="1408"/>
      <c r="L23" s="1408"/>
      <c r="M23" s="1408"/>
      <c r="N23" s="1408"/>
      <c r="O23" s="1408"/>
      <c r="P23" s="1408"/>
      <c r="Q23" s="1408"/>
      <c r="R23" s="1408"/>
      <c r="S23" s="1408"/>
      <c r="T23" s="1408"/>
    </row>
    <row r="24" spans="2:20" ht="19.5" customHeight="1">
      <c r="B24" s="1410" t="s">
        <v>69</v>
      </c>
      <c r="C24" s="1411"/>
      <c r="D24" s="1412"/>
      <c r="E24" s="1412"/>
      <c r="F24" s="1412"/>
      <c r="G24" s="1412"/>
      <c r="H24" s="1412"/>
      <c r="I24" s="1412"/>
      <c r="J24" s="1412"/>
      <c r="K24" s="1412"/>
      <c r="L24" s="1412"/>
      <c r="M24" s="1412"/>
      <c r="N24" s="1412"/>
      <c r="O24" s="1412"/>
      <c r="P24" s="1412"/>
      <c r="Q24" s="1412"/>
      <c r="R24" s="1412"/>
      <c r="S24" s="1412"/>
      <c r="T24" s="1413"/>
    </row>
    <row r="25" spans="1:20" ht="51.75" customHeight="1">
      <c r="A25" s="1414">
        <v>17</v>
      </c>
      <c r="B25" s="1415" t="s">
        <v>305</v>
      </c>
      <c r="C25" s="1416"/>
      <c r="D25" s="1416"/>
      <c r="E25" s="1416">
        <v>10620</v>
      </c>
      <c r="F25" s="1416">
        <f aca="true" t="shared" si="7" ref="F25:F40">SUM(C25:E25)</f>
        <v>10620</v>
      </c>
      <c r="G25" s="1416"/>
      <c r="H25" s="1398">
        <f aca="true" t="shared" si="8" ref="H25:H40">SUM(F25:G25)</f>
        <v>10620</v>
      </c>
      <c r="I25" s="1416"/>
      <c r="J25" s="1416">
        <v>2278</v>
      </c>
      <c r="K25" s="1417">
        <f aca="true" t="shared" si="9" ref="K25:K40">SUM(I25:J25)</f>
        <v>2278</v>
      </c>
      <c r="L25" s="1416"/>
      <c r="M25" s="1416"/>
      <c r="N25" s="1417">
        <f aca="true" t="shared" si="10" ref="N25:N40">SUM(L25:M25)</f>
        <v>0</v>
      </c>
      <c r="O25" s="1416"/>
      <c r="P25" s="1416">
        <v>-377</v>
      </c>
      <c r="Q25" s="1417">
        <f aca="true" t="shared" si="11" ref="Q25:Q40">SUM(O25:P25)</f>
        <v>-377</v>
      </c>
      <c r="R25" s="1416"/>
      <c r="S25" s="1416">
        <v>2655</v>
      </c>
      <c r="T25" s="1417">
        <f aca="true" t="shared" si="12" ref="T25:T40">SUM(R25:S25)</f>
        <v>2655</v>
      </c>
    </row>
    <row r="26" spans="1:20" ht="48" customHeight="1">
      <c r="A26" s="1414">
        <v>18</v>
      </c>
      <c r="B26" s="1415" t="s">
        <v>306</v>
      </c>
      <c r="C26" s="1416"/>
      <c r="D26" s="1416"/>
      <c r="E26" s="1416">
        <v>9976</v>
      </c>
      <c r="F26" s="1416">
        <f t="shared" si="7"/>
        <v>9976</v>
      </c>
      <c r="G26" s="1416"/>
      <c r="H26" s="1398">
        <f t="shared" si="8"/>
        <v>9976</v>
      </c>
      <c r="I26" s="1416">
        <v>553</v>
      </c>
      <c r="J26" s="1416">
        <v>7331</v>
      </c>
      <c r="K26" s="1417">
        <f t="shared" si="9"/>
        <v>7884</v>
      </c>
      <c r="L26" s="1416"/>
      <c r="M26" s="1416"/>
      <c r="N26" s="1417">
        <f t="shared" si="10"/>
        <v>0</v>
      </c>
      <c r="O26" s="1416">
        <v>-1941</v>
      </c>
      <c r="P26" s="1416">
        <v>1675</v>
      </c>
      <c r="Q26" s="1417">
        <f t="shared" si="11"/>
        <v>-266</v>
      </c>
      <c r="R26" s="1416">
        <v>2494</v>
      </c>
      <c r="S26" s="1416">
        <v>5656</v>
      </c>
      <c r="T26" s="1417">
        <f t="shared" si="12"/>
        <v>8150</v>
      </c>
    </row>
    <row r="27" spans="1:20" ht="39.75" customHeight="1">
      <c r="A27" s="1414">
        <v>19</v>
      </c>
      <c r="B27" s="1415" t="s">
        <v>307</v>
      </c>
      <c r="C27" s="1416"/>
      <c r="D27" s="1416"/>
      <c r="E27" s="1416">
        <v>17854</v>
      </c>
      <c r="F27" s="1416">
        <f t="shared" si="7"/>
        <v>17854</v>
      </c>
      <c r="G27" s="1416"/>
      <c r="H27" s="1398">
        <f t="shared" si="8"/>
        <v>17854</v>
      </c>
      <c r="I27" s="1416">
        <v>2310</v>
      </c>
      <c r="J27" s="1416">
        <v>9428</v>
      </c>
      <c r="K27" s="1417">
        <f t="shared" si="9"/>
        <v>11738</v>
      </c>
      <c r="L27" s="1416"/>
      <c r="M27" s="1416"/>
      <c r="N27" s="1417">
        <f t="shared" si="10"/>
        <v>0</v>
      </c>
      <c r="O27" s="1416">
        <v>-2154</v>
      </c>
      <c r="P27" s="1416">
        <v>3085</v>
      </c>
      <c r="Q27" s="1417">
        <f t="shared" si="11"/>
        <v>931</v>
      </c>
      <c r="R27" s="1416">
        <v>4464</v>
      </c>
      <c r="S27" s="1416">
        <v>6343</v>
      </c>
      <c r="T27" s="1417">
        <f t="shared" si="12"/>
        <v>10807</v>
      </c>
    </row>
    <row r="28" spans="1:20" ht="44.25" customHeight="1">
      <c r="A28" s="1414">
        <v>20</v>
      </c>
      <c r="B28" s="1415" t="s">
        <v>308</v>
      </c>
      <c r="C28" s="1416"/>
      <c r="D28" s="1416"/>
      <c r="E28" s="1416">
        <v>28014</v>
      </c>
      <c r="F28" s="1416">
        <f t="shared" si="7"/>
        <v>28014</v>
      </c>
      <c r="G28" s="1416"/>
      <c r="H28" s="1398">
        <f t="shared" si="8"/>
        <v>28014</v>
      </c>
      <c r="I28" s="1416">
        <v>6817</v>
      </c>
      <c r="J28" s="1416">
        <v>11953</v>
      </c>
      <c r="K28" s="1417">
        <f t="shared" si="9"/>
        <v>18770</v>
      </c>
      <c r="L28" s="1416"/>
      <c r="M28" s="1416"/>
      <c r="N28" s="1417">
        <f t="shared" si="10"/>
        <v>0</v>
      </c>
      <c r="O28" s="1416">
        <v>-186</v>
      </c>
      <c r="P28" s="1416">
        <v>-681</v>
      </c>
      <c r="Q28" s="1417">
        <f t="shared" si="11"/>
        <v>-867</v>
      </c>
      <c r="R28" s="1416">
        <v>7003</v>
      </c>
      <c r="S28" s="1416">
        <v>12634</v>
      </c>
      <c r="T28" s="1417">
        <f t="shared" si="12"/>
        <v>19637</v>
      </c>
    </row>
    <row r="29" spans="1:20" ht="102.75" customHeight="1">
      <c r="A29" s="1414">
        <v>21</v>
      </c>
      <c r="B29" s="1418" t="s">
        <v>309</v>
      </c>
      <c r="C29" s="1419"/>
      <c r="D29" s="1419"/>
      <c r="E29" s="1419">
        <v>19029</v>
      </c>
      <c r="F29" s="1416">
        <f t="shared" si="7"/>
        <v>19029</v>
      </c>
      <c r="G29" s="1419"/>
      <c r="H29" s="1398">
        <f t="shared" si="8"/>
        <v>19029</v>
      </c>
      <c r="I29" s="1419"/>
      <c r="J29" s="1419">
        <v>19029</v>
      </c>
      <c r="K29" s="1417">
        <f t="shared" si="9"/>
        <v>19029</v>
      </c>
      <c r="L29" s="1419"/>
      <c r="M29" s="1419"/>
      <c r="N29" s="1417">
        <f t="shared" si="10"/>
        <v>0</v>
      </c>
      <c r="O29" s="1419"/>
      <c r="P29" s="1419">
        <v>19029</v>
      </c>
      <c r="Q29" s="1417">
        <f t="shared" si="11"/>
        <v>19029</v>
      </c>
      <c r="R29" s="1419"/>
      <c r="S29" s="1419"/>
      <c r="T29" s="1417">
        <f t="shared" si="12"/>
        <v>0</v>
      </c>
    </row>
    <row r="30" spans="1:20" ht="86.25" customHeight="1">
      <c r="A30" s="1414">
        <v>22</v>
      </c>
      <c r="B30" s="1418" t="s">
        <v>310</v>
      </c>
      <c r="C30" s="1416"/>
      <c r="D30" s="1416"/>
      <c r="E30" s="1416">
        <v>765</v>
      </c>
      <c r="F30" s="1416">
        <f t="shared" si="7"/>
        <v>765</v>
      </c>
      <c r="G30" s="1416"/>
      <c r="H30" s="1398">
        <f t="shared" si="8"/>
        <v>765</v>
      </c>
      <c r="I30" s="1416"/>
      <c r="J30" s="1419">
        <v>231</v>
      </c>
      <c r="K30" s="1417">
        <f t="shared" si="9"/>
        <v>231</v>
      </c>
      <c r="L30" s="1419"/>
      <c r="M30" s="1419"/>
      <c r="N30" s="1417">
        <f t="shared" si="10"/>
        <v>0</v>
      </c>
      <c r="O30" s="1419"/>
      <c r="P30" s="1419">
        <v>-193</v>
      </c>
      <c r="Q30" s="1417">
        <f t="shared" si="11"/>
        <v>-193</v>
      </c>
      <c r="R30" s="1419"/>
      <c r="S30" s="1419">
        <v>424</v>
      </c>
      <c r="T30" s="1417">
        <f t="shared" si="12"/>
        <v>424</v>
      </c>
    </row>
    <row r="31" spans="1:20" ht="101.25" customHeight="1">
      <c r="A31" s="1414">
        <v>23</v>
      </c>
      <c r="B31" s="1418" t="s">
        <v>311</v>
      </c>
      <c r="C31" s="1416"/>
      <c r="D31" s="1416"/>
      <c r="E31" s="1416">
        <v>11002</v>
      </c>
      <c r="F31" s="1416">
        <f t="shared" si="7"/>
        <v>11002</v>
      </c>
      <c r="G31" s="1416"/>
      <c r="H31" s="1398">
        <f t="shared" si="8"/>
        <v>11002</v>
      </c>
      <c r="I31" s="1416">
        <v>2376</v>
      </c>
      <c r="J31" s="1419">
        <v>8605</v>
      </c>
      <c r="K31" s="1417">
        <f t="shared" si="9"/>
        <v>10981</v>
      </c>
      <c r="L31" s="1419"/>
      <c r="M31" s="1419"/>
      <c r="N31" s="1417">
        <f t="shared" si="10"/>
        <v>0</v>
      </c>
      <c r="O31" s="1419">
        <v>-474</v>
      </c>
      <c r="P31" s="1419">
        <v>474</v>
      </c>
      <c r="Q31" s="1417">
        <f t="shared" si="11"/>
        <v>0</v>
      </c>
      <c r="R31" s="1419">
        <v>2850</v>
      </c>
      <c r="S31" s="1419">
        <v>8131</v>
      </c>
      <c r="T31" s="1417">
        <f t="shared" si="12"/>
        <v>10981</v>
      </c>
    </row>
    <row r="32" spans="1:20" ht="79.5" customHeight="1">
      <c r="A32" s="1414">
        <v>24</v>
      </c>
      <c r="B32" s="1418" t="s">
        <v>312</v>
      </c>
      <c r="C32" s="1416"/>
      <c r="D32" s="1416"/>
      <c r="E32" s="1416">
        <v>10800</v>
      </c>
      <c r="F32" s="1416">
        <f t="shared" si="7"/>
        <v>10800</v>
      </c>
      <c r="G32" s="1416"/>
      <c r="H32" s="1398">
        <f t="shared" si="8"/>
        <v>10800</v>
      </c>
      <c r="I32" s="1416">
        <v>10307</v>
      </c>
      <c r="J32" s="1419">
        <v>493</v>
      </c>
      <c r="K32" s="1417">
        <f t="shared" si="9"/>
        <v>10800</v>
      </c>
      <c r="L32" s="1419"/>
      <c r="M32" s="1419"/>
      <c r="N32" s="1417">
        <f t="shared" si="10"/>
        <v>0</v>
      </c>
      <c r="O32" s="1419">
        <v>1359</v>
      </c>
      <c r="P32" s="1419">
        <v>-1359</v>
      </c>
      <c r="Q32" s="1417">
        <f t="shared" si="11"/>
        <v>0</v>
      </c>
      <c r="R32" s="1419">
        <v>8948</v>
      </c>
      <c r="S32" s="1419">
        <v>1852</v>
      </c>
      <c r="T32" s="1417">
        <f t="shared" si="12"/>
        <v>10800</v>
      </c>
    </row>
    <row r="33" spans="1:20" ht="56.25" customHeight="1">
      <c r="A33" s="1414">
        <v>25</v>
      </c>
      <c r="B33" s="1418" t="s">
        <v>313</v>
      </c>
      <c r="C33" s="1416"/>
      <c r="D33" s="1416"/>
      <c r="E33" s="1416">
        <v>27678</v>
      </c>
      <c r="F33" s="1416">
        <f t="shared" si="7"/>
        <v>27678</v>
      </c>
      <c r="G33" s="1416"/>
      <c r="H33" s="1398">
        <f t="shared" si="8"/>
        <v>27678</v>
      </c>
      <c r="I33" s="1416">
        <v>4289</v>
      </c>
      <c r="J33" s="1419">
        <v>7681</v>
      </c>
      <c r="K33" s="1417">
        <f t="shared" si="9"/>
        <v>11970</v>
      </c>
      <c r="L33" s="1419"/>
      <c r="M33" s="1419"/>
      <c r="N33" s="1417">
        <f t="shared" si="10"/>
        <v>0</v>
      </c>
      <c r="O33" s="1419">
        <v>-2631</v>
      </c>
      <c r="P33" s="1419">
        <v>-4289</v>
      </c>
      <c r="Q33" s="1417">
        <f t="shared" si="11"/>
        <v>-6920</v>
      </c>
      <c r="R33" s="1419">
        <v>6920</v>
      </c>
      <c r="S33" s="1419">
        <v>11970</v>
      </c>
      <c r="T33" s="1417">
        <f t="shared" si="12"/>
        <v>18890</v>
      </c>
    </row>
    <row r="34" spans="1:20" ht="51" customHeight="1">
      <c r="A34" s="1414">
        <v>26</v>
      </c>
      <c r="B34" s="1418" t="s">
        <v>314</v>
      </c>
      <c r="C34" s="1416"/>
      <c r="D34" s="1416"/>
      <c r="E34" s="1416">
        <v>20000</v>
      </c>
      <c r="F34" s="1416">
        <f t="shared" si="7"/>
        <v>20000</v>
      </c>
      <c r="G34" s="1416"/>
      <c r="H34" s="1398">
        <f t="shared" si="8"/>
        <v>20000</v>
      </c>
      <c r="I34" s="1416">
        <v>2483</v>
      </c>
      <c r="J34" s="1419">
        <v>17517</v>
      </c>
      <c r="K34" s="1417">
        <f t="shared" si="9"/>
        <v>20000</v>
      </c>
      <c r="L34" s="1419"/>
      <c r="M34" s="1419"/>
      <c r="N34" s="1417">
        <f t="shared" si="10"/>
        <v>0</v>
      </c>
      <c r="O34" s="1419">
        <v>-2517</v>
      </c>
      <c r="P34" s="1419">
        <v>3517</v>
      </c>
      <c r="Q34" s="1417">
        <f t="shared" si="11"/>
        <v>1000</v>
      </c>
      <c r="R34" s="1419">
        <v>5000</v>
      </c>
      <c r="S34" s="1419">
        <v>14000</v>
      </c>
      <c r="T34" s="1417">
        <f t="shared" si="12"/>
        <v>19000</v>
      </c>
    </row>
    <row r="35" spans="1:20" ht="44.25" customHeight="1">
      <c r="A35" s="1414">
        <v>27</v>
      </c>
      <c r="B35" s="1418" t="s">
        <v>315</v>
      </c>
      <c r="C35" s="1416"/>
      <c r="D35" s="1416"/>
      <c r="E35" s="1416">
        <v>27988</v>
      </c>
      <c r="F35" s="1416">
        <f t="shared" si="7"/>
        <v>27988</v>
      </c>
      <c r="G35" s="1416"/>
      <c r="H35" s="1398">
        <f t="shared" si="8"/>
        <v>27988</v>
      </c>
      <c r="I35" s="1416"/>
      <c r="J35" s="1419">
        <v>25986</v>
      </c>
      <c r="K35" s="1417">
        <f t="shared" si="9"/>
        <v>25986</v>
      </c>
      <c r="L35" s="1419"/>
      <c r="M35" s="1419"/>
      <c r="N35" s="1417">
        <f t="shared" si="10"/>
        <v>0</v>
      </c>
      <c r="O35" s="1419">
        <v>-6997</v>
      </c>
      <c r="P35" s="1419">
        <v>11340</v>
      </c>
      <c r="Q35" s="1417">
        <f t="shared" si="11"/>
        <v>4343</v>
      </c>
      <c r="R35" s="1419">
        <v>6997</v>
      </c>
      <c r="S35" s="1419">
        <v>14646</v>
      </c>
      <c r="T35" s="1417">
        <f t="shared" si="12"/>
        <v>21643</v>
      </c>
    </row>
    <row r="36" spans="1:20" ht="42.75" customHeight="1">
      <c r="A36" s="1414">
        <v>28</v>
      </c>
      <c r="B36" s="1418" t="s">
        <v>316</v>
      </c>
      <c r="C36" s="1416"/>
      <c r="D36" s="1416"/>
      <c r="E36" s="1416">
        <v>94449</v>
      </c>
      <c r="F36" s="1416">
        <f t="shared" si="7"/>
        <v>94449</v>
      </c>
      <c r="G36" s="1416"/>
      <c r="H36" s="1398">
        <f t="shared" si="8"/>
        <v>94449</v>
      </c>
      <c r="I36" s="1416"/>
      <c r="J36" s="1419">
        <v>70412</v>
      </c>
      <c r="K36" s="1417">
        <f t="shared" si="9"/>
        <v>70412</v>
      </c>
      <c r="L36" s="1419"/>
      <c r="M36" s="1419"/>
      <c r="N36" s="1417">
        <f t="shared" si="10"/>
        <v>0</v>
      </c>
      <c r="O36" s="1419"/>
      <c r="P36" s="1419">
        <v>-18170</v>
      </c>
      <c r="Q36" s="1417">
        <f t="shared" si="11"/>
        <v>-18170</v>
      </c>
      <c r="R36" s="1419"/>
      <c r="S36" s="1419">
        <v>88582</v>
      </c>
      <c r="T36" s="1417">
        <f t="shared" si="12"/>
        <v>88582</v>
      </c>
    </row>
    <row r="37" spans="1:20" ht="66.75" customHeight="1">
      <c r="A37" s="1414">
        <v>29</v>
      </c>
      <c r="B37" s="1418" t="s">
        <v>317</v>
      </c>
      <c r="C37" s="1416"/>
      <c r="D37" s="1416"/>
      <c r="E37" s="1416">
        <v>9817</v>
      </c>
      <c r="F37" s="1416">
        <f t="shared" si="7"/>
        <v>9817</v>
      </c>
      <c r="G37" s="1416"/>
      <c r="H37" s="1398">
        <f t="shared" si="8"/>
        <v>9817</v>
      </c>
      <c r="I37" s="1416"/>
      <c r="J37" s="1419">
        <v>4092</v>
      </c>
      <c r="K37" s="1417">
        <f t="shared" si="9"/>
        <v>4092</v>
      </c>
      <c r="L37" s="1419"/>
      <c r="M37" s="1419"/>
      <c r="N37" s="1417">
        <f t="shared" si="10"/>
        <v>0</v>
      </c>
      <c r="O37" s="1419"/>
      <c r="P37" s="1419">
        <v>-1589</v>
      </c>
      <c r="Q37" s="1417">
        <f t="shared" si="11"/>
        <v>-1589</v>
      </c>
      <c r="R37" s="1419"/>
      <c r="S37" s="1419">
        <v>5681</v>
      </c>
      <c r="T37" s="1417">
        <f t="shared" si="12"/>
        <v>5681</v>
      </c>
    </row>
    <row r="38" spans="1:20" ht="67.5" customHeight="1">
      <c r="A38" s="1414">
        <v>30</v>
      </c>
      <c r="B38" s="1418" t="s">
        <v>318</v>
      </c>
      <c r="C38" s="1416"/>
      <c r="D38" s="1416"/>
      <c r="E38" s="1416">
        <v>15135</v>
      </c>
      <c r="F38" s="1416">
        <f t="shared" si="7"/>
        <v>15135</v>
      </c>
      <c r="G38" s="1416"/>
      <c r="H38" s="1398">
        <f t="shared" si="8"/>
        <v>15135</v>
      </c>
      <c r="I38" s="1416"/>
      <c r="J38" s="1419">
        <v>3848</v>
      </c>
      <c r="K38" s="1417">
        <f t="shared" si="9"/>
        <v>3848</v>
      </c>
      <c r="L38" s="1419"/>
      <c r="M38" s="1419"/>
      <c r="N38" s="1417">
        <f t="shared" si="10"/>
        <v>0</v>
      </c>
      <c r="O38" s="1419"/>
      <c r="P38" s="1419">
        <v>-3190</v>
      </c>
      <c r="Q38" s="1417">
        <f t="shared" si="11"/>
        <v>-3190</v>
      </c>
      <c r="R38" s="1419"/>
      <c r="S38" s="1419">
        <v>7038</v>
      </c>
      <c r="T38" s="1417">
        <f t="shared" si="12"/>
        <v>7038</v>
      </c>
    </row>
    <row r="39" spans="1:20" ht="58.5" customHeight="1">
      <c r="A39" s="1414">
        <v>31</v>
      </c>
      <c r="B39" s="1418" t="s">
        <v>319</v>
      </c>
      <c r="C39" s="1416"/>
      <c r="D39" s="1416"/>
      <c r="E39" s="1416">
        <v>27869</v>
      </c>
      <c r="F39" s="1416">
        <f t="shared" si="7"/>
        <v>27869</v>
      </c>
      <c r="G39" s="1416"/>
      <c r="H39" s="1398">
        <f t="shared" si="8"/>
        <v>27869</v>
      </c>
      <c r="I39" s="1416"/>
      <c r="J39" s="1419">
        <v>1187</v>
      </c>
      <c r="K39" s="1417">
        <f t="shared" si="9"/>
        <v>1187</v>
      </c>
      <c r="L39" s="1419"/>
      <c r="M39" s="1419"/>
      <c r="N39" s="1417">
        <f t="shared" si="10"/>
        <v>0</v>
      </c>
      <c r="O39" s="1419"/>
      <c r="P39" s="1419">
        <v>-5780</v>
      </c>
      <c r="Q39" s="1417">
        <f t="shared" si="11"/>
        <v>-5780</v>
      </c>
      <c r="R39" s="1419"/>
      <c r="S39" s="1419">
        <v>6967</v>
      </c>
      <c r="T39" s="1417">
        <f t="shared" si="12"/>
        <v>6967</v>
      </c>
    </row>
    <row r="40" spans="1:20" ht="89.25" customHeight="1">
      <c r="A40" s="1414">
        <v>32</v>
      </c>
      <c r="B40" s="1418" t="s">
        <v>320</v>
      </c>
      <c r="C40" s="1416"/>
      <c r="D40" s="1416"/>
      <c r="E40" s="1416">
        <v>12500</v>
      </c>
      <c r="F40" s="1416">
        <f t="shared" si="7"/>
        <v>12500</v>
      </c>
      <c r="G40" s="1416"/>
      <c r="H40" s="1398">
        <f t="shared" si="8"/>
        <v>12500</v>
      </c>
      <c r="I40" s="1416"/>
      <c r="J40" s="1419"/>
      <c r="K40" s="1417">
        <f t="shared" si="9"/>
        <v>0</v>
      </c>
      <c r="L40" s="1419"/>
      <c r="M40" s="1419"/>
      <c r="N40" s="1417">
        <f t="shared" si="10"/>
        <v>0</v>
      </c>
      <c r="O40" s="1419"/>
      <c r="P40" s="1419">
        <v>-3125</v>
      </c>
      <c r="Q40" s="1417">
        <f t="shared" si="11"/>
        <v>-3125</v>
      </c>
      <c r="R40" s="1419"/>
      <c r="S40" s="1419">
        <v>3125</v>
      </c>
      <c r="T40" s="1417">
        <f t="shared" si="12"/>
        <v>3125</v>
      </c>
    </row>
    <row r="41" spans="1:20" ht="27" customHeight="1">
      <c r="A41" s="1490"/>
      <c r="B41" s="1420" t="s">
        <v>70</v>
      </c>
      <c r="C41" s="1405">
        <f aca="true" t="shared" si="13" ref="C41:T41">SUM(C25:C40)</f>
        <v>0</v>
      </c>
      <c r="D41" s="1405">
        <f t="shared" si="13"/>
        <v>0</v>
      </c>
      <c r="E41" s="1405">
        <f t="shared" si="13"/>
        <v>343496</v>
      </c>
      <c r="F41" s="1405">
        <f t="shared" si="13"/>
        <v>343496</v>
      </c>
      <c r="G41" s="1405">
        <f t="shared" si="13"/>
        <v>0</v>
      </c>
      <c r="H41" s="1405">
        <f t="shared" si="13"/>
        <v>343496</v>
      </c>
      <c r="I41" s="1405">
        <f t="shared" si="13"/>
        <v>29135</v>
      </c>
      <c r="J41" s="1405">
        <f t="shared" si="13"/>
        <v>190071</v>
      </c>
      <c r="K41" s="1405">
        <f t="shared" si="13"/>
        <v>219206</v>
      </c>
      <c r="L41" s="1405">
        <f t="shared" si="13"/>
        <v>0</v>
      </c>
      <c r="M41" s="1405">
        <f t="shared" si="13"/>
        <v>0</v>
      </c>
      <c r="N41" s="1405">
        <f t="shared" si="13"/>
        <v>0</v>
      </c>
      <c r="O41" s="1405">
        <f t="shared" si="13"/>
        <v>-15541</v>
      </c>
      <c r="P41" s="1405">
        <f t="shared" si="13"/>
        <v>367</v>
      </c>
      <c r="Q41" s="1405">
        <f t="shared" si="13"/>
        <v>-15174</v>
      </c>
      <c r="R41" s="1405">
        <f t="shared" si="13"/>
        <v>44676</v>
      </c>
      <c r="S41" s="1405">
        <f t="shared" si="13"/>
        <v>189704</v>
      </c>
      <c r="T41" s="1405">
        <f t="shared" si="13"/>
        <v>234380</v>
      </c>
    </row>
    <row r="42" spans="1:20" ht="30" customHeight="1">
      <c r="A42" s="1490"/>
      <c r="B42" s="1421" t="s">
        <v>2258</v>
      </c>
      <c r="C42" s="1422">
        <f aca="true" t="shared" si="14" ref="C42:T42">SUM(C22+C41)</f>
        <v>606100</v>
      </c>
      <c r="D42" s="1422">
        <f t="shared" si="14"/>
        <v>231490</v>
      </c>
      <c r="E42" s="1422">
        <f t="shared" si="14"/>
        <v>6249618</v>
      </c>
      <c r="F42" s="1422">
        <f t="shared" si="14"/>
        <v>7087208</v>
      </c>
      <c r="G42" s="1422">
        <f t="shared" si="14"/>
        <v>148137</v>
      </c>
      <c r="H42" s="1422">
        <f t="shared" si="14"/>
        <v>7235345</v>
      </c>
      <c r="I42" s="1422">
        <f t="shared" si="14"/>
        <v>1206467</v>
      </c>
      <c r="J42" s="1422">
        <f t="shared" si="14"/>
        <v>671828</v>
      </c>
      <c r="K42" s="1422">
        <f t="shared" si="14"/>
        <v>1878295</v>
      </c>
      <c r="L42" s="1422">
        <f t="shared" si="14"/>
        <v>366120</v>
      </c>
      <c r="M42" s="1422">
        <f t="shared" si="14"/>
        <v>83038</v>
      </c>
      <c r="N42" s="1422">
        <f t="shared" si="14"/>
        <v>449158</v>
      </c>
      <c r="O42" s="1422">
        <f t="shared" si="14"/>
        <v>220972</v>
      </c>
      <c r="P42" s="1422">
        <f t="shared" si="14"/>
        <v>-459881</v>
      </c>
      <c r="Q42" s="1422">
        <f t="shared" si="14"/>
        <v>-238909</v>
      </c>
      <c r="R42" s="1422">
        <f t="shared" si="14"/>
        <v>619375</v>
      </c>
      <c r="S42" s="1422">
        <f t="shared" si="14"/>
        <v>1048671</v>
      </c>
      <c r="T42" s="1422">
        <f t="shared" si="14"/>
        <v>1668046</v>
      </c>
    </row>
    <row r="43" spans="3:20" ht="12.75">
      <c r="C43" s="1423"/>
      <c r="D43" s="1423"/>
      <c r="E43" s="1423"/>
      <c r="F43" s="1423"/>
      <c r="G43" s="1423"/>
      <c r="H43" s="1423"/>
      <c r="I43" s="1423"/>
      <c r="J43" s="1423"/>
      <c r="K43" s="1423"/>
      <c r="L43" s="1423"/>
      <c r="M43" s="1423"/>
      <c r="N43" s="1423"/>
      <c r="O43" s="1423"/>
      <c r="P43" s="1423"/>
      <c r="Q43" s="1423"/>
      <c r="R43" s="1423"/>
      <c r="S43" s="1423"/>
      <c r="T43" s="1423"/>
    </row>
    <row r="44" ht="12.75">
      <c r="B44" s="1424" t="s">
        <v>71</v>
      </c>
    </row>
    <row r="45" ht="12.75">
      <c r="B45" s="1377" t="s">
        <v>72</v>
      </c>
    </row>
  </sheetData>
  <sheetProtection/>
  <mergeCells count="19">
    <mergeCell ref="C1:H1"/>
    <mergeCell ref="C2:F2"/>
    <mergeCell ref="L3:N3"/>
    <mergeCell ref="O3:Q3"/>
    <mergeCell ref="I3:I4"/>
    <mergeCell ref="J3:J4"/>
    <mergeCell ref="K3:K4"/>
    <mergeCell ref="I2:K2"/>
    <mergeCell ref="E3:E4"/>
    <mergeCell ref="A1:A4"/>
    <mergeCell ref="I1:T1"/>
    <mergeCell ref="R3:T3"/>
    <mergeCell ref="C3:C4"/>
    <mergeCell ref="B1:B4"/>
    <mergeCell ref="G2:G4"/>
    <mergeCell ref="H2:H4"/>
    <mergeCell ref="D3:D4"/>
    <mergeCell ref="F3:F4"/>
    <mergeCell ref="L2:T2"/>
  </mergeCells>
  <printOptions horizontalCentered="1"/>
  <pageMargins left="0.35433070866141736" right="0.31496062992125984" top="0.6299212598425197" bottom="0.5905511811023623" header="0.31496062992125984" footer="0.5118110236220472"/>
  <pageSetup horizontalDpi="600" verticalDpi="600" orientation="landscape" paperSize="9" scale="70" r:id="rId1"/>
  <headerFooter alignWithMargins="0">
    <oddHeader>&amp;C&amp;12Az Európai uniós támogatással megvalósuló programok tervezett költségei, finanszírozási forrásai és teljesítési adatai 2013. évben
&amp;R&amp;"Times New Roman CE,Félkövér dőlt"19. tábla</oddHead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G40"/>
  <sheetViews>
    <sheetView zoomScale="80" zoomScaleNormal="80" zoomScalePageLayoutView="0" workbookViewId="0" topLeftCell="A1">
      <selection activeCell="B39" sqref="B39"/>
    </sheetView>
  </sheetViews>
  <sheetFormatPr defaultColWidth="9.00390625" defaultRowHeight="12.75"/>
  <cols>
    <col min="1" max="1" width="44.50390625" style="1227" customWidth="1"/>
    <col min="2" max="2" width="15.875" style="1227" customWidth="1"/>
    <col min="3" max="3" width="14.125" style="1227" customWidth="1"/>
    <col min="4" max="16384" width="9.375" style="1227" customWidth="1"/>
  </cols>
  <sheetData>
    <row r="2" spans="1:7" ht="13.5">
      <c r="A2" s="1229" t="s">
        <v>1516</v>
      </c>
      <c r="B2" s="1230" t="s">
        <v>140</v>
      </c>
      <c r="C2" s="1230" t="s">
        <v>141</v>
      </c>
      <c r="D2" s="1231"/>
      <c r="E2" s="1231"/>
      <c r="F2" s="1231"/>
      <c r="G2" s="1231"/>
    </row>
    <row r="3" spans="1:3" ht="15" customHeight="1">
      <c r="A3" s="848" t="s">
        <v>2061</v>
      </c>
      <c r="B3" s="1232">
        <v>100891709</v>
      </c>
      <c r="C3" s="1232">
        <v>108963826</v>
      </c>
    </row>
    <row r="4" spans="1:3" ht="15" customHeight="1">
      <c r="A4" s="1233" t="s">
        <v>2062</v>
      </c>
      <c r="B4" s="1232">
        <v>54747</v>
      </c>
      <c r="C4" s="1232">
        <v>28607</v>
      </c>
    </row>
    <row r="5" spans="1:3" ht="15" customHeight="1">
      <c r="A5" s="1233" t="s">
        <v>2063</v>
      </c>
      <c r="B5" s="1232">
        <v>83463667</v>
      </c>
      <c r="C5" s="1232">
        <v>81717638</v>
      </c>
    </row>
    <row r="6" spans="1:3" ht="15" customHeight="1">
      <c r="A6" s="1233" t="s">
        <v>2064</v>
      </c>
      <c r="B6" s="1232">
        <v>1295711</v>
      </c>
      <c r="C6" s="1232">
        <v>1608315</v>
      </c>
    </row>
    <row r="7" spans="1:3" ht="39" customHeight="1">
      <c r="A7" s="1234" t="s">
        <v>2065</v>
      </c>
      <c r="B7" s="1235">
        <v>16077584</v>
      </c>
      <c r="C7" s="1235">
        <v>25609266</v>
      </c>
    </row>
    <row r="8" spans="1:3" ht="15" customHeight="1">
      <c r="A8" s="848" t="s">
        <v>2066</v>
      </c>
      <c r="B8" s="1232">
        <v>4169654</v>
      </c>
      <c r="C8" s="1232">
        <v>5121737</v>
      </c>
    </row>
    <row r="9" spans="1:3" ht="15" customHeight="1">
      <c r="A9" s="1233" t="s">
        <v>2067</v>
      </c>
      <c r="B9" s="1232">
        <v>64454</v>
      </c>
      <c r="C9" s="1232">
        <v>37257</v>
      </c>
    </row>
    <row r="10" spans="1:3" ht="15" customHeight="1">
      <c r="A10" s="1233" t="s">
        <v>2068</v>
      </c>
      <c r="B10" s="1232">
        <v>950284</v>
      </c>
      <c r="C10" s="1232">
        <v>624078</v>
      </c>
    </row>
    <row r="11" spans="1:3" ht="15" customHeight="1">
      <c r="A11" s="1233" t="s">
        <v>2069</v>
      </c>
      <c r="B11" s="1232">
        <v>414223</v>
      </c>
      <c r="C11" s="1232">
        <v>414223</v>
      </c>
    </row>
    <row r="12" spans="1:3" ht="15" customHeight="1">
      <c r="A12" s="1233" t="s">
        <v>2070</v>
      </c>
      <c r="B12" s="1232">
        <v>2583979</v>
      </c>
      <c r="C12" s="1232">
        <v>3962687</v>
      </c>
    </row>
    <row r="13" spans="1:3" ht="15" customHeight="1">
      <c r="A13" s="1233" t="s">
        <v>2071</v>
      </c>
      <c r="B13" s="1232">
        <v>156714</v>
      </c>
      <c r="C13" s="1232">
        <v>83492</v>
      </c>
    </row>
    <row r="14" spans="1:3" ht="15" customHeight="1">
      <c r="A14" s="1236" t="s">
        <v>2072</v>
      </c>
      <c r="B14" s="1237">
        <f>SUM(B3+B8)</f>
        <v>105061363</v>
      </c>
      <c r="C14" s="1237">
        <f>SUM(C3+C8)</f>
        <v>114085563</v>
      </c>
    </row>
    <row r="15" spans="1:3" ht="15" customHeight="1">
      <c r="A15" s="1371"/>
      <c r="B15" s="1451"/>
      <c r="C15" s="1451"/>
    </row>
    <row r="16" spans="1:3" ht="15" customHeight="1">
      <c r="A16" s="1450" t="s">
        <v>1515</v>
      </c>
      <c r="B16" s="1230" t="s">
        <v>140</v>
      </c>
      <c r="C16" s="1230" t="s">
        <v>141</v>
      </c>
    </row>
    <row r="17" spans="1:3" ht="15" customHeight="1">
      <c r="A17" s="1371" t="s">
        <v>2076</v>
      </c>
      <c r="B17" s="1249">
        <v>98628468</v>
      </c>
      <c r="C17" s="1249">
        <v>107464294</v>
      </c>
    </row>
    <row r="18" spans="1:3" ht="15" customHeight="1">
      <c r="A18" s="1269" t="s">
        <v>2077</v>
      </c>
      <c r="B18" s="1249">
        <v>94133568</v>
      </c>
      <c r="C18" s="1249">
        <v>93592808</v>
      </c>
    </row>
    <row r="19" spans="1:3" ht="15" customHeight="1">
      <c r="A19" s="1270" t="s">
        <v>2078</v>
      </c>
      <c r="B19" s="1249">
        <v>4494900</v>
      </c>
      <c r="C19" s="1249">
        <v>13871486</v>
      </c>
    </row>
    <row r="20" spans="1:3" ht="15" customHeight="1">
      <c r="A20" s="1270" t="s">
        <v>2079</v>
      </c>
      <c r="B20" s="1249">
        <v>0</v>
      </c>
      <c r="C20" s="1249">
        <v>0</v>
      </c>
    </row>
    <row r="21" spans="1:3" ht="15" customHeight="1">
      <c r="A21" s="1371" t="s">
        <v>2080</v>
      </c>
      <c r="B21" s="1249">
        <v>3030697</v>
      </c>
      <c r="C21" s="1249">
        <v>4404517</v>
      </c>
    </row>
    <row r="22" spans="1:3" ht="15" customHeight="1">
      <c r="A22" s="1270" t="s">
        <v>2081</v>
      </c>
      <c r="B22" s="1249">
        <v>3030671</v>
      </c>
      <c r="C22" s="1249">
        <v>4404418</v>
      </c>
    </row>
    <row r="23" spans="1:3" ht="15" customHeight="1">
      <c r="A23" s="1372" t="s">
        <v>2082</v>
      </c>
      <c r="B23" s="1249">
        <v>26</v>
      </c>
      <c r="C23" s="1249">
        <v>99</v>
      </c>
    </row>
    <row r="24" spans="1:3" ht="15" customHeight="1">
      <c r="A24" s="1371" t="s">
        <v>2083</v>
      </c>
      <c r="B24" s="1249">
        <v>3402198</v>
      </c>
      <c r="C24" s="1249">
        <v>2216752</v>
      </c>
    </row>
    <row r="25" spans="1:3" ht="15" customHeight="1">
      <c r="A25" s="1270" t="s">
        <v>2084</v>
      </c>
      <c r="B25" s="1249">
        <v>2386590</v>
      </c>
      <c r="C25" s="1249">
        <v>1401749</v>
      </c>
    </row>
    <row r="26" spans="1:3" ht="12.75">
      <c r="A26" s="1270" t="s">
        <v>2085</v>
      </c>
      <c r="B26" s="1249">
        <v>891389</v>
      </c>
      <c r="C26" s="1249">
        <v>759118</v>
      </c>
    </row>
    <row r="27" spans="1:3" ht="12.75">
      <c r="A27" s="1270" t="s">
        <v>2086</v>
      </c>
      <c r="B27" s="1249">
        <v>124219</v>
      </c>
      <c r="C27" s="1249">
        <v>55885</v>
      </c>
    </row>
    <row r="28" spans="1:3" ht="13.5">
      <c r="A28" s="1236" t="s">
        <v>2087</v>
      </c>
      <c r="B28" s="1237">
        <f>SUM(B17+B21+B24)</f>
        <v>105061363</v>
      </c>
      <c r="C28" s="1237">
        <f>SUM(C17+C21+C24)</f>
        <v>114085563</v>
      </c>
    </row>
    <row r="29" spans="1:3" ht="13.5">
      <c r="A29" s="1460"/>
      <c r="B29" s="1461"/>
      <c r="C29" s="1461"/>
    </row>
    <row r="32" spans="1:2" ht="12.75">
      <c r="A32" s="1227" t="s">
        <v>2162</v>
      </c>
      <c r="B32" s="1227" t="s">
        <v>2073</v>
      </c>
    </row>
    <row r="33" spans="1:2" ht="13.5">
      <c r="A33" s="1238" t="s">
        <v>1912</v>
      </c>
      <c r="B33" s="1238" t="s">
        <v>1913</v>
      </c>
    </row>
    <row r="34" spans="1:2" ht="13.5">
      <c r="A34" s="1238" t="s">
        <v>1514</v>
      </c>
      <c r="B34" s="1238" t="s">
        <v>2074</v>
      </c>
    </row>
    <row r="35" spans="1:2" ht="13.5">
      <c r="A35" s="1238"/>
      <c r="B35" s="1238"/>
    </row>
    <row r="37" ht="12.75">
      <c r="A37" s="1228" t="s">
        <v>706</v>
      </c>
    </row>
    <row r="39" spans="2:3" ht="13.5">
      <c r="B39" s="1238" t="s">
        <v>1914</v>
      </c>
      <c r="C39" s="1238"/>
    </row>
    <row r="40" spans="2:3" ht="13.5">
      <c r="B40" s="1238" t="s">
        <v>2075</v>
      </c>
      <c r="C40" s="1238"/>
    </row>
  </sheetData>
  <sheetProtection/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&amp;LZalaegerszeg Megyei Jogú Város
Önkormányzata
Zalaegerszeg, Kossuth u. 17-19.&amp;C&amp;"Times New Roman,Félkövér dőlt"EGYSZERŰSÍTETT MÉRLEG
2013.  ÉVRŐL&amp;R&amp;"Times New Roman CE,Félkövér dőlt"20.a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8"/>
  <sheetViews>
    <sheetView zoomScale="90" zoomScaleNormal="90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M2" sqref="M2"/>
    </sheetView>
  </sheetViews>
  <sheetFormatPr defaultColWidth="9.00390625" defaultRowHeight="12.75"/>
  <cols>
    <col min="1" max="1" width="77.625" style="761" customWidth="1"/>
    <col min="2" max="3" width="11.50390625" style="761" customWidth="1"/>
    <col min="4" max="4" width="12.375" style="761" customWidth="1"/>
    <col min="5" max="5" width="12.00390625" style="761" customWidth="1"/>
    <col min="6" max="6" width="11.50390625" style="761" customWidth="1"/>
    <col min="7" max="7" width="13.375" style="761" customWidth="1"/>
    <col min="8" max="8" width="12.50390625" style="761" customWidth="1"/>
    <col min="9" max="9" width="12.625" style="761" customWidth="1"/>
    <col min="10" max="10" width="10.50390625" style="761" customWidth="1"/>
    <col min="11" max="11" width="9.50390625" style="761" customWidth="1"/>
    <col min="12" max="12" width="10.50390625" style="761" customWidth="1"/>
    <col min="13" max="13" width="12.125" style="761" customWidth="1"/>
    <col min="14" max="14" width="12.375" style="761" customWidth="1"/>
    <col min="15" max="15" width="17.875" style="761" customWidth="1"/>
    <col min="16" max="20" width="9.375" style="760" customWidth="1"/>
    <col min="21" max="16384" width="9.375" style="761" customWidth="1"/>
  </cols>
  <sheetData>
    <row r="1" spans="1:20" ht="37.5" customHeight="1">
      <c r="A1" s="1485"/>
      <c r="B1" s="1539" t="s">
        <v>1085</v>
      </c>
      <c r="C1" s="1539"/>
      <c r="D1" s="1539"/>
      <c r="E1" s="1539"/>
      <c r="F1" s="1539" t="s">
        <v>1086</v>
      </c>
      <c r="G1" s="1539"/>
      <c r="H1" s="1539"/>
      <c r="I1" s="1539"/>
      <c r="J1" s="1538" t="s">
        <v>1087</v>
      </c>
      <c r="K1" s="1538"/>
      <c r="L1" s="1538"/>
      <c r="M1" s="1538"/>
      <c r="N1" s="1538" t="s">
        <v>377</v>
      </c>
      <c r="O1" s="1536" t="s">
        <v>378</v>
      </c>
      <c r="T1" s="761"/>
    </row>
    <row r="2" spans="1:19" s="763" customFormat="1" ht="42" customHeight="1">
      <c r="A2" s="1486" t="s">
        <v>1088</v>
      </c>
      <c r="B2" s="1484" t="s">
        <v>1089</v>
      </c>
      <c r="C2" s="1484" t="s">
        <v>1090</v>
      </c>
      <c r="D2" s="1484" t="s">
        <v>1091</v>
      </c>
      <c r="E2" s="1484" t="s">
        <v>1092</v>
      </c>
      <c r="F2" s="1484" t="s">
        <v>1089</v>
      </c>
      <c r="G2" s="1484" t="s">
        <v>1090</v>
      </c>
      <c r="H2" s="1484" t="s">
        <v>1091</v>
      </c>
      <c r="I2" s="1484" t="s">
        <v>1071</v>
      </c>
      <c r="J2" s="1484" t="s">
        <v>1089</v>
      </c>
      <c r="K2" s="1484" t="s">
        <v>1090</v>
      </c>
      <c r="L2" s="1484" t="s">
        <v>1091</v>
      </c>
      <c r="M2" s="1484" t="s">
        <v>1071</v>
      </c>
      <c r="N2" s="1538"/>
      <c r="O2" s="1537"/>
      <c r="P2" s="762"/>
      <c r="Q2" s="762"/>
      <c r="R2" s="762"/>
      <c r="S2" s="762"/>
    </row>
    <row r="3" spans="1:20" ht="24.75" customHeight="1">
      <c r="A3" s="1480" t="s">
        <v>1093</v>
      </c>
      <c r="B3" s="1481"/>
      <c r="C3" s="1481"/>
      <c r="D3" s="1481"/>
      <c r="E3" s="1481"/>
      <c r="F3" s="1481"/>
      <c r="G3" s="1481"/>
      <c r="H3" s="1481"/>
      <c r="I3" s="1481"/>
      <c r="J3" s="1481"/>
      <c r="K3" s="1481"/>
      <c r="L3" s="1481"/>
      <c r="M3" s="1482"/>
      <c r="N3" s="1483"/>
      <c r="O3" s="799"/>
      <c r="S3" s="761"/>
      <c r="T3" s="761"/>
    </row>
    <row r="4" spans="1:20" ht="15.75" customHeight="1">
      <c r="A4" s="767" t="s">
        <v>1094</v>
      </c>
      <c r="B4" s="768"/>
      <c r="C4" s="768">
        <v>135.32</v>
      </c>
      <c r="D4" s="765">
        <v>4580000</v>
      </c>
      <c r="E4" s="765">
        <v>619765</v>
      </c>
      <c r="F4" s="768"/>
      <c r="G4" s="768">
        <v>135.32</v>
      </c>
      <c r="H4" s="765">
        <v>4580000</v>
      </c>
      <c r="I4" s="765">
        <v>619765</v>
      </c>
      <c r="J4" s="768"/>
      <c r="K4" s="768"/>
      <c r="L4" s="765"/>
      <c r="M4" s="766"/>
      <c r="N4" s="799">
        <v>619765</v>
      </c>
      <c r="O4" s="799"/>
      <c r="S4" s="761"/>
      <c r="T4" s="761"/>
    </row>
    <row r="5" spans="1:20" ht="15.75" customHeight="1">
      <c r="A5" s="767" t="s">
        <v>1095</v>
      </c>
      <c r="B5" s="765"/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6"/>
      <c r="N5" s="799"/>
      <c r="O5" s="799"/>
      <c r="S5" s="761"/>
      <c r="T5" s="761"/>
    </row>
    <row r="6" spans="1:20" ht="15.75" customHeight="1">
      <c r="A6" s="767" t="s">
        <v>1096</v>
      </c>
      <c r="B6" s="765"/>
      <c r="C6" s="768"/>
      <c r="D6" s="765"/>
      <c r="E6" s="765">
        <v>50134</v>
      </c>
      <c r="F6" s="765"/>
      <c r="G6" s="768"/>
      <c r="H6" s="765"/>
      <c r="I6" s="765">
        <v>50134</v>
      </c>
      <c r="J6" s="765"/>
      <c r="K6" s="768"/>
      <c r="L6" s="765"/>
      <c r="M6" s="766"/>
      <c r="N6" s="799">
        <v>50134</v>
      </c>
      <c r="O6" s="799"/>
      <c r="S6" s="761"/>
      <c r="T6" s="761"/>
    </row>
    <row r="7" spans="1:20" ht="15.75" customHeight="1">
      <c r="A7" s="767" t="s">
        <v>1097</v>
      </c>
      <c r="B7" s="765"/>
      <c r="C7" s="765"/>
      <c r="D7" s="765"/>
      <c r="E7" s="765">
        <v>116849</v>
      </c>
      <c r="F7" s="765"/>
      <c r="G7" s="765"/>
      <c r="H7" s="765"/>
      <c r="I7" s="765">
        <v>116849</v>
      </c>
      <c r="J7" s="765"/>
      <c r="K7" s="765"/>
      <c r="L7" s="765"/>
      <c r="M7" s="766"/>
      <c r="N7" s="799">
        <v>116849</v>
      </c>
      <c r="O7" s="799"/>
      <c r="S7" s="761"/>
      <c r="T7" s="761"/>
    </row>
    <row r="8" spans="1:20" ht="15.75" customHeight="1">
      <c r="A8" s="767" t="s">
        <v>1098</v>
      </c>
      <c r="B8" s="765"/>
      <c r="C8" s="765"/>
      <c r="D8" s="765"/>
      <c r="E8" s="765">
        <v>24071</v>
      </c>
      <c r="F8" s="765"/>
      <c r="G8" s="765"/>
      <c r="H8" s="765"/>
      <c r="I8" s="765">
        <v>24071</v>
      </c>
      <c r="J8" s="765"/>
      <c r="K8" s="765"/>
      <c r="L8" s="765"/>
      <c r="M8" s="766"/>
      <c r="N8" s="799">
        <v>24071</v>
      </c>
      <c r="O8" s="799"/>
      <c r="S8" s="761"/>
      <c r="T8" s="761"/>
    </row>
    <row r="9" spans="1:20" ht="15.75" customHeight="1">
      <c r="A9" s="767" t="s">
        <v>1099</v>
      </c>
      <c r="B9" s="765"/>
      <c r="C9" s="765"/>
      <c r="D9" s="765"/>
      <c r="E9" s="765">
        <v>110211</v>
      </c>
      <c r="F9" s="765"/>
      <c r="G9" s="765"/>
      <c r="H9" s="765"/>
      <c r="I9" s="765">
        <v>110211</v>
      </c>
      <c r="J9" s="765"/>
      <c r="K9" s="765"/>
      <c r="L9" s="765"/>
      <c r="M9" s="766"/>
      <c r="N9" s="799">
        <v>110211</v>
      </c>
      <c r="O9" s="799"/>
      <c r="S9" s="761"/>
      <c r="T9" s="761"/>
    </row>
    <row r="10" spans="1:20" ht="15.75" customHeight="1">
      <c r="A10" s="767" t="s">
        <v>1100</v>
      </c>
      <c r="B10" s="765"/>
      <c r="C10" s="765"/>
      <c r="D10" s="765"/>
      <c r="E10" s="765">
        <v>-921030</v>
      </c>
      <c r="F10" s="765"/>
      <c r="G10" s="765"/>
      <c r="H10" s="765"/>
      <c r="I10" s="765">
        <v>-921030</v>
      </c>
      <c r="J10" s="765"/>
      <c r="K10" s="765"/>
      <c r="L10" s="765"/>
      <c r="M10" s="766"/>
      <c r="N10" s="799">
        <v>-921030</v>
      </c>
      <c r="O10" s="799"/>
      <c r="S10" s="761"/>
      <c r="T10" s="761"/>
    </row>
    <row r="11" spans="1:20" ht="15.75" customHeight="1">
      <c r="A11" s="767" t="s">
        <v>1101</v>
      </c>
      <c r="B11" s="765">
        <v>59272</v>
      </c>
      <c r="C11" s="765"/>
      <c r="D11" s="765">
        <v>2700</v>
      </c>
      <c r="E11" s="765">
        <f>SUM(D11*B11)/1000</f>
        <v>160034.4</v>
      </c>
      <c r="F11" s="765">
        <v>59272</v>
      </c>
      <c r="G11" s="765"/>
      <c r="H11" s="765">
        <v>2700</v>
      </c>
      <c r="I11" s="765">
        <f>SUM(H11*F11)/1000</f>
        <v>160034.4</v>
      </c>
      <c r="J11" s="765"/>
      <c r="K11" s="765"/>
      <c r="L11" s="765"/>
      <c r="M11" s="766"/>
      <c r="N11" s="799">
        <v>160034.4</v>
      </c>
      <c r="O11" s="799"/>
      <c r="S11" s="761"/>
      <c r="T11" s="761"/>
    </row>
    <row r="12" spans="1:20" ht="24.75" customHeight="1">
      <c r="A12" s="764" t="s">
        <v>1102</v>
      </c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6"/>
      <c r="N12" s="799"/>
      <c r="O12" s="799"/>
      <c r="S12" s="761"/>
      <c r="T12" s="761"/>
    </row>
    <row r="13" spans="1:20" ht="24.75" customHeight="1">
      <c r="A13" s="769" t="s">
        <v>1103</v>
      </c>
      <c r="B13" s="765"/>
      <c r="C13" s="765"/>
      <c r="D13" s="765"/>
      <c r="E13" s="765"/>
      <c r="F13" s="765"/>
      <c r="G13" s="765"/>
      <c r="H13" s="765"/>
      <c r="I13" s="765"/>
      <c r="J13" s="765"/>
      <c r="K13" s="765"/>
      <c r="L13" s="765"/>
      <c r="M13" s="766"/>
      <c r="N13" s="799"/>
      <c r="O13" s="799"/>
      <c r="S13" s="761"/>
      <c r="T13" s="761"/>
    </row>
    <row r="14" spans="1:20" ht="24.75" customHeight="1">
      <c r="A14" s="769" t="s">
        <v>1104</v>
      </c>
      <c r="B14" s="765"/>
      <c r="C14" s="765">
        <v>151</v>
      </c>
      <c r="D14" s="765">
        <v>2832000</v>
      </c>
      <c r="E14" s="765">
        <f>SUM(C14*D14)/1000</f>
        <v>427632</v>
      </c>
      <c r="F14" s="765"/>
      <c r="G14" s="765">
        <v>149</v>
      </c>
      <c r="H14" s="765">
        <v>2832000</v>
      </c>
      <c r="I14" s="765">
        <f>SUM(G14*H14)/1000</f>
        <v>421968</v>
      </c>
      <c r="J14" s="765"/>
      <c r="K14" s="765"/>
      <c r="L14" s="765"/>
      <c r="M14" s="766"/>
      <c r="N14" s="799">
        <v>421968</v>
      </c>
      <c r="O14" s="799"/>
      <c r="S14" s="761"/>
      <c r="T14" s="761"/>
    </row>
    <row r="15" spans="1:20" ht="24.75" customHeight="1">
      <c r="A15" s="769" t="s">
        <v>1105</v>
      </c>
      <c r="B15" s="765"/>
      <c r="C15" s="765">
        <v>72</v>
      </c>
      <c r="D15" s="765">
        <v>1632000</v>
      </c>
      <c r="E15" s="765">
        <f>SUM(C15*D15)/1000</f>
        <v>117504</v>
      </c>
      <c r="F15" s="765"/>
      <c r="G15" s="768">
        <v>78</v>
      </c>
      <c r="H15" s="765">
        <v>1632000</v>
      </c>
      <c r="I15" s="765">
        <v>127296</v>
      </c>
      <c r="J15" s="765"/>
      <c r="K15" s="765"/>
      <c r="L15" s="765"/>
      <c r="M15" s="766"/>
      <c r="N15" s="799">
        <v>127296</v>
      </c>
      <c r="O15" s="799"/>
      <c r="S15" s="761"/>
      <c r="T15" s="761"/>
    </row>
    <row r="16" spans="1:20" ht="15.75" customHeight="1">
      <c r="A16" s="769" t="s">
        <v>1106</v>
      </c>
      <c r="B16" s="765"/>
      <c r="C16" s="765"/>
      <c r="D16" s="765"/>
      <c r="E16" s="765"/>
      <c r="F16" s="765">
        <v>145</v>
      </c>
      <c r="G16" s="768"/>
      <c r="H16" s="765">
        <v>263100</v>
      </c>
      <c r="I16" s="765">
        <v>38150</v>
      </c>
      <c r="J16" s="765"/>
      <c r="K16" s="765"/>
      <c r="L16" s="765"/>
      <c r="M16" s="766"/>
      <c r="N16" s="799">
        <v>38150</v>
      </c>
      <c r="O16" s="799"/>
      <c r="S16" s="761"/>
      <c r="T16" s="761"/>
    </row>
    <row r="17" spans="1:20" ht="15.75" customHeight="1">
      <c r="A17" s="767" t="s">
        <v>1107</v>
      </c>
      <c r="B17" s="765">
        <v>1757</v>
      </c>
      <c r="C17" s="765"/>
      <c r="D17" s="765">
        <v>54000</v>
      </c>
      <c r="E17" s="765">
        <f>SUM(D17*B17)/1000</f>
        <v>94878</v>
      </c>
      <c r="F17" s="768">
        <v>1730.67</v>
      </c>
      <c r="G17" s="765"/>
      <c r="H17" s="765">
        <v>54000</v>
      </c>
      <c r="I17" s="765">
        <v>93456</v>
      </c>
      <c r="J17" s="765"/>
      <c r="K17" s="765"/>
      <c r="L17" s="765"/>
      <c r="M17" s="766"/>
      <c r="N17" s="799">
        <v>93456</v>
      </c>
      <c r="O17" s="799"/>
      <c r="S17" s="761"/>
      <c r="T17" s="761"/>
    </row>
    <row r="18" spans="1:20" ht="15.75" customHeight="1">
      <c r="A18" s="767" t="s">
        <v>341</v>
      </c>
      <c r="B18" s="765"/>
      <c r="C18" s="765"/>
      <c r="D18" s="765"/>
      <c r="E18" s="765"/>
      <c r="F18" s="765"/>
      <c r="G18" s="765"/>
      <c r="H18" s="765"/>
      <c r="I18" s="765"/>
      <c r="J18" s="765"/>
      <c r="K18" s="765"/>
      <c r="L18" s="765"/>
      <c r="M18" s="766"/>
      <c r="N18" s="799"/>
      <c r="O18" s="799"/>
      <c r="S18" s="761"/>
      <c r="T18" s="761"/>
    </row>
    <row r="19" spans="1:20" ht="15.75" customHeight="1">
      <c r="A19" s="770" t="s">
        <v>342</v>
      </c>
      <c r="B19" s="765">
        <v>20</v>
      </c>
      <c r="C19" s="765"/>
      <c r="D19" s="765">
        <v>102000</v>
      </c>
      <c r="E19" s="765">
        <f>SUM(D19*B19)/1000</f>
        <v>2040</v>
      </c>
      <c r="F19" s="765">
        <v>20</v>
      </c>
      <c r="G19" s="765"/>
      <c r="H19" s="765">
        <v>102000</v>
      </c>
      <c r="I19" s="765">
        <f>SUM(H19*F19)/1000</f>
        <v>2040</v>
      </c>
      <c r="J19" s="765"/>
      <c r="K19" s="765"/>
      <c r="L19" s="765"/>
      <c r="M19" s="766"/>
      <c r="N19" s="799">
        <v>2040</v>
      </c>
      <c r="O19" s="799"/>
      <c r="S19" s="761"/>
      <c r="T19" s="761"/>
    </row>
    <row r="20" spans="1:20" ht="15.75" customHeight="1">
      <c r="A20" s="770" t="s">
        <v>343</v>
      </c>
      <c r="B20" s="765">
        <v>186</v>
      </c>
      <c r="C20" s="765"/>
      <c r="D20" s="765">
        <v>102000</v>
      </c>
      <c r="E20" s="765">
        <f>SUM(D20*B20)/1000</f>
        <v>18972</v>
      </c>
      <c r="F20" s="765">
        <v>186</v>
      </c>
      <c r="G20" s="765"/>
      <c r="H20" s="765">
        <v>102000</v>
      </c>
      <c r="I20" s="765">
        <f>SUM(H20*F20)/1000</f>
        <v>18972</v>
      </c>
      <c r="J20" s="765"/>
      <c r="K20" s="765"/>
      <c r="L20" s="765"/>
      <c r="M20" s="766"/>
      <c r="N20" s="799">
        <v>18972</v>
      </c>
      <c r="O20" s="799"/>
      <c r="S20" s="761"/>
      <c r="T20" s="761"/>
    </row>
    <row r="21" spans="1:20" ht="15.75" customHeight="1">
      <c r="A21" s="770" t="s">
        <v>344</v>
      </c>
      <c r="B21" s="765">
        <v>200</v>
      </c>
      <c r="C21" s="765"/>
      <c r="D21" s="765">
        <v>102000</v>
      </c>
      <c r="E21" s="765">
        <f>SUM(D21*B21)/1000</f>
        <v>20400</v>
      </c>
      <c r="F21" s="765">
        <v>200</v>
      </c>
      <c r="G21" s="765"/>
      <c r="H21" s="765">
        <v>102000</v>
      </c>
      <c r="I21" s="765">
        <f>SUM(H21*F21)/1000</f>
        <v>20400</v>
      </c>
      <c r="J21" s="765"/>
      <c r="K21" s="765"/>
      <c r="L21" s="765"/>
      <c r="M21" s="766"/>
      <c r="N21" s="799">
        <v>20400</v>
      </c>
      <c r="O21" s="799"/>
      <c r="S21" s="761"/>
      <c r="T21" s="761"/>
    </row>
    <row r="22" spans="1:20" ht="15.75" customHeight="1">
      <c r="A22" s="770" t="s">
        <v>345</v>
      </c>
      <c r="B22" s="765">
        <v>694</v>
      </c>
      <c r="C22" s="765"/>
      <c r="D22" s="765">
        <v>102000</v>
      </c>
      <c r="E22" s="765">
        <f>SUM(D22*B22)/1000</f>
        <v>70788</v>
      </c>
      <c r="F22" s="765">
        <v>634</v>
      </c>
      <c r="G22" s="765"/>
      <c r="H22" s="765">
        <v>102000</v>
      </c>
      <c r="I22" s="765">
        <f>SUM(H22*F22)/1000</f>
        <v>64668</v>
      </c>
      <c r="J22" s="765"/>
      <c r="K22" s="765"/>
      <c r="L22" s="765"/>
      <c r="M22" s="766"/>
      <c r="N22" s="799">
        <v>64668</v>
      </c>
      <c r="O22" s="799"/>
      <c r="S22" s="761"/>
      <c r="T22" s="761"/>
    </row>
    <row r="23" spans="1:20" ht="15.75" customHeight="1">
      <c r="A23" s="770" t="s">
        <v>346</v>
      </c>
      <c r="B23" s="765">
        <v>1249</v>
      </c>
      <c r="C23" s="765"/>
      <c r="D23" s="765">
        <v>102000</v>
      </c>
      <c r="E23" s="765">
        <f>SUM(D23*B23)/1000</f>
        <v>127398</v>
      </c>
      <c r="F23" s="765">
        <v>1049</v>
      </c>
      <c r="G23" s="765"/>
      <c r="H23" s="765">
        <v>102000</v>
      </c>
      <c r="I23" s="765">
        <f>SUM(H23*F23)/1000</f>
        <v>106998</v>
      </c>
      <c r="J23" s="765"/>
      <c r="K23" s="765"/>
      <c r="L23" s="765"/>
      <c r="M23" s="766"/>
      <c r="N23" s="799">
        <v>106998</v>
      </c>
      <c r="O23" s="799"/>
      <c r="S23" s="761"/>
      <c r="T23" s="761"/>
    </row>
    <row r="24" spans="1:20" ht="24.75" customHeight="1">
      <c r="A24" s="764" t="s">
        <v>1923</v>
      </c>
      <c r="B24" s="765"/>
      <c r="C24" s="765"/>
      <c r="D24" s="765"/>
      <c r="E24" s="765"/>
      <c r="F24" s="765"/>
      <c r="G24" s="765"/>
      <c r="H24" s="765"/>
      <c r="I24" s="765"/>
      <c r="J24" s="765"/>
      <c r="K24" s="765"/>
      <c r="L24" s="765"/>
      <c r="M24" s="766"/>
      <c r="N24" s="799"/>
      <c r="O24" s="799"/>
      <c r="S24" s="761"/>
      <c r="T24" s="761"/>
    </row>
    <row r="25" spans="1:20" ht="24.75" customHeight="1">
      <c r="A25" s="767" t="s">
        <v>1924</v>
      </c>
      <c r="B25" s="765"/>
      <c r="C25" s="765"/>
      <c r="D25" s="765"/>
      <c r="E25" s="765"/>
      <c r="F25" s="765"/>
      <c r="G25" s="765"/>
      <c r="H25" s="765"/>
      <c r="I25" s="765">
        <v>304783</v>
      </c>
      <c r="J25" s="765"/>
      <c r="K25" s="765"/>
      <c r="L25" s="765"/>
      <c r="M25" s="766"/>
      <c r="N25" s="799">
        <v>304783</v>
      </c>
      <c r="O25" s="799"/>
      <c r="S25" s="761"/>
      <c r="T25" s="761"/>
    </row>
    <row r="26" spans="1:20" ht="24.75" customHeight="1">
      <c r="A26" s="767" t="s">
        <v>1925</v>
      </c>
      <c r="B26" s="765"/>
      <c r="C26" s="765"/>
      <c r="D26" s="765"/>
      <c r="E26" s="765"/>
      <c r="F26" s="765"/>
      <c r="G26" s="765"/>
      <c r="H26" s="765"/>
      <c r="I26" s="765">
        <v>15660</v>
      </c>
      <c r="J26" s="765"/>
      <c r="K26" s="765"/>
      <c r="L26" s="765"/>
      <c r="M26" s="766"/>
      <c r="N26" s="799">
        <v>15642</v>
      </c>
      <c r="O26" s="799"/>
      <c r="S26" s="761"/>
      <c r="T26" s="761"/>
    </row>
    <row r="27" spans="1:20" ht="24.75" customHeight="1">
      <c r="A27" s="767" t="s">
        <v>1926</v>
      </c>
      <c r="B27" s="765">
        <v>59272</v>
      </c>
      <c r="C27" s="765"/>
      <c r="D27" s="765" t="s">
        <v>1927</v>
      </c>
      <c r="E27" s="765">
        <v>134510</v>
      </c>
      <c r="F27" s="765">
        <v>59272</v>
      </c>
      <c r="G27" s="765"/>
      <c r="H27" s="765" t="s">
        <v>1927</v>
      </c>
      <c r="I27" s="765">
        <v>134510</v>
      </c>
      <c r="J27" s="765"/>
      <c r="K27" s="765"/>
      <c r="L27" s="765"/>
      <c r="M27" s="766"/>
      <c r="N27" s="799">
        <v>134510</v>
      </c>
      <c r="O27" s="799"/>
      <c r="S27" s="761"/>
      <c r="T27" s="761"/>
    </row>
    <row r="28" spans="1:20" ht="24.75" customHeight="1">
      <c r="A28" s="767" t="s">
        <v>197</v>
      </c>
      <c r="B28" s="765">
        <v>60037</v>
      </c>
      <c r="C28" s="765"/>
      <c r="D28" s="765"/>
      <c r="E28" s="765">
        <v>47429</v>
      </c>
      <c r="F28" s="765">
        <v>71824</v>
      </c>
      <c r="G28" s="765"/>
      <c r="H28" s="765"/>
      <c r="I28" s="765">
        <v>47303</v>
      </c>
      <c r="J28" s="765">
        <v>11787</v>
      </c>
      <c r="K28" s="771">
        <v>1.68375</v>
      </c>
      <c r="L28" s="765"/>
      <c r="M28" s="766">
        <v>6651</v>
      </c>
      <c r="N28" s="799">
        <v>47303</v>
      </c>
      <c r="O28" s="799">
        <v>6651</v>
      </c>
      <c r="S28" s="761"/>
      <c r="T28" s="761"/>
    </row>
    <row r="29" spans="1:20" ht="24.75" customHeight="1">
      <c r="A29" s="767" t="s">
        <v>198</v>
      </c>
      <c r="B29" s="765">
        <v>60037</v>
      </c>
      <c r="C29" s="765"/>
      <c r="D29" s="765">
        <v>300</v>
      </c>
      <c r="E29" s="765">
        <f>SUM(B29*D29)/1000</f>
        <v>18011.1</v>
      </c>
      <c r="F29" s="765">
        <v>71824</v>
      </c>
      <c r="G29" s="765"/>
      <c r="H29" s="765">
        <v>300</v>
      </c>
      <c r="I29" s="765">
        <v>21548</v>
      </c>
      <c r="J29" s="765">
        <v>11787</v>
      </c>
      <c r="K29" s="765"/>
      <c r="L29" s="765">
        <v>300</v>
      </c>
      <c r="M29" s="766">
        <f>SUM(J29*L29)/1000</f>
        <v>3536.1</v>
      </c>
      <c r="N29" s="799">
        <v>21548</v>
      </c>
      <c r="O29" s="799">
        <v>3536.1</v>
      </c>
      <c r="S29" s="761"/>
      <c r="T29" s="761"/>
    </row>
    <row r="30" spans="1:20" ht="24.75" customHeight="1">
      <c r="A30" s="769" t="s">
        <v>2055</v>
      </c>
      <c r="B30" s="765">
        <v>60037</v>
      </c>
      <c r="C30" s="765"/>
      <c r="D30" s="765">
        <v>300</v>
      </c>
      <c r="E30" s="765">
        <f>SUM(B30*D30)/1000</f>
        <v>18011.1</v>
      </c>
      <c r="F30" s="765">
        <v>71824</v>
      </c>
      <c r="G30" s="765"/>
      <c r="H30" s="765">
        <v>300</v>
      </c>
      <c r="I30" s="765">
        <v>21548</v>
      </c>
      <c r="J30" s="765">
        <v>11787</v>
      </c>
      <c r="K30" s="765"/>
      <c r="L30" s="765">
        <v>300</v>
      </c>
      <c r="M30" s="766">
        <f>SUM(J30*L30)/1000</f>
        <v>3536.1</v>
      </c>
      <c r="N30" s="799">
        <v>21548</v>
      </c>
      <c r="O30" s="799">
        <v>3536.1</v>
      </c>
      <c r="S30" s="761"/>
      <c r="T30" s="761"/>
    </row>
    <row r="31" spans="1:20" ht="15" customHeight="1">
      <c r="A31" s="767" t="s">
        <v>1424</v>
      </c>
      <c r="B31" s="765"/>
      <c r="C31" s="765"/>
      <c r="D31" s="765"/>
      <c r="E31" s="765"/>
      <c r="F31" s="765"/>
      <c r="G31" s="765"/>
      <c r="H31" s="765"/>
      <c r="I31" s="765"/>
      <c r="J31" s="765"/>
      <c r="K31" s="765"/>
      <c r="L31" s="765"/>
      <c r="M31" s="766"/>
      <c r="N31" s="799"/>
      <c r="O31" s="799"/>
      <c r="S31" s="761"/>
      <c r="T31" s="761"/>
    </row>
    <row r="32" spans="1:20" ht="15" customHeight="1">
      <c r="A32" s="767" t="s">
        <v>1425</v>
      </c>
      <c r="B32" s="765"/>
      <c r="C32" s="765">
        <v>1</v>
      </c>
      <c r="D32" s="765">
        <v>2099400</v>
      </c>
      <c r="E32" s="765">
        <f aca="true" t="shared" si="0" ref="E32:E37">SUM(C32*D32)/1000</f>
        <v>2099.4</v>
      </c>
      <c r="F32" s="765"/>
      <c r="G32" s="765">
        <v>1</v>
      </c>
      <c r="H32" s="765">
        <v>2099400</v>
      </c>
      <c r="I32" s="765">
        <f>SUM(G32*H32)/1000</f>
        <v>2099.4</v>
      </c>
      <c r="J32" s="765"/>
      <c r="K32" s="765"/>
      <c r="L32" s="765"/>
      <c r="M32" s="766"/>
      <c r="N32" s="799">
        <v>2099.4</v>
      </c>
      <c r="O32" s="799"/>
      <c r="S32" s="761"/>
      <c r="T32" s="761"/>
    </row>
    <row r="33" spans="1:20" ht="15" customHeight="1">
      <c r="A33" s="767" t="s">
        <v>1426</v>
      </c>
      <c r="B33" s="772"/>
      <c r="C33" s="765">
        <v>470</v>
      </c>
      <c r="D33" s="765">
        <v>60896</v>
      </c>
      <c r="E33" s="765">
        <f t="shared" si="0"/>
        <v>28621.12</v>
      </c>
      <c r="F33" s="772"/>
      <c r="G33" s="765">
        <v>585</v>
      </c>
      <c r="H33" s="765">
        <v>60896</v>
      </c>
      <c r="I33" s="765">
        <v>35624</v>
      </c>
      <c r="J33" s="772"/>
      <c r="K33" s="765">
        <v>165</v>
      </c>
      <c r="L33" s="765">
        <v>60896</v>
      </c>
      <c r="M33" s="766">
        <f>SUM(K33*L33)/1000</f>
        <v>10047.84</v>
      </c>
      <c r="N33" s="799">
        <v>35624</v>
      </c>
      <c r="O33" s="799">
        <v>10047.84</v>
      </c>
      <c r="S33" s="761"/>
      <c r="T33" s="761"/>
    </row>
    <row r="34" spans="1:20" ht="15" customHeight="1">
      <c r="A34" s="767" t="s">
        <v>1427</v>
      </c>
      <c r="B34" s="772"/>
      <c r="C34" s="765">
        <v>65</v>
      </c>
      <c r="D34" s="765">
        <v>188500</v>
      </c>
      <c r="E34" s="765">
        <f t="shared" si="0"/>
        <v>12252.5</v>
      </c>
      <c r="F34" s="772"/>
      <c r="G34" s="765">
        <v>305</v>
      </c>
      <c r="H34" s="765">
        <v>188500</v>
      </c>
      <c r="I34" s="765">
        <v>57492</v>
      </c>
      <c r="J34" s="772"/>
      <c r="K34" s="765">
        <v>240</v>
      </c>
      <c r="L34" s="765">
        <v>188500</v>
      </c>
      <c r="M34" s="766">
        <f>SUM(K34*L34)/1000</f>
        <v>45240</v>
      </c>
      <c r="N34" s="799">
        <v>57492</v>
      </c>
      <c r="O34" s="799">
        <v>45240</v>
      </c>
      <c r="S34" s="761"/>
      <c r="T34" s="761"/>
    </row>
    <row r="35" spans="1:20" ht="15" customHeight="1">
      <c r="A35" s="769" t="s">
        <v>1428</v>
      </c>
      <c r="B35" s="773"/>
      <c r="C35" s="765">
        <v>85</v>
      </c>
      <c r="D35" s="765">
        <v>163500</v>
      </c>
      <c r="E35" s="765">
        <f t="shared" si="0"/>
        <v>13897.5</v>
      </c>
      <c r="F35" s="773"/>
      <c r="G35" s="765">
        <v>191</v>
      </c>
      <c r="H35" s="765">
        <v>163500</v>
      </c>
      <c r="I35" s="765">
        <f>SUM(G35*H35)/1000</f>
        <v>31228.5</v>
      </c>
      <c r="J35" s="773"/>
      <c r="K35" s="765">
        <v>106</v>
      </c>
      <c r="L35" s="765">
        <v>163500</v>
      </c>
      <c r="M35" s="766">
        <f>SUM(K35*L35)/1000</f>
        <v>17331</v>
      </c>
      <c r="N35" s="799">
        <v>31228.5</v>
      </c>
      <c r="O35" s="799">
        <v>17331</v>
      </c>
      <c r="S35" s="761"/>
      <c r="T35" s="761"/>
    </row>
    <row r="36" spans="1:20" ht="15" customHeight="1">
      <c r="A36" s="769" t="s">
        <v>1429</v>
      </c>
      <c r="B36" s="773"/>
      <c r="C36" s="765">
        <v>6</v>
      </c>
      <c r="D36" s="765">
        <v>550000</v>
      </c>
      <c r="E36" s="765">
        <f t="shared" si="0"/>
        <v>3300</v>
      </c>
      <c r="F36" s="773"/>
      <c r="G36" s="765">
        <v>5</v>
      </c>
      <c r="H36" s="765">
        <v>550000</v>
      </c>
      <c r="I36" s="765">
        <f>SUM(G36*H36)/1000</f>
        <v>2750</v>
      </c>
      <c r="J36" s="773"/>
      <c r="K36" s="765"/>
      <c r="L36" s="765"/>
      <c r="M36" s="766"/>
      <c r="N36" s="799">
        <v>2750</v>
      </c>
      <c r="O36" s="799"/>
      <c r="S36" s="761"/>
      <c r="T36" s="761"/>
    </row>
    <row r="37" spans="1:20" ht="15" customHeight="1">
      <c r="A37" s="769" t="s">
        <v>1430</v>
      </c>
      <c r="B37" s="773"/>
      <c r="C37" s="765">
        <v>21</v>
      </c>
      <c r="D37" s="765">
        <v>372000</v>
      </c>
      <c r="E37" s="765">
        <f t="shared" si="0"/>
        <v>7812</v>
      </c>
      <c r="F37" s="773"/>
      <c r="G37" s="765">
        <v>21</v>
      </c>
      <c r="H37" s="765">
        <v>372000</v>
      </c>
      <c r="I37" s="765">
        <f>SUM(G37*H37)/1000</f>
        <v>7812</v>
      </c>
      <c r="J37" s="773"/>
      <c r="K37" s="765"/>
      <c r="L37" s="765"/>
      <c r="M37" s="766"/>
      <c r="N37" s="799">
        <v>7812</v>
      </c>
      <c r="O37" s="799"/>
      <c r="S37" s="761"/>
      <c r="T37" s="761"/>
    </row>
    <row r="38" spans="1:20" ht="15" customHeight="1">
      <c r="A38" s="769" t="s">
        <v>1431</v>
      </c>
      <c r="B38" s="773"/>
      <c r="C38" s="765"/>
      <c r="D38" s="765"/>
      <c r="E38" s="765"/>
      <c r="F38" s="773"/>
      <c r="G38" s="765"/>
      <c r="H38" s="765"/>
      <c r="I38" s="765"/>
      <c r="J38" s="773"/>
      <c r="K38" s="765"/>
      <c r="L38" s="765"/>
      <c r="M38" s="766"/>
      <c r="N38" s="799"/>
      <c r="O38" s="799"/>
      <c r="S38" s="761"/>
      <c r="T38" s="761"/>
    </row>
    <row r="39" spans="1:20" ht="15" customHeight="1">
      <c r="A39" s="767" t="s">
        <v>1432</v>
      </c>
      <c r="B39" s="774"/>
      <c r="C39" s="767">
        <v>260</v>
      </c>
      <c r="D39" s="772">
        <v>494100</v>
      </c>
      <c r="E39" s="765">
        <f>SUM(C39*D39)/1000</f>
        <v>128466</v>
      </c>
      <c r="F39" s="767"/>
      <c r="G39" s="767">
        <v>260</v>
      </c>
      <c r="H39" s="772">
        <v>494100</v>
      </c>
      <c r="I39" s="765">
        <f>SUM(G39*H39)/1000</f>
        <v>128466</v>
      </c>
      <c r="J39" s="774"/>
      <c r="K39" s="774"/>
      <c r="L39" s="772"/>
      <c r="M39" s="766"/>
      <c r="N39" s="799">
        <v>128466</v>
      </c>
      <c r="O39" s="799"/>
      <c r="S39" s="761"/>
      <c r="T39" s="761"/>
    </row>
    <row r="40" spans="1:20" ht="15" customHeight="1">
      <c r="A40" s="767" t="s">
        <v>1433</v>
      </c>
      <c r="B40" s="774"/>
      <c r="C40" s="780">
        <v>5</v>
      </c>
      <c r="D40" s="765">
        <v>988200</v>
      </c>
      <c r="E40" s="765">
        <f>SUM(C40*D40)/1000</f>
        <v>4941</v>
      </c>
      <c r="F40" s="767"/>
      <c r="G40" s="780">
        <v>5</v>
      </c>
      <c r="H40" s="765">
        <v>988200</v>
      </c>
      <c r="I40" s="765">
        <f>SUM(G40*H40)/1000</f>
        <v>4941</v>
      </c>
      <c r="J40" s="774"/>
      <c r="K40" s="775"/>
      <c r="L40" s="765"/>
      <c r="M40" s="766"/>
      <c r="N40" s="799">
        <v>4941</v>
      </c>
      <c r="O40" s="799"/>
      <c r="S40" s="761"/>
      <c r="T40" s="761"/>
    </row>
    <row r="41" spans="1:15" ht="15" customHeight="1">
      <c r="A41" s="767" t="s">
        <v>1434</v>
      </c>
      <c r="B41" s="776"/>
      <c r="C41" s="765">
        <v>3</v>
      </c>
      <c r="D41" s="765">
        <v>762780</v>
      </c>
      <c r="E41" s="765">
        <f>SUM(C41*D41)/1000</f>
        <v>2288.34</v>
      </c>
      <c r="F41" s="776"/>
      <c r="G41" s="765">
        <v>3</v>
      </c>
      <c r="H41" s="765">
        <v>635650</v>
      </c>
      <c r="I41" s="765">
        <f>SUM(G41*H41)/1000</f>
        <v>1906.95</v>
      </c>
      <c r="J41" s="776"/>
      <c r="K41" s="765"/>
      <c r="L41" s="765"/>
      <c r="M41" s="766"/>
      <c r="N41" s="799">
        <v>1906.95</v>
      </c>
      <c r="O41" s="799"/>
    </row>
    <row r="42" spans="1:15" ht="24.75" customHeight="1">
      <c r="A42" s="769" t="s">
        <v>1435</v>
      </c>
      <c r="B42" s="772"/>
      <c r="C42" s="765"/>
      <c r="D42" s="765"/>
      <c r="E42" s="765">
        <f>SUM(C42*D42)/1000</f>
        <v>0</v>
      </c>
      <c r="F42" s="772"/>
      <c r="G42" s="765"/>
      <c r="H42" s="765"/>
      <c r="I42" s="765">
        <f>SUM(G42*H42)/1000</f>
        <v>0</v>
      </c>
      <c r="J42" s="772"/>
      <c r="K42" s="765"/>
      <c r="L42" s="765"/>
      <c r="M42" s="766">
        <f>SUM(K42*L42)/1000</f>
        <v>0</v>
      </c>
      <c r="N42" s="799">
        <v>0</v>
      </c>
      <c r="O42" s="799">
        <v>0</v>
      </c>
    </row>
    <row r="43" spans="1:16" ht="24.75" customHeight="1">
      <c r="A43" s="769" t="s">
        <v>1436</v>
      </c>
      <c r="B43" s="772"/>
      <c r="C43" s="765">
        <v>38</v>
      </c>
      <c r="D43" s="765">
        <v>2606040</v>
      </c>
      <c r="E43" s="765">
        <f>SUM(C43*D43)/1000</f>
        <v>99029.52</v>
      </c>
      <c r="F43" s="772"/>
      <c r="G43" s="765">
        <v>38</v>
      </c>
      <c r="H43" s="765">
        <v>2606040</v>
      </c>
      <c r="I43" s="765">
        <f>SUM(G43*H43)/1000</f>
        <v>99029.52</v>
      </c>
      <c r="J43" s="772"/>
      <c r="K43" s="765"/>
      <c r="L43" s="765"/>
      <c r="M43" s="766"/>
      <c r="N43" s="799">
        <v>99029.52</v>
      </c>
      <c r="O43" s="799"/>
      <c r="P43" s="777"/>
    </row>
    <row r="44" spans="1:15" ht="24.75" customHeight="1">
      <c r="A44" s="767" t="s">
        <v>1437</v>
      </c>
      <c r="B44" s="772"/>
      <c r="C44" s="765"/>
      <c r="D44" s="765"/>
      <c r="E44" s="765">
        <v>19812</v>
      </c>
      <c r="F44" s="772"/>
      <c r="G44" s="765"/>
      <c r="H44" s="765"/>
      <c r="I44" s="765">
        <v>19431</v>
      </c>
      <c r="J44" s="772"/>
      <c r="K44" s="765"/>
      <c r="L44" s="765"/>
      <c r="M44" s="766"/>
      <c r="N44" s="799">
        <v>19431</v>
      </c>
      <c r="O44" s="799"/>
    </row>
    <row r="45" spans="1:15" ht="24.75" customHeight="1">
      <c r="A45" s="778" t="s">
        <v>1438</v>
      </c>
      <c r="B45" s="772"/>
      <c r="C45" s="765"/>
      <c r="D45" s="779"/>
      <c r="E45" s="765"/>
      <c r="F45" s="772"/>
      <c r="G45" s="765"/>
      <c r="H45" s="779"/>
      <c r="I45" s="765"/>
      <c r="J45" s="772"/>
      <c r="K45" s="765"/>
      <c r="L45" s="779"/>
      <c r="M45" s="766"/>
      <c r="N45" s="799"/>
      <c r="O45" s="799"/>
    </row>
    <row r="46" spans="1:15" ht="24.75" customHeight="1">
      <c r="A46" s="769" t="s">
        <v>1439</v>
      </c>
      <c r="B46" s="772"/>
      <c r="C46" s="765"/>
      <c r="D46" s="779"/>
      <c r="E46" s="765">
        <v>101100</v>
      </c>
      <c r="F46" s="772"/>
      <c r="G46" s="765"/>
      <c r="H46" s="779"/>
      <c r="I46" s="765">
        <v>101100</v>
      </c>
      <c r="J46" s="772"/>
      <c r="K46" s="765"/>
      <c r="L46" s="779"/>
      <c r="M46" s="766"/>
      <c r="N46" s="799">
        <v>101100</v>
      </c>
      <c r="O46" s="799"/>
    </row>
    <row r="47" spans="1:15" ht="24.75" customHeight="1">
      <c r="A47" s="769" t="s">
        <v>1440</v>
      </c>
      <c r="B47" s="772"/>
      <c r="C47" s="765"/>
      <c r="D47" s="779"/>
      <c r="E47" s="765">
        <v>112600</v>
      </c>
      <c r="F47" s="772"/>
      <c r="G47" s="765"/>
      <c r="H47" s="779"/>
      <c r="I47" s="765">
        <v>112600</v>
      </c>
      <c r="J47" s="772"/>
      <c r="K47" s="765"/>
      <c r="L47" s="779"/>
      <c r="M47" s="766"/>
      <c r="N47" s="799">
        <v>112600</v>
      </c>
      <c r="O47" s="799"/>
    </row>
    <row r="48" spans="1:15" ht="15" customHeight="1">
      <c r="A48" s="769" t="s">
        <v>1441</v>
      </c>
      <c r="B48" s="772">
        <v>59272</v>
      </c>
      <c r="C48" s="765"/>
      <c r="D48" s="779">
        <v>400</v>
      </c>
      <c r="E48" s="765">
        <f>SUM(B48*D48)/1000</f>
        <v>23708.8</v>
      </c>
      <c r="F48" s="772">
        <v>59272</v>
      </c>
      <c r="G48" s="765"/>
      <c r="H48" s="779">
        <v>400</v>
      </c>
      <c r="I48" s="765">
        <f>SUM(F48*H48)/1000</f>
        <v>23708.8</v>
      </c>
      <c r="J48" s="772"/>
      <c r="K48" s="765"/>
      <c r="L48" s="779"/>
      <c r="M48" s="766"/>
      <c r="N48" s="799">
        <v>23708.8</v>
      </c>
      <c r="O48" s="799"/>
    </row>
    <row r="49" spans="1:15" ht="24.75" customHeight="1">
      <c r="A49" s="769" t="s">
        <v>1442</v>
      </c>
      <c r="B49" s="772"/>
      <c r="C49" s="765"/>
      <c r="D49" s="765"/>
      <c r="E49" s="765"/>
      <c r="F49" s="772"/>
      <c r="G49" s="765"/>
      <c r="H49" s="765"/>
      <c r="I49" s="765">
        <v>163566</v>
      </c>
      <c r="J49" s="772"/>
      <c r="K49" s="765"/>
      <c r="L49" s="765"/>
      <c r="M49" s="766"/>
      <c r="N49" s="799">
        <v>163566</v>
      </c>
      <c r="O49" s="799"/>
    </row>
    <row r="50" spans="1:15" ht="24.75" customHeight="1">
      <c r="A50" s="769" t="s">
        <v>1443</v>
      </c>
      <c r="B50" s="772"/>
      <c r="C50" s="765"/>
      <c r="D50" s="765"/>
      <c r="E50" s="765"/>
      <c r="F50" s="772"/>
      <c r="G50" s="765"/>
      <c r="H50" s="765"/>
      <c r="I50" s="765"/>
      <c r="J50" s="772"/>
      <c r="K50" s="765"/>
      <c r="L50" s="765"/>
      <c r="M50" s="766"/>
      <c r="N50" s="799"/>
      <c r="O50" s="799"/>
    </row>
    <row r="51" spans="1:15" ht="15.75" customHeight="1">
      <c r="A51" s="769" t="s">
        <v>1444</v>
      </c>
      <c r="B51" s="772"/>
      <c r="C51" s="765"/>
      <c r="D51" s="765"/>
      <c r="E51" s="765"/>
      <c r="F51" s="772"/>
      <c r="G51" s="765"/>
      <c r="H51" s="765"/>
      <c r="I51" s="765"/>
      <c r="J51" s="772"/>
      <c r="K51" s="765"/>
      <c r="L51" s="765"/>
      <c r="M51" s="766"/>
      <c r="N51" s="799"/>
      <c r="O51" s="799"/>
    </row>
    <row r="52" spans="1:15" ht="15.75" customHeight="1">
      <c r="A52" s="780" t="s">
        <v>1445</v>
      </c>
      <c r="B52" s="772"/>
      <c r="C52" s="765"/>
      <c r="D52" s="765"/>
      <c r="E52" s="765">
        <v>245100</v>
      </c>
      <c r="F52" s="772"/>
      <c r="G52" s="765"/>
      <c r="H52" s="765"/>
      <c r="I52" s="765">
        <v>245100</v>
      </c>
      <c r="J52" s="772"/>
      <c r="K52" s="765"/>
      <c r="L52" s="765"/>
      <c r="M52" s="766"/>
      <c r="N52" s="799">
        <v>245100</v>
      </c>
      <c r="O52" s="799"/>
    </row>
    <row r="53" spans="1:15" ht="15.75" customHeight="1">
      <c r="A53" s="778" t="s">
        <v>1446</v>
      </c>
      <c r="B53" s="772"/>
      <c r="C53" s="765"/>
      <c r="D53" s="765"/>
      <c r="E53" s="765"/>
      <c r="F53" s="772"/>
      <c r="G53" s="765"/>
      <c r="H53" s="765"/>
      <c r="I53" s="765">
        <v>43</v>
      </c>
      <c r="J53" s="772"/>
      <c r="K53" s="765"/>
      <c r="L53" s="765"/>
      <c r="M53" s="766"/>
      <c r="N53" s="799">
        <v>43</v>
      </c>
      <c r="O53" s="799"/>
    </row>
    <row r="54" spans="1:20" s="786" customFormat="1" ht="15.75" customHeight="1">
      <c r="A54" s="781" t="s">
        <v>1447</v>
      </c>
      <c r="B54" s="782"/>
      <c r="C54" s="783"/>
      <c r="D54" s="783"/>
      <c r="E54" s="783"/>
      <c r="F54" s="782"/>
      <c r="G54" s="783"/>
      <c r="H54" s="783"/>
      <c r="I54" s="783"/>
      <c r="J54" s="782"/>
      <c r="K54" s="783"/>
      <c r="L54" s="783"/>
      <c r="M54" s="784"/>
      <c r="N54" s="800"/>
      <c r="O54" s="800"/>
      <c r="P54" s="785"/>
      <c r="Q54" s="785"/>
      <c r="R54" s="785"/>
      <c r="S54" s="785"/>
      <c r="T54" s="785"/>
    </row>
    <row r="55" spans="1:15" ht="15.75" customHeight="1">
      <c r="A55" s="769" t="s">
        <v>1448</v>
      </c>
      <c r="B55" s="772">
        <v>9075485</v>
      </c>
      <c r="C55" s="765"/>
      <c r="D55" s="787">
        <v>1.5</v>
      </c>
      <c r="E55" s="765">
        <f>SUM(B55*D55)/1000</f>
        <v>13613.2275</v>
      </c>
      <c r="F55" s="772">
        <v>9075485</v>
      </c>
      <c r="G55" s="765"/>
      <c r="H55" s="787">
        <v>1.5</v>
      </c>
      <c r="I55" s="765">
        <f>SUM(F55*H55)/1000</f>
        <v>13613.2275</v>
      </c>
      <c r="J55" s="772"/>
      <c r="K55" s="765"/>
      <c r="L55" s="787"/>
      <c r="M55" s="766"/>
      <c r="N55" s="799">
        <v>13613.2275</v>
      </c>
      <c r="O55" s="799"/>
    </row>
    <row r="56" spans="1:15" ht="15.75" customHeight="1">
      <c r="A56" s="769" t="s">
        <v>1449</v>
      </c>
      <c r="B56" s="772"/>
      <c r="C56" s="765"/>
      <c r="D56" s="787"/>
      <c r="E56" s="765"/>
      <c r="F56" s="772"/>
      <c r="G56" s="765"/>
      <c r="H56" s="787"/>
      <c r="I56" s="765">
        <v>8524</v>
      </c>
      <c r="J56" s="772"/>
      <c r="K56" s="765"/>
      <c r="L56" s="787"/>
      <c r="M56" s="766"/>
      <c r="N56" s="799">
        <v>8524</v>
      </c>
      <c r="O56" s="799"/>
    </row>
    <row r="57" spans="1:15" ht="15" customHeight="1">
      <c r="A57" s="769" t="s">
        <v>1450</v>
      </c>
      <c r="B57" s="772"/>
      <c r="C57" s="765"/>
      <c r="D57" s="787"/>
      <c r="E57" s="765"/>
      <c r="F57" s="772"/>
      <c r="G57" s="765"/>
      <c r="H57" s="787"/>
      <c r="I57" s="765"/>
      <c r="J57" s="772"/>
      <c r="K57" s="765"/>
      <c r="L57" s="787"/>
      <c r="M57" s="766"/>
      <c r="N57" s="799"/>
      <c r="O57" s="799"/>
    </row>
    <row r="58" spans="1:15" ht="15.75" customHeight="1">
      <c r="A58" s="769" t="s">
        <v>1451</v>
      </c>
      <c r="B58" s="772"/>
      <c r="C58" s="765"/>
      <c r="D58" s="787"/>
      <c r="E58" s="765"/>
      <c r="F58" s="772"/>
      <c r="G58" s="765"/>
      <c r="H58" s="787"/>
      <c r="I58" s="765">
        <v>3414</v>
      </c>
      <c r="J58" s="772"/>
      <c r="K58" s="765"/>
      <c r="L58" s="787"/>
      <c r="M58" s="766"/>
      <c r="N58" s="799">
        <v>3414</v>
      </c>
      <c r="O58" s="799"/>
    </row>
    <row r="59" spans="1:15" ht="15.75" customHeight="1">
      <c r="A59" s="769" t="s">
        <v>1452</v>
      </c>
      <c r="B59" s="772"/>
      <c r="C59" s="765"/>
      <c r="D59" s="787"/>
      <c r="E59" s="765"/>
      <c r="F59" s="772"/>
      <c r="G59" s="765"/>
      <c r="H59" s="787"/>
      <c r="I59" s="765">
        <v>7517</v>
      </c>
      <c r="J59" s="772"/>
      <c r="K59" s="765"/>
      <c r="L59" s="787"/>
      <c r="M59" s="766">
        <v>7106</v>
      </c>
      <c r="N59" s="799">
        <v>7517</v>
      </c>
      <c r="O59" s="799">
        <v>7106</v>
      </c>
    </row>
    <row r="60" spans="1:15" ht="15.75" customHeight="1">
      <c r="A60" s="788" t="s">
        <v>1453</v>
      </c>
      <c r="B60" s="772"/>
      <c r="C60" s="765"/>
      <c r="D60" s="787"/>
      <c r="E60" s="765"/>
      <c r="F60" s="772"/>
      <c r="G60" s="765"/>
      <c r="H60" s="787"/>
      <c r="I60" s="765">
        <v>23</v>
      </c>
      <c r="J60" s="772"/>
      <c r="K60" s="765"/>
      <c r="L60" s="787"/>
      <c r="M60" s="766"/>
      <c r="N60" s="799">
        <v>23</v>
      </c>
      <c r="O60" s="799"/>
    </row>
    <row r="61" spans="1:15" ht="15.75" customHeight="1">
      <c r="A61" s="769" t="s">
        <v>1454</v>
      </c>
      <c r="B61" s="772"/>
      <c r="C61" s="765"/>
      <c r="D61" s="787"/>
      <c r="E61" s="765"/>
      <c r="F61" s="772"/>
      <c r="G61" s="765"/>
      <c r="H61" s="787"/>
      <c r="I61" s="765">
        <v>1708</v>
      </c>
      <c r="J61" s="772"/>
      <c r="K61" s="765"/>
      <c r="L61" s="787"/>
      <c r="M61" s="766"/>
      <c r="N61" s="799">
        <v>1708</v>
      </c>
      <c r="O61" s="799"/>
    </row>
    <row r="62" spans="1:15" ht="24.75" customHeight="1">
      <c r="A62" s="769" t="s">
        <v>1455</v>
      </c>
      <c r="B62" s="772"/>
      <c r="C62" s="765"/>
      <c r="D62" s="787"/>
      <c r="E62" s="765"/>
      <c r="F62" s="772"/>
      <c r="G62" s="765"/>
      <c r="H62" s="787"/>
      <c r="I62" s="765">
        <v>19516</v>
      </c>
      <c r="J62" s="772"/>
      <c r="K62" s="765"/>
      <c r="L62" s="787"/>
      <c r="M62" s="766"/>
      <c r="N62" s="799">
        <v>19516</v>
      </c>
      <c r="O62" s="799"/>
    </row>
    <row r="63" spans="1:15" ht="15.75" customHeight="1">
      <c r="A63" s="769" t="s">
        <v>1456</v>
      </c>
      <c r="B63" s="772"/>
      <c r="C63" s="765"/>
      <c r="D63" s="787"/>
      <c r="E63" s="765"/>
      <c r="F63" s="772"/>
      <c r="G63" s="765"/>
      <c r="H63" s="787"/>
      <c r="I63" s="765">
        <v>3598</v>
      </c>
      <c r="J63" s="772"/>
      <c r="K63" s="765"/>
      <c r="L63" s="787"/>
      <c r="M63" s="766"/>
      <c r="N63" s="799">
        <v>3598</v>
      </c>
      <c r="O63" s="799"/>
    </row>
    <row r="64" spans="1:15" ht="15.75" customHeight="1">
      <c r="A64" s="769" t="s">
        <v>1457</v>
      </c>
      <c r="B64" s="772"/>
      <c r="C64" s="765"/>
      <c r="D64" s="787"/>
      <c r="E64" s="765"/>
      <c r="F64" s="772"/>
      <c r="G64" s="765"/>
      <c r="H64" s="787"/>
      <c r="I64" s="765">
        <v>48</v>
      </c>
      <c r="J64" s="772"/>
      <c r="K64" s="765"/>
      <c r="L64" s="787"/>
      <c r="M64" s="766"/>
      <c r="N64" s="799">
        <v>48</v>
      </c>
      <c r="O64" s="799"/>
    </row>
    <row r="65" spans="1:15" ht="15.75" customHeight="1">
      <c r="A65" s="769" t="s">
        <v>1458</v>
      </c>
      <c r="B65" s="772"/>
      <c r="C65" s="765"/>
      <c r="D65" s="787"/>
      <c r="E65" s="765"/>
      <c r="F65" s="772"/>
      <c r="G65" s="765"/>
      <c r="H65" s="787"/>
      <c r="I65" s="765">
        <v>159</v>
      </c>
      <c r="J65" s="772"/>
      <c r="K65" s="765"/>
      <c r="L65" s="787"/>
      <c r="M65" s="766"/>
      <c r="N65" s="799">
        <v>159</v>
      </c>
      <c r="O65" s="799"/>
    </row>
    <row r="66" spans="1:15" ht="15.75" customHeight="1">
      <c r="A66" s="769" t="s">
        <v>1459</v>
      </c>
      <c r="B66" s="772"/>
      <c r="C66" s="765"/>
      <c r="D66" s="787"/>
      <c r="E66" s="765"/>
      <c r="F66" s="772"/>
      <c r="G66" s="765"/>
      <c r="H66" s="787"/>
      <c r="I66" s="765">
        <v>11704</v>
      </c>
      <c r="J66" s="772"/>
      <c r="K66" s="765"/>
      <c r="L66" s="787"/>
      <c r="M66" s="766">
        <v>769</v>
      </c>
      <c r="N66" s="799">
        <v>11704</v>
      </c>
      <c r="O66" s="799">
        <v>769</v>
      </c>
    </row>
    <row r="67" spans="1:15" ht="15.75" customHeight="1">
      <c r="A67" s="778" t="s">
        <v>1460</v>
      </c>
      <c r="B67" s="772"/>
      <c r="C67" s="765"/>
      <c r="D67" s="787"/>
      <c r="E67" s="765"/>
      <c r="F67" s="772"/>
      <c r="G67" s="765"/>
      <c r="H67" s="787"/>
      <c r="I67" s="765"/>
      <c r="J67" s="772"/>
      <c r="K67" s="765"/>
      <c r="L67" s="787"/>
      <c r="M67" s="766"/>
      <c r="N67" s="799"/>
      <c r="O67" s="799"/>
    </row>
    <row r="68" spans="1:15" ht="15.75" customHeight="1">
      <c r="A68" s="769" t="s">
        <v>1461</v>
      </c>
      <c r="B68" s="772"/>
      <c r="C68" s="765"/>
      <c r="D68" s="787"/>
      <c r="E68" s="765"/>
      <c r="F68" s="772"/>
      <c r="G68" s="765"/>
      <c r="H68" s="787"/>
      <c r="I68" s="765">
        <v>107064</v>
      </c>
      <c r="J68" s="772"/>
      <c r="K68" s="765"/>
      <c r="L68" s="787"/>
      <c r="M68" s="766">
        <v>2053</v>
      </c>
      <c r="N68" s="799">
        <v>107064</v>
      </c>
      <c r="O68" s="799">
        <v>2053</v>
      </c>
    </row>
    <row r="69" spans="1:15" ht="15.75" customHeight="1">
      <c r="A69" s="769" t="s">
        <v>1462</v>
      </c>
      <c r="B69" s="772"/>
      <c r="C69" s="765"/>
      <c r="D69" s="787"/>
      <c r="E69" s="765"/>
      <c r="F69" s="772"/>
      <c r="G69" s="765"/>
      <c r="H69" s="787"/>
      <c r="I69" s="765">
        <v>244439</v>
      </c>
      <c r="J69" s="772"/>
      <c r="K69" s="765"/>
      <c r="L69" s="787"/>
      <c r="M69" s="766"/>
      <c r="N69" s="799">
        <v>244439</v>
      </c>
      <c r="O69" s="799"/>
    </row>
    <row r="70" spans="1:15" ht="15.75" customHeight="1">
      <c r="A70" s="789" t="s">
        <v>1463</v>
      </c>
      <c r="B70" s="772"/>
      <c r="C70" s="765"/>
      <c r="D70" s="787"/>
      <c r="E70" s="765"/>
      <c r="F70" s="772"/>
      <c r="G70" s="765"/>
      <c r="H70" s="787"/>
      <c r="I70" s="765">
        <v>2298</v>
      </c>
      <c r="J70" s="772"/>
      <c r="K70" s="765"/>
      <c r="L70" s="787"/>
      <c r="M70" s="766"/>
      <c r="N70" s="799">
        <v>2298</v>
      </c>
      <c r="O70" s="799"/>
    </row>
    <row r="71" spans="1:15" ht="15.75" customHeight="1">
      <c r="A71" s="789" t="s">
        <v>1464</v>
      </c>
      <c r="B71" s="772"/>
      <c r="C71" s="765"/>
      <c r="D71" s="787"/>
      <c r="E71" s="765"/>
      <c r="F71" s="772"/>
      <c r="G71" s="765"/>
      <c r="H71" s="787"/>
      <c r="I71" s="765">
        <v>29000</v>
      </c>
      <c r="J71" s="772"/>
      <c r="K71" s="765"/>
      <c r="L71" s="787"/>
      <c r="M71" s="766"/>
      <c r="N71" s="799">
        <v>29000</v>
      </c>
      <c r="O71" s="799"/>
    </row>
    <row r="72" spans="1:15" ht="15" customHeight="1">
      <c r="A72" s="789" t="s">
        <v>1465</v>
      </c>
      <c r="B72" s="772"/>
      <c r="C72" s="765"/>
      <c r="D72" s="787"/>
      <c r="E72" s="765"/>
      <c r="F72" s="772"/>
      <c r="G72" s="765"/>
      <c r="H72" s="787"/>
      <c r="I72" s="765">
        <v>32553</v>
      </c>
      <c r="J72" s="772"/>
      <c r="K72" s="765"/>
      <c r="L72" s="787"/>
      <c r="M72" s="766"/>
      <c r="N72" s="799">
        <v>32553</v>
      </c>
      <c r="O72" s="799"/>
    </row>
    <row r="73" spans="1:15" ht="15" customHeight="1">
      <c r="A73" s="790" t="s">
        <v>373</v>
      </c>
      <c r="B73" s="772"/>
      <c r="C73" s="765"/>
      <c r="D73" s="787"/>
      <c r="E73" s="765"/>
      <c r="F73" s="772"/>
      <c r="G73" s="765"/>
      <c r="H73" s="787"/>
      <c r="I73" s="765"/>
      <c r="J73" s="772"/>
      <c r="K73" s="765"/>
      <c r="L73" s="787"/>
      <c r="M73" s="766"/>
      <c r="N73" s="799"/>
      <c r="O73" s="799"/>
    </row>
    <row r="74" spans="1:15" ht="15" customHeight="1">
      <c r="A74" s="790" t="s">
        <v>374</v>
      </c>
      <c r="B74" s="772"/>
      <c r="C74" s="765"/>
      <c r="D74" s="787"/>
      <c r="E74" s="765"/>
      <c r="F74" s="772"/>
      <c r="G74" s="765"/>
      <c r="H74" s="787"/>
      <c r="I74" s="765">
        <v>1467</v>
      </c>
      <c r="J74" s="772"/>
      <c r="K74" s="765"/>
      <c r="L74" s="787"/>
      <c r="M74" s="766"/>
      <c r="N74" s="799">
        <v>1467</v>
      </c>
      <c r="O74" s="799"/>
    </row>
    <row r="75" spans="1:15" ht="15" customHeight="1">
      <c r="A75" s="789" t="s">
        <v>375</v>
      </c>
      <c r="B75" s="772"/>
      <c r="C75" s="765"/>
      <c r="D75" s="787"/>
      <c r="E75" s="765"/>
      <c r="F75" s="772"/>
      <c r="G75" s="765"/>
      <c r="H75" s="787"/>
      <c r="I75" s="765">
        <v>1300000</v>
      </c>
      <c r="J75" s="772"/>
      <c r="K75" s="765"/>
      <c r="L75" s="787"/>
      <c r="M75" s="766"/>
      <c r="N75" s="799">
        <v>1300000</v>
      </c>
      <c r="O75" s="799"/>
    </row>
    <row r="76" spans="1:20" s="763" customFormat="1" ht="24.75" customHeight="1">
      <c r="A76" s="791" t="s">
        <v>376</v>
      </c>
      <c r="B76" s="792"/>
      <c r="C76" s="792"/>
      <c r="D76" s="792"/>
      <c r="E76" s="792">
        <f>SUM(E4:E67)</f>
        <v>2076249.0075000003</v>
      </c>
      <c r="F76" s="792"/>
      <c r="G76" s="792"/>
      <c r="H76" s="792"/>
      <c r="I76" s="792">
        <f>SUM(I4:I75)</f>
        <v>4422877.797499999</v>
      </c>
      <c r="J76" s="792"/>
      <c r="K76" s="792"/>
      <c r="L76" s="792"/>
      <c r="M76" s="793">
        <f>SUM(M4:M72)</f>
        <v>96270.04000000001</v>
      </c>
      <c r="N76" s="801">
        <f>SUM(N11:N75)</f>
        <v>4422859.797499999</v>
      </c>
      <c r="O76" s="801">
        <v>96270.04</v>
      </c>
      <c r="P76" s="762"/>
      <c r="Q76" s="762"/>
      <c r="R76" s="762"/>
      <c r="S76" s="762"/>
      <c r="T76" s="762"/>
    </row>
    <row r="77" spans="1:15" ht="12.75" customHeight="1">
      <c r="A77" s="794"/>
      <c r="B77" s="794"/>
      <c r="C77" s="794"/>
      <c r="D77" s="794"/>
      <c r="E77" s="794"/>
      <c r="F77" s="794"/>
      <c r="G77" s="794"/>
      <c r="H77" s="794"/>
      <c r="I77" s="794"/>
      <c r="J77" s="794"/>
      <c r="K77" s="794"/>
      <c r="L77" s="794"/>
      <c r="M77" s="795"/>
      <c r="N77" s="795"/>
      <c r="O77" s="795"/>
    </row>
    <row r="78" spans="1:15" ht="18" customHeight="1">
      <c r="A78" s="796"/>
      <c r="B78" s="796"/>
      <c r="C78" s="796"/>
      <c r="D78" s="796"/>
      <c r="E78" s="796"/>
      <c r="F78" s="796"/>
      <c r="G78" s="796"/>
      <c r="H78" s="796"/>
      <c r="I78" s="796"/>
      <c r="J78" s="797"/>
      <c r="K78" s="797"/>
      <c r="L78" s="797"/>
      <c r="M78" s="798"/>
      <c r="N78" s="798"/>
      <c r="O78" s="798"/>
    </row>
    <row r="79" ht="12" hidden="1"/>
    <row r="80" ht="12" hidden="1"/>
  </sheetData>
  <sheetProtection selectLockedCells="1" selectUnlockedCells="1"/>
  <mergeCells count="5">
    <mergeCell ref="O1:O2"/>
    <mergeCell ref="J1:M1"/>
    <mergeCell ref="B1:E1"/>
    <mergeCell ref="F1:I1"/>
    <mergeCell ref="N1:N2"/>
  </mergeCells>
  <printOptions horizontalCentered="1" verticalCentered="1"/>
  <pageMargins left="0.07874015748031496" right="0.07874015748031496" top="0.5118110236220472" bottom="0.4330708661417323" header="0.3937007874015748" footer="0.3937007874015748"/>
  <pageSetup horizontalDpi="300" verticalDpi="300" orientation="landscape" paperSize="9" scale="60" r:id="rId1"/>
  <headerFooter alignWithMargins="0">
    <oddHeader>&amp;C&amp;"Times New Roman,Félkövér dőlt"ÁLLAMI HOZZÁJÁRULÁSOK 2013. ÉVBEN&amp;R&amp;"Times New Roman,Normál"3. tábla
Adatok: eFt-ban</oddHeader>
    <oddFooter>&amp;C&amp;P</oddFooter>
  </headerFooter>
  <rowBreaks count="2" manualBreakCount="2">
    <brk id="76" max="8" man="1"/>
    <brk id="80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52">
      <selection activeCell="C66" sqref="C66"/>
    </sheetView>
  </sheetViews>
  <sheetFormatPr defaultColWidth="9.00390625" defaultRowHeight="12.75"/>
  <cols>
    <col min="1" max="1" width="6.375" style="1227" customWidth="1"/>
    <col min="2" max="2" width="61.125" style="1227" customWidth="1"/>
    <col min="3" max="3" width="11.50390625" style="1227" customWidth="1"/>
    <col min="4" max="4" width="13.00390625" style="1227" customWidth="1"/>
    <col min="5" max="5" width="11.50390625" style="1227" customWidth="1"/>
    <col min="6" max="16384" width="9.375" style="1227" customWidth="1"/>
  </cols>
  <sheetData>
    <row r="1" spans="1:6" ht="13.5">
      <c r="A1" s="1923" t="s">
        <v>2088</v>
      </c>
      <c r="B1" s="1923" t="s">
        <v>1366</v>
      </c>
      <c r="C1" s="1230" t="s">
        <v>2089</v>
      </c>
      <c r="D1" s="1230" t="s">
        <v>2090</v>
      </c>
      <c r="E1" s="1923" t="s">
        <v>554</v>
      </c>
      <c r="F1" s="1239"/>
    </row>
    <row r="2" spans="1:6" ht="13.5">
      <c r="A2" s="1924"/>
      <c r="B2" s="1924"/>
      <c r="C2" s="1921" t="s">
        <v>2091</v>
      </c>
      <c r="D2" s="1922"/>
      <c r="E2" s="1924"/>
      <c r="F2" s="1239"/>
    </row>
    <row r="3" spans="1:6" ht="15.75" customHeight="1">
      <c r="A3" s="1240" t="s">
        <v>2092</v>
      </c>
      <c r="B3" s="1240" t="s">
        <v>2093</v>
      </c>
      <c r="C3" s="1240" t="s">
        <v>2094</v>
      </c>
      <c r="D3" s="1240" t="s">
        <v>2095</v>
      </c>
      <c r="E3" s="1240" t="s">
        <v>2096</v>
      </c>
      <c r="F3" s="1239"/>
    </row>
    <row r="4" spans="1:5" ht="15.75" customHeight="1">
      <c r="A4" s="1241" t="s">
        <v>102</v>
      </c>
      <c r="B4" s="1233" t="s">
        <v>1359</v>
      </c>
      <c r="C4" s="1232">
        <v>2995023</v>
      </c>
      <c r="D4" s="1232">
        <v>2908047</v>
      </c>
      <c r="E4" s="1232">
        <v>2807670</v>
      </c>
    </row>
    <row r="5" spans="1:5" ht="15.75" customHeight="1">
      <c r="A5" s="1241" t="s">
        <v>1337</v>
      </c>
      <c r="B5" s="1233" t="s">
        <v>2097</v>
      </c>
      <c r="C5" s="1232">
        <v>787423</v>
      </c>
      <c r="D5" s="1232">
        <v>737497</v>
      </c>
      <c r="E5" s="1232">
        <v>694306</v>
      </c>
    </row>
    <row r="6" spans="1:5" ht="15.75" customHeight="1">
      <c r="A6" s="1241" t="s">
        <v>104</v>
      </c>
      <c r="B6" s="1233" t="s">
        <v>2098</v>
      </c>
      <c r="C6" s="1232">
        <v>4382082</v>
      </c>
      <c r="D6" s="1232">
        <v>5267393</v>
      </c>
      <c r="E6" s="1232">
        <v>4752909</v>
      </c>
    </row>
    <row r="7" spans="1:5" ht="15.75" customHeight="1">
      <c r="A7" s="1241" t="s">
        <v>106</v>
      </c>
      <c r="B7" s="847" t="s">
        <v>2099</v>
      </c>
      <c r="C7" s="1232">
        <v>58200</v>
      </c>
      <c r="D7" s="1232">
        <v>590999</v>
      </c>
      <c r="E7" s="1232">
        <v>580483</v>
      </c>
    </row>
    <row r="8" spans="1:5" ht="15.75" customHeight="1">
      <c r="A8" s="1241" t="s">
        <v>125</v>
      </c>
      <c r="B8" s="847" t="s">
        <v>2100</v>
      </c>
      <c r="C8" s="1232">
        <v>908992</v>
      </c>
      <c r="D8" s="1232">
        <v>944879</v>
      </c>
      <c r="E8" s="1232">
        <v>917611</v>
      </c>
    </row>
    <row r="9" spans="1:5" ht="15.75" customHeight="1">
      <c r="A9" s="1241" t="s">
        <v>123</v>
      </c>
      <c r="B9" s="847" t="s">
        <v>2101</v>
      </c>
      <c r="C9" s="1232"/>
      <c r="D9" s="1232">
        <v>474240</v>
      </c>
      <c r="E9" s="1232">
        <v>469114</v>
      </c>
    </row>
    <row r="10" spans="1:5" ht="15.75" customHeight="1">
      <c r="A10" s="1241" t="s">
        <v>128</v>
      </c>
      <c r="B10" s="1233" t="s">
        <v>1301</v>
      </c>
      <c r="C10" s="1232">
        <v>492993</v>
      </c>
      <c r="D10" s="1232">
        <v>649390</v>
      </c>
      <c r="E10" s="1232">
        <v>481512</v>
      </c>
    </row>
    <row r="11" spans="1:5" ht="15.75" customHeight="1">
      <c r="A11" s="1241" t="s">
        <v>130</v>
      </c>
      <c r="B11" s="1233" t="s">
        <v>2102</v>
      </c>
      <c r="C11" s="1232">
        <v>2516292</v>
      </c>
      <c r="D11" s="1232">
        <v>6482334</v>
      </c>
      <c r="E11" s="1232">
        <v>938802</v>
      </c>
    </row>
    <row r="12" spans="1:5" ht="15.75" customHeight="1">
      <c r="A12" s="1241" t="s">
        <v>132</v>
      </c>
      <c r="B12" s="847" t="s">
        <v>2103</v>
      </c>
      <c r="C12" s="1232">
        <v>22500</v>
      </c>
      <c r="D12" s="1232">
        <v>77284</v>
      </c>
      <c r="E12" s="1232">
        <v>17724</v>
      </c>
    </row>
    <row r="13" spans="1:5" ht="15.75" customHeight="1">
      <c r="A13" s="1242" t="s">
        <v>1126</v>
      </c>
      <c r="B13" s="847" t="s">
        <v>2104</v>
      </c>
      <c r="C13" s="1232">
        <v>219425</v>
      </c>
      <c r="D13" s="1232">
        <v>356164</v>
      </c>
      <c r="E13" s="1232">
        <v>348293</v>
      </c>
    </row>
    <row r="14" spans="1:5" ht="15.75" customHeight="1">
      <c r="A14" s="1243" t="s">
        <v>1373</v>
      </c>
      <c r="B14" s="847" t="s">
        <v>2105</v>
      </c>
      <c r="C14" s="1232">
        <v>20000</v>
      </c>
      <c r="D14" s="1232">
        <v>51085</v>
      </c>
      <c r="E14" s="1232">
        <v>9712</v>
      </c>
    </row>
    <row r="15" spans="1:5" ht="15.75" customHeight="1">
      <c r="A15" s="1243" t="s">
        <v>1374</v>
      </c>
      <c r="B15" s="847" t="s">
        <v>2106</v>
      </c>
      <c r="C15" s="1232"/>
      <c r="D15" s="1232"/>
      <c r="E15" s="1232"/>
    </row>
    <row r="16" spans="1:5" ht="15.75" customHeight="1">
      <c r="A16" s="1242" t="s">
        <v>1316</v>
      </c>
      <c r="B16" s="848" t="s">
        <v>2107</v>
      </c>
      <c r="C16" s="1232">
        <f>SUM(C4:C15)</f>
        <v>12402930</v>
      </c>
      <c r="D16" s="1232">
        <f>SUM(D4:D15)</f>
        <v>18539312</v>
      </c>
      <c r="E16" s="1232">
        <f>SUM(E4:E15)</f>
        <v>12018136</v>
      </c>
    </row>
    <row r="17" spans="1:5" ht="15.75" customHeight="1">
      <c r="A17" s="1243" t="s">
        <v>586</v>
      </c>
      <c r="B17" s="844" t="s">
        <v>2108</v>
      </c>
      <c r="C17" s="1232">
        <v>262288</v>
      </c>
      <c r="D17" s="1232">
        <v>424829</v>
      </c>
      <c r="E17" s="1232">
        <v>424765</v>
      </c>
    </row>
    <row r="18" spans="1:5" ht="15.75" customHeight="1">
      <c r="A18" s="1244" t="s">
        <v>873</v>
      </c>
      <c r="B18" s="847" t="s">
        <v>2109</v>
      </c>
      <c r="C18" s="1245"/>
      <c r="D18" s="1232"/>
      <c r="E18" s="1232"/>
    </row>
    <row r="19" spans="1:5" ht="15.75" customHeight="1">
      <c r="A19" s="1244" t="s">
        <v>1133</v>
      </c>
      <c r="B19" s="847" t="s">
        <v>1997</v>
      </c>
      <c r="C19" s="1245"/>
      <c r="D19" s="1232"/>
      <c r="E19" s="1232"/>
    </row>
    <row r="20" spans="1:5" ht="15.75" customHeight="1">
      <c r="A20" s="1244" t="s">
        <v>874</v>
      </c>
      <c r="B20" s="1246" t="s">
        <v>2110</v>
      </c>
      <c r="C20" s="1247"/>
      <c r="D20" s="1247"/>
      <c r="E20" s="1247"/>
    </row>
    <row r="21" spans="1:5" ht="15.75" customHeight="1">
      <c r="A21" s="1244" t="s">
        <v>875</v>
      </c>
      <c r="B21" s="1246" t="s">
        <v>2111</v>
      </c>
      <c r="C21" s="1247"/>
      <c r="D21" s="1247"/>
      <c r="E21" s="1247"/>
    </row>
    <row r="22" spans="1:5" ht="15.75" customHeight="1">
      <c r="A22" s="1244" t="s">
        <v>876</v>
      </c>
      <c r="B22" s="1246" t="s">
        <v>1998</v>
      </c>
      <c r="C22" s="1247"/>
      <c r="D22" s="1247"/>
      <c r="E22" s="1247"/>
    </row>
    <row r="23" spans="1:5" ht="15.75" customHeight="1">
      <c r="A23" s="1244" t="s">
        <v>1499</v>
      </c>
      <c r="B23" s="848" t="s">
        <v>2001</v>
      </c>
      <c r="C23" s="1232">
        <f>SUM(C17:C21)</f>
        <v>262288</v>
      </c>
      <c r="D23" s="1232">
        <f>SUM(D17:D21)</f>
        <v>424829</v>
      </c>
      <c r="E23" s="1232">
        <f>SUM(E17:E21)</f>
        <v>424765</v>
      </c>
    </row>
    <row r="24" spans="1:5" ht="15.75" customHeight="1">
      <c r="A24" s="1244" t="s">
        <v>896</v>
      </c>
      <c r="B24" s="848" t="s">
        <v>1999</v>
      </c>
      <c r="C24" s="1245">
        <f>SUM(C16+C23)</f>
        <v>12665218</v>
      </c>
      <c r="D24" s="1245">
        <f>SUM(D16+D23)</f>
        <v>18964141</v>
      </c>
      <c r="E24" s="1245">
        <f>SUM(E16+E23)</f>
        <v>12442901</v>
      </c>
    </row>
    <row r="25" spans="1:5" ht="15.75" customHeight="1">
      <c r="A25" s="1244" t="s">
        <v>1862</v>
      </c>
      <c r="B25" s="1246" t="s">
        <v>2112</v>
      </c>
      <c r="C25" s="1247">
        <v>239727</v>
      </c>
      <c r="D25" s="1247">
        <v>1439091</v>
      </c>
      <c r="E25" s="1247"/>
    </row>
    <row r="26" spans="1:5" ht="15.75" customHeight="1">
      <c r="A26" s="1244" t="s">
        <v>897</v>
      </c>
      <c r="B26" s="847" t="s">
        <v>2113</v>
      </c>
      <c r="C26" s="1248"/>
      <c r="D26" s="1248"/>
      <c r="E26" s="1232">
        <v>-73222</v>
      </c>
    </row>
    <row r="27" spans="1:5" ht="15.75" customHeight="1">
      <c r="A27" s="1244" t="s">
        <v>2114</v>
      </c>
      <c r="B27" s="1236" t="s">
        <v>2000</v>
      </c>
      <c r="C27" s="1237">
        <f>SUM(C24:C26)</f>
        <v>12904945</v>
      </c>
      <c r="D27" s="1237">
        <f>SUM(D24:D26)</f>
        <v>20403232</v>
      </c>
      <c r="E27" s="1237">
        <f>SUM(E24:E26)</f>
        <v>12369679</v>
      </c>
    </row>
    <row r="28" spans="1:5" ht="15.75" customHeight="1">
      <c r="A28" s="1244" t="s">
        <v>2115</v>
      </c>
      <c r="B28" s="847" t="s">
        <v>1317</v>
      </c>
      <c r="C28" s="1249">
        <v>2154538</v>
      </c>
      <c r="D28" s="1250">
        <v>2554434</v>
      </c>
      <c r="E28" s="1232">
        <v>2556381</v>
      </c>
    </row>
    <row r="29" spans="1:11" ht="15.75" customHeight="1">
      <c r="A29" s="1244" t="s">
        <v>387</v>
      </c>
      <c r="B29" s="847" t="s">
        <v>2002</v>
      </c>
      <c r="C29" s="1250">
        <v>417808</v>
      </c>
      <c r="D29" s="1250">
        <v>686986</v>
      </c>
      <c r="E29" s="1232">
        <v>633066</v>
      </c>
      <c r="H29" s="1228"/>
      <c r="K29" s="1228"/>
    </row>
    <row r="30" spans="1:5" ht="15.75" customHeight="1">
      <c r="A30" s="1244" t="s">
        <v>389</v>
      </c>
      <c r="B30" s="847" t="s">
        <v>325</v>
      </c>
      <c r="C30" s="1250">
        <v>59600</v>
      </c>
      <c r="D30" s="1250">
        <v>73074</v>
      </c>
      <c r="E30" s="1232">
        <v>74429</v>
      </c>
    </row>
    <row r="31" spans="1:5" ht="15.75" customHeight="1">
      <c r="A31" s="1244" t="s">
        <v>391</v>
      </c>
      <c r="B31" s="1233" t="s">
        <v>2116</v>
      </c>
      <c r="C31" s="1250">
        <v>129000</v>
      </c>
      <c r="D31" s="1250">
        <v>350362</v>
      </c>
      <c r="E31" s="1232">
        <v>381046</v>
      </c>
    </row>
    <row r="32" spans="1:5" ht="15.75" customHeight="1">
      <c r="A32" s="1244" t="s">
        <v>2117</v>
      </c>
      <c r="B32" s="1269" t="s">
        <v>1149</v>
      </c>
      <c r="C32" s="1232">
        <v>4065000</v>
      </c>
      <c r="D32" s="1250">
        <v>3966015</v>
      </c>
      <c r="E32" s="1232">
        <v>4352032</v>
      </c>
    </row>
    <row r="33" spans="1:5" ht="15.75" customHeight="1">
      <c r="A33" s="1244" t="s">
        <v>2118</v>
      </c>
      <c r="B33" s="847" t="s">
        <v>2119</v>
      </c>
      <c r="C33" s="1232">
        <v>626407</v>
      </c>
      <c r="D33" s="1232">
        <v>4566316</v>
      </c>
      <c r="E33" s="1232">
        <v>1012443</v>
      </c>
    </row>
    <row r="34" spans="1:5" ht="15.75" customHeight="1">
      <c r="A34" s="1244" t="s">
        <v>2120</v>
      </c>
      <c r="B34" s="847" t="s">
        <v>2121</v>
      </c>
      <c r="C34" s="1232">
        <v>200800</v>
      </c>
      <c r="D34" s="1232">
        <v>279269</v>
      </c>
      <c r="E34" s="1232">
        <v>190281</v>
      </c>
    </row>
    <row r="35" spans="1:5" ht="15.75" customHeight="1">
      <c r="A35" s="1244" t="s">
        <v>2122</v>
      </c>
      <c r="B35" s="847" t="s">
        <v>2123</v>
      </c>
      <c r="C35" s="1232">
        <v>2076249</v>
      </c>
      <c r="D35" s="1232">
        <v>4422878</v>
      </c>
      <c r="E35" s="1232">
        <v>4422860</v>
      </c>
    </row>
    <row r="36" spans="1:5" ht="15.75" customHeight="1">
      <c r="A36" s="1244" t="s">
        <v>2124</v>
      </c>
      <c r="B36" s="847" t="s">
        <v>2125</v>
      </c>
      <c r="C36" s="1232">
        <v>2076249</v>
      </c>
      <c r="D36" s="1232">
        <v>4422878</v>
      </c>
      <c r="E36" s="1232">
        <v>4422860</v>
      </c>
    </row>
    <row r="37" spans="1:5" ht="15.75" customHeight="1">
      <c r="A37" s="1244" t="s">
        <v>2126</v>
      </c>
      <c r="B37" s="844" t="s">
        <v>2127</v>
      </c>
      <c r="C37" s="1232">
        <v>20000</v>
      </c>
      <c r="D37" s="1232">
        <v>20000</v>
      </c>
      <c r="E37" s="1232">
        <v>38580</v>
      </c>
    </row>
    <row r="38" spans="1:5" ht="15.75" customHeight="1">
      <c r="A38" s="1244" t="s">
        <v>2128</v>
      </c>
      <c r="B38" s="847" t="s">
        <v>2129</v>
      </c>
      <c r="C38" s="1232">
        <v>5600</v>
      </c>
      <c r="D38" s="1232">
        <v>5600</v>
      </c>
      <c r="E38" s="1232">
        <v>4971</v>
      </c>
    </row>
    <row r="39" spans="1:5" ht="24.75" customHeight="1">
      <c r="A39" s="1244" t="s">
        <v>2130</v>
      </c>
      <c r="B39" s="1251" t="s">
        <v>2003</v>
      </c>
      <c r="C39" s="1232">
        <f>SUM(C28:C38)-C36</f>
        <v>9755002</v>
      </c>
      <c r="D39" s="1232">
        <f>SUM(D28:D38)-D36</f>
        <v>16924934</v>
      </c>
      <c r="E39" s="1232">
        <f>SUM(E28:E38)-E36</f>
        <v>13666089</v>
      </c>
    </row>
    <row r="40" spans="1:5" ht="24.75" customHeight="1">
      <c r="A40" s="1374"/>
      <c r="B40" s="1252"/>
      <c r="C40" s="1253"/>
      <c r="D40" s="1253"/>
      <c r="E40" s="1253"/>
    </row>
    <row r="41" spans="1:5" ht="24.75" customHeight="1">
      <c r="A41" s="1375"/>
      <c r="B41" s="1255"/>
      <c r="C41" s="1256"/>
      <c r="D41" s="1256"/>
      <c r="E41" s="1256"/>
    </row>
    <row r="42" spans="1:5" ht="15.75" customHeight="1">
      <c r="A42" s="1373" t="s">
        <v>2131</v>
      </c>
      <c r="B42" s="844" t="s">
        <v>2132</v>
      </c>
      <c r="C42" s="1232">
        <v>862489</v>
      </c>
      <c r="D42" s="1232">
        <v>862489</v>
      </c>
      <c r="E42" s="1232">
        <v>150632</v>
      </c>
    </row>
    <row r="43" spans="1:5" ht="15.75" customHeight="1">
      <c r="A43" s="1244" t="s">
        <v>2133</v>
      </c>
      <c r="B43" s="847" t="s">
        <v>2134</v>
      </c>
      <c r="C43" s="1232"/>
      <c r="D43" s="1232"/>
      <c r="E43" s="1232"/>
    </row>
    <row r="44" spans="1:5" ht="15.75" customHeight="1">
      <c r="A44" s="1244" t="s">
        <v>2135</v>
      </c>
      <c r="B44" s="847" t="s">
        <v>2136</v>
      </c>
      <c r="C44" s="1232"/>
      <c r="D44" s="1232"/>
      <c r="E44" s="1232"/>
    </row>
    <row r="45" spans="1:5" ht="15.75" customHeight="1">
      <c r="A45" s="1244" t="s">
        <v>2137</v>
      </c>
      <c r="B45" s="1246" t="s">
        <v>2138</v>
      </c>
      <c r="C45" s="1232"/>
      <c r="D45" s="1232"/>
      <c r="E45" s="1232"/>
    </row>
    <row r="46" spans="1:5" ht="15.75" customHeight="1">
      <c r="A46" s="1244" t="s">
        <v>2139</v>
      </c>
      <c r="B46" s="1246" t="s">
        <v>2140</v>
      </c>
      <c r="C46" s="1232"/>
      <c r="D46" s="1232"/>
      <c r="E46" s="1232"/>
    </row>
    <row r="47" spans="1:5" ht="15.75" customHeight="1">
      <c r="A47" s="1244" t="s">
        <v>2141</v>
      </c>
      <c r="B47" s="848" t="s">
        <v>2142</v>
      </c>
      <c r="C47" s="1232">
        <f>SUM(C42:C46)</f>
        <v>862489</v>
      </c>
      <c r="D47" s="1232">
        <f>SUM(D42:D46)</f>
        <v>862489</v>
      </c>
      <c r="E47" s="1232">
        <f>SUM(E42:E46)</f>
        <v>150632</v>
      </c>
    </row>
    <row r="48" spans="1:5" ht="15.75" customHeight="1">
      <c r="A48" s="1244" t="s">
        <v>2143</v>
      </c>
      <c r="B48" s="848" t="s">
        <v>2144</v>
      </c>
      <c r="C48" s="1232">
        <f>SUM(C39+C47)</f>
        <v>10617491</v>
      </c>
      <c r="D48" s="1232">
        <f>SUM(D39+D47)</f>
        <v>17787423</v>
      </c>
      <c r="E48" s="1232">
        <f>SUM(E39+E47)</f>
        <v>13816721</v>
      </c>
    </row>
    <row r="49" spans="1:5" ht="15.75" customHeight="1">
      <c r="A49" s="1244" t="s">
        <v>2145</v>
      </c>
      <c r="B49" s="1233" t="s">
        <v>1329</v>
      </c>
      <c r="C49" s="1245">
        <v>2287454</v>
      </c>
      <c r="D49" s="1232">
        <v>2615809</v>
      </c>
      <c r="E49" s="1232">
        <v>2097332</v>
      </c>
    </row>
    <row r="50" spans="1:5" ht="15.75" customHeight="1">
      <c r="A50" s="1244" t="s">
        <v>2146</v>
      </c>
      <c r="B50" s="847" t="s">
        <v>2148</v>
      </c>
      <c r="C50" s="1248"/>
      <c r="D50" s="1248"/>
      <c r="E50" s="1232">
        <v>-66792</v>
      </c>
    </row>
    <row r="51" spans="1:5" ht="15.75" customHeight="1">
      <c r="A51" s="1244" t="s">
        <v>2147</v>
      </c>
      <c r="B51" s="1236" t="s">
        <v>2004</v>
      </c>
      <c r="C51" s="1237">
        <f>SUM(C48:C50)</f>
        <v>12904945</v>
      </c>
      <c r="D51" s="1237">
        <f>SUM(D48:D50)</f>
        <v>20403232</v>
      </c>
      <c r="E51" s="1237">
        <f>SUM(E48:E50)</f>
        <v>15847261</v>
      </c>
    </row>
    <row r="52" spans="1:6" ht="24" customHeight="1">
      <c r="A52" s="1244" t="s">
        <v>2149</v>
      </c>
      <c r="B52" s="1257" t="s">
        <v>2157</v>
      </c>
      <c r="C52" s="1258">
        <f>SUM(C39-C16)</f>
        <v>-2647928</v>
      </c>
      <c r="D52" s="1258">
        <f>SUM(D39-D16)</f>
        <v>-1614378</v>
      </c>
      <c r="E52" s="1258">
        <f>SUM(E39-E16)</f>
        <v>1647953</v>
      </c>
      <c r="F52" s="1231"/>
    </row>
    <row r="53" spans="1:6" ht="37.5" customHeight="1">
      <c r="A53" s="1244" t="s">
        <v>2150</v>
      </c>
      <c r="B53" s="1257" t="s">
        <v>2005</v>
      </c>
      <c r="C53" s="1258">
        <f>SUM(C52+C49-C25)</f>
        <v>-600201</v>
      </c>
      <c r="D53" s="1258">
        <f>SUM(D52+D49-D25)</f>
        <v>-437660</v>
      </c>
      <c r="E53" s="1258">
        <f>SUM(E52+E49-E25)</f>
        <v>3745285</v>
      </c>
      <c r="F53" s="1231"/>
    </row>
    <row r="54" spans="1:5" ht="13.5">
      <c r="A54" s="1244" t="s">
        <v>2151</v>
      </c>
      <c r="B54" s="848" t="s">
        <v>2006</v>
      </c>
      <c r="C54" s="1232">
        <f>SUM(C47-C23)</f>
        <v>600201</v>
      </c>
      <c r="D54" s="1232">
        <f>SUM(D47-D23)</f>
        <v>437660</v>
      </c>
      <c r="E54" s="1232">
        <f>SUM(E47-E23)</f>
        <v>-274133</v>
      </c>
    </row>
    <row r="55" spans="1:5" ht="13.5">
      <c r="A55" s="1244" t="s">
        <v>2152</v>
      </c>
      <c r="B55" s="848" t="s">
        <v>2007</v>
      </c>
      <c r="C55" s="1232">
        <v>0</v>
      </c>
      <c r="D55" s="1232">
        <v>0</v>
      </c>
      <c r="E55" s="1232">
        <f>SUM(E50-E26)</f>
        <v>6430</v>
      </c>
    </row>
    <row r="56" spans="1:2" ht="13.5">
      <c r="A56" s="1254"/>
      <c r="B56" s="1238"/>
    </row>
    <row r="57" spans="1:2" ht="13.5">
      <c r="A57" s="1254"/>
      <c r="B57" s="1238"/>
    </row>
    <row r="58" spans="1:2" ht="12.75">
      <c r="A58" s="1254"/>
      <c r="B58" s="1228" t="s">
        <v>2153</v>
      </c>
    </row>
    <row r="59" spans="1:4" ht="13.5">
      <c r="A59" s="1254"/>
      <c r="B59" s="1238" t="s">
        <v>1915</v>
      </c>
      <c r="C59" s="1238" t="s">
        <v>1916</v>
      </c>
      <c r="D59" s="1238"/>
    </row>
    <row r="60" spans="2:4" ht="13.5">
      <c r="B60" s="1238" t="s">
        <v>2154</v>
      </c>
      <c r="C60" s="1238" t="s">
        <v>2155</v>
      </c>
      <c r="D60" s="1238"/>
    </row>
    <row r="62" spans="1:5" ht="12.75">
      <c r="A62" s="1919"/>
      <c r="B62" s="1920"/>
      <c r="C62" s="1920"/>
      <c r="D62" s="1920"/>
      <c r="E62" s="1920"/>
    </row>
    <row r="63" spans="1:5" ht="12.75">
      <c r="A63" s="1228" t="s">
        <v>706</v>
      </c>
      <c r="B63" s="1449"/>
      <c r="C63" s="1449"/>
      <c r="D63" s="1449"/>
      <c r="E63" s="1449"/>
    </row>
    <row r="66" spans="3:4" ht="13.5">
      <c r="C66" s="1238" t="s">
        <v>1914</v>
      </c>
      <c r="D66" s="1238"/>
    </row>
    <row r="67" spans="1:4" ht="13.5">
      <c r="A67" s="1227" t="s">
        <v>2156</v>
      </c>
      <c r="C67" s="1238" t="s">
        <v>2075</v>
      </c>
      <c r="D67" s="1238"/>
    </row>
    <row r="68" spans="3:4" ht="13.5">
      <c r="C68" s="1238"/>
      <c r="D68" s="1238"/>
    </row>
    <row r="69" spans="3:4" ht="13.5">
      <c r="C69" s="1238"/>
      <c r="D69" s="1238"/>
    </row>
  </sheetData>
  <sheetProtection/>
  <mergeCells count="5">
    <mergeCell ref="A62:E62"/>
    <mergeCell ref="C2:D2"/>
    <mergeCell ref="E1:E2"/>
    <mergeCell ref="B1:B2"/>
    <mergeCell ref="A1:A2"/>
  </mergeCells>
  <printOptions horizontalCentered="1" verticalCentered="1"/>
  <pageMargins left="0.3937007874015748" right="0.3937007874015748" top="1.5748031496062993" bottom="1.1811023622047245" header="0.5118110236220472" footer="0.5118110236220472"/>
  <pageSetup horizontalDpi="600" verticalDpi="600" orientation="portrait" paperSize="9" scale="95" r:id="rId1"/>
  <headerFooter alignWithMargins="0">
    <oddHeader>&amp;LZalaegerszeg Megyei Jogú Város
Önkormányzata 
Zalaegerszeg, Kossuth u. 17-19.&amp;C&amp;"Times New Roman,Félkövér dőlt"EGYSZERŰSÍTETT      
ÉVES PÉNZFORGALMI JELENTÉS
2013.  ÉVRŐL&amp;R&amp;"Times New Roman,Félkövér dőlt"20.b tábla
Adatok: ezerFt-ban</oddHead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6.625" style="1227" customWidth="1"/>
    <col min="2" max="2" width="70.50390625" style="1227" customWidth="1"/>
    <col min="3" max="3" width="15.00390625" style="1227" customWidth="1"/>
    <col min="4" max="4" width="15.375" style="1227" customWidth="1"/>
    <col min="5" max="16384" width="9.375" style="1227" customWidth="1"/>
  </cols>
  <sheetData>
    <row r="2" spans="1:4" ht="25.5">
      <c r="A2" s="1259" t="s">
        <v>2158</v>
      </c>
      <c r="B2" s="1229" t="s">
        <v>1366</v>
      </c>
      <c r="C2" s="1230" t="s">
        <v>140</v>
      </c>
      <c r="D2" s="1230" t="s">
        <v>141</v>
      </c>
    </row>
    <row r="3" spans="1:4" ht="13.5" customHeight="1">
      <c r="A3" s="1241" t="s">
        <v>102</v>
      </c>
      <c r="B3" s="847" t="s">
        <v>2159</v>
      </c>
      <c r="C3" s="1232">
        <v>2579139</v>
      </c>
      <c r="D3" s="1232">
        <v>3959389</v>
      </c>
    </row>
    <row r="4" spans="1:4" ht="13.5" customHeight="1">
      <c r="A4" s="1241" t="s">
        <v>1337</v>
      </c>
      <c r="B4" s="1260" t="s">
        <v>2160</v>
      </c>
      <c r="C4" s="1232">
        <v>414223</v>
      </c>
      <c r="D4" s="1232">
        <v>414223</v>
      </c>
    </row>
    <row r="5" spans="1:4" ht="13.5" customHeight="1">
      <c r="A5" s="1241" t="s">
        <v>104</v>
      </c>
      <c r="B5" s="1455" t="s">
        <v>1522</v>
      </c>
      <c r="C5" s="1232">
        <v>37335</v>
      </c>
      <c r="D5" s="1232">
        <v>30905</v>
      </c>
    </row>
    <row r="6" spans="1:4" ht="13.5" customHeight="1">
      <c r="A6" s="1241" t="s">
        <v>106</v>
      </c>
      <c r="B6" s="847" t="s">
        <v>2161</v>
      </c>
      <c r="C6" s="1262">
        <v>883019</v>
      </c>
      <c r="D6" s="1263">
        <v>933366</v>
      </c>
    </row>
    <row r="7" spans="1:4" ht="18" customHeight="1">
      <c r="A7" s="1241" t="s">
        <v>125</v>
      </c>
      <c r="B7" s="1453" t="s">
        <v>1519</v>
      </c>
      <c r="C7" s="1232">
        <v>26</v>
      </c>
      <c r="D7" s="1232">
        <v>99</v>
      </c>
    </row>
    <row r="8" spans="1:4" ht="13.5" customHeight="1">
      <c r="A8" s="1241" t="s">
        <v>123</v>
      </c>
      <c r="B8" s="844" t="s">
        <v>1517</v>
      </c>
      <c r="C8" s="1232">
        <v>2147652</v>
      </c>
      <c r="D8" s="1232">
        <v>3471052</v>
      </c>
    </row>
    <row r="9" spans="1:4" ht="13.5" customHeight="1">
      <c r="A9" s="1241" t="s">
        <v>128</v>
      </c>
      <c r="B9" s="847" t="s">
        <v>901</v>
      </c>
      <c r="C9" s="1245">
        <v>-13120</v>
      </c>
      <c r="D9" s="1245">
        <v>-49263</v>
      </c>
    </row>
    <row r="10" spans="1:4" ht="13.5" customHeight="1">
      <c r="A10" s="1241" t="s">
        <v>130</v>
      </c>
      <c r="B10" s="1372" t="s">
        <v>1523</v>
      </c>
      <c r="C10" s="1232">
        <v>79</v>
      </c>
      <c r="D10" s="1232">
        <v>0</v>
      </c>
    </row>
    <row r="11" spans="1:4" ht="13.5" customHeight="1">
      <c r="A11" s="1241" t="s">
        <v>132</v>
      </c>
      <c r="B11" s="1452" t="s">
        <v>902</v>
      </c>
      <c r="C11" s="1261">
        <v>2134606</v>
      </c>
      <c r="D11" s="1261">
        <v>3421789</v>
      </c>
    </row>
    <row r="12" spans="1:4" ht="13.5" customHeight="1">
      <c r="A12" s="1241" t="s">
        <v>1126</v>
      </c>
      <c r="B12" s="1452" t="s">
        <v>1518</v>
      </c>
      <c r="C12" s="1261"/>
      <c r="D12" s="1261"/>
    </row>
    <row r="13" spans="1:4" ht="13.5" customHeight="1">
      <c r="A13" s="1241" t="s">
        <v>1373</v>
      </c>
      <c r="B13" s="1452" t="s">
        <v>1524</v>
      </c>
      <c r="C13" s="1261"/>
      <c r="D13" s="1261"/>
    </row>
    <row r="14" spans="1:4" ht="15" customHeight="1">
      <c r="A14" s="1241" t="s">
        <v>1374</v>
      </c>
      <c r="B14" s="1260" t="s">
        <v>903</v>
      </c>
      <c r="C14" s="1232">
        <v>2134606</v>
      </c>
      <c r="D14" s="1232">
        <v>3421789</v>
      </c>
    </row>
    <row r="15" spans="1:4" ht="12.75" customHeight="1">
      <c r="A15" s="1241" t="s">
        <v>1316</v>
      </c>
      <c r="B15" s="1452" t="s">
        <v>1520</v>
      </c>
      <c r="C15" s="1261"/>
      <c r="D15" s="1261"/>
    </row>
    <row r="16" spans="1:4" ht="12.75" customHeight="1">
      <c r="A16" s="1241"/>
      <c r="B16" s="1454" t="s">
        <v>1525</v>
      </c>
      <c r="C16" s="1264">
        <v>1914</v>
      </c>
      <c r="D16" s="1264">
        <v>39080</v>
      </c>
    </row>
    <row r="17" spans="1:4" ht="12.75">
      <c r="A17" s="1241" t="s">
        <v>586</v>
      </c>
      <c r="B17" s="844" t="s">
        <v>1521</v>
      </c>
      <c r="C17" s="1232">
        <v>423773</v>
      </c>
      <c r="D17" s="1232">
        <v>1221571</v>
      </c>
    </row>
    <row r="18" spans="1:4" ht="12.75">
      <c r="A18" s="1241" t="s">
        <v>873</v>
      </c>
      <c r="B18" s="847" t="s">
        <v>899</v>
      </c>
      <c r="C18" s="1232">
        <v>1708919</v>
      </c>
      <c r="D18" s="1232">
        <v>2161138</v>
      </c>
    </row>
    <row r="19" spans="1:4" ht="12.75">
      <c r="A19" s="1462"/>
      <c r="B19" s="1463"/>
      <c r="C19" s="1256"/>
      <c r="D19" s="1256"/>
    </row>
    <row r="20" spans="1:4" ht="12.75">
      <c r="A20" s="1462"/>
      <c r="B20" s="1463"/>
      <c r="C20" s="1256"/>
      <c r="D20" s="1256"/>
    </row>
    <row r="21" ht="12.75">
      <c r="B21" s="1228"/>
    </row>
    <row r="22" ht="12.75">
      <c r="B22" s="1227" t="s">
        <v>900</v>
      </c>
    </row>
    <row r="23" spans="2:4" ht="13.5">
      <c r="B23" s="1238" t="s">
        <v>1917</v>
      </c>
      <c r="D23" s="1238"/>
    </row>
    <row r="24" spans="2:4" ht="13.5">
      <c r="B24" s="1238" t="s">
        <v>1918</v>
      </c>
      <c r="D24" s="1238"/>
    </row>
    <row r="25" spans="2:4" ht="13.5">
      <c r="B25" s="1238"/>
      <c r="D25" s="1238"/>
    </row>
    <row r="26" ht="12.75">
      <c r="B26" s="1228"/>
    </row>
    <row r="27" ht="12.75">
      <c r="B27" s="1228"/>
    </row>
    <row r="29" spans="2:4" ht="13.5">
      <c r="B29" s="1228" t="s">
        <v>707</v>
      </c>
      <c r="D29" s="1238"/>
    </row>
    <row r="30" ht="13.5">
      <c r="D30" s="1238"/>
    </row>
    <row r="31" ht="13.5">
      <c r="B31" s="1238" t="s">
        <v>1919</v>
      </c>
    </row>
    <row r="32" ht="13.5">
      <c r="B32" s="1238" t="s">
        <v>1526</v>
      </c>
    </row>
  </sheetData>
  <sheetProtection/>
  <printOptions horizontalCentered="1" verticalCentered="1"/>
  <pageMargins left="0.1968503937007874" right="0.1968503937007874" top="0.984251968503937" bottom="0.1968503937007874" header="0.5118110236220472" footer="0.5118110236220472"/>
  <pageSetup horizontalDpi="600" verticalDpi="600" orientation="portrait" paperSize="9" r:id="rId1"/>
  <headerFooter alignWithMargins="0">
    <oddHeader>&amp;LZalaegerszeg Megyei Jogú Város
Önkormányzata 
Zalaegerszeg, Kossuth u. 17-19.&amp;C&amp;"Times New Roman,Félkövér dőlt"
EGYSZERŰSÍTETT PÉNZMARADVÁNY -KIMUTATÁS
2013.  ÉVRŐL&amp;R
&amp;"Times New Roman CE,Félkövér dőlt"20.c &amp;"Times New Roman,Félkövér dőlt"tábla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6.00390625" style="1227" customWidth="1"/>
    <col min="2" max="2" width="70.50390625" style="1227" customWidth="1"/>
    <col min="3" max="3" width="13.375" style="1227" customWidth="1"/>
    <col min="4" max="4" width="11.625" style="1227" customWidth="1"/>
    <col min="5" max="16384" width="9.375" style="1227" customWidth="1"/>
  </cols>
  <sheetData>
    <row r="2" spans="1:8" ht="25.5">
      <c r="A2" s="1265" t="s">
        <v>904</v>
      </c>
      <c r="B2" s="1266" t="s">
        <v>1366</v>
      </c>
      <c r="C2" s="1267" t="s">
        <v>140</v>
      </c>
      <c r="D2" s="1267" t="s">
        <v>141</v>
      </c>
      <c r="E2" s="1231"/>
      <c r="F2" s="1231"/>
      <c r="G2" s="1231"/>
      <c r="H2" s="1231"/>
    </row>
    <row r="3" spans="1:4" ht="15" customHeight="1">
      <c r="A3" s="1268" t="s">
        <v>102</v>
      </c>
      <c r="B3" s="844" t="s">
        <v>905</v>
      </c>
      <c r="C3" s="1232">
        <v>20926</v>
      </c>
      <c r="D3" s="1232">
        <v>1042</v>
      </c>
    </row>
    <row r="4" spans="1:4" ht="15" customHeight="1">
      <c r="A4" s="1268" t="s">
        <v>1337</v>
      </c>
      <c r="B4" s="847" t="s">
        <v>906</v>
      </c>
      <c r="C4" s="1232"/>
      <c r="D4" s="1232"/>
    </row>
    <row r="5" spans="1:4" ht="15" customHeight="1">
      <c r="A5" s="1268" t="s">
        <v>104</v>
      </c>
      <c r="B5" s="845" t="s">
        <v>1207</v>
      </c>
      <c r="C5" s="1232"/>
      <c r="D5" s="1232"/>
    </row>
    <row r="6" spans="1:4" ht="15" customHeight="1">
      <c r="A6" s="1268" t="s">
        <v>2092</v>
      </c>
      <c r="B6" s="844" t="s">
        <v>1218</v>
      </c>
      <c r="C6" s="1232">
        <v>20926</v>
      </c>
      <c r="D6" s="1232">
        <v>1042</v>
      </c>
    </row>
    <row r="7" spans="1:4" ht="15" customHeight="1">
      <c r="A7" s="1268" t="s">
        <v>106</v>
      </c>
      <c r="B7" s="844" t="s">
        <v>907</v>
      </c>
      <c r="C7" s="1232">
        <v>20900</v>
      </c>
      <c r="D7" s="1232">
        <v>943</v>
      </c>
    </row>
    <row r="8" spans="1:4" ht="15" customHeight="1">
      <c r="A8" s="1268" t="s">
        <v>125</v>
      </c>
      <c r="B8" s="847" t="s">
        <v>908</v>
      </c>
      <c r="C8" s="1232"/>
      <c r="D8" s="1232"/>
    </row>
    <row r="9" spans="1:4" ht="15" customHeight="1">
      <c r="A9" s="1268" t="s">
        <v>123</v>
      </c>
      <c r="B9" s="845" t="s">
        <v>1210</v>
      </c>
      <c r="C9" s="1232"/>
      <c r="D9" s="1232"/>
    </row>
    <row r="10" spans="1:4" ht="12.75">
      <c r="A10" s="1268" t="s">
        <v>2093</v>
      </c>
      <c r="B10" s="846" t="s">
        <v>914</v>
      </c>
      <c r="C10" s="1232">
        <v>20900</v>
      </c>
      <c r="D10" s="1232">
        <v>943</v>
      </c>
    </row>
    <row r="11" spans="1:4" ht="12.75">
      <c r="A11" s="1268" t="s">
        <v>2094</v>
      </c>
      <c r="B11" s="847" t="s">
        <v>909</v>
      </c>
      <c r="C11" s="1232">
        <v>26</v>
      </c>
      <c r="D11" s="1232">
        <v>99</v>
      </c>
    </row>
    <row r="12" spans="1:4" ht="12.75">
      <c r="A12" s="1268" t="s">
        <v>128</v>
      </c>
      <c r="B12" s="847" t="s">
        <v>910</v>
      </c>
      <c r="C12" s="1232"/>
      <c r="D12" s="1232"/>
    </row>
    <row r="13" spans="1:4" ht="24.75" customHeight="1">
      <c r="A13" s="1268" t="s">
        <v>130</v>
      </c>
      <c r="B13" s="845" t="s">
        <v>911</v>
      </c>
      <c r="C13" s="1250"/>
      <c r="D13" s="1250"/>
    </row>
    <row r="14" spans="1:4" ht="12.75">
      <c r="A14" s="1268" t="s">
        <v>132</v>
      </c>
      <c r="B14" s="847" t="s">
        <v>1215</v>
      </c>
      <c r="C14" s="1243"/>
      <c r="D14" s="1269"/>
    </row>
    <row r="15" spans="1:4" ht="12.75">
      <c r="A15" s="1268" t="s">
        <v>2095</v>
      </c>
      <c r="B15" s="846" t="s">
        <v>915</v>
      </c>
      <c r="C15" s="1271">
        <v>26</v>
      </c>
      <c r="D15" s="1250">
        <v>99</v>
      </c>
    </row>
    <row r="16" spans="1:4" ht="12.75">
      <c r="A16" s="1268" t="s">
        <v>2096</v>
      </c>
      <c r="B16" s="846" t="s">
        <v>1216</v>
      </c>
      <c r="C16" s="1271">
        <v>3</v>
      </c>
      <c r="D16" s="1250">
        <v>10</v>
      </c>
    </row>
    <row r="17" spans="1:4" ht="12.75">
      <c r="A17" s="1268" t="s">
        <v>912</v>
      </c>
      <c r="B17" s="847" t="s">
        <v>913</v>
      </c>
      <c r="C17" s="1271">
        <v>23</v>
      </c>
      <c r="D17" s="1250">
        <v>89</v>
      </c>
    </row>
    <row r="18" spans="1:4" ht="12.75">
      <c r="A18" s="1464"/>
      <c r="B18" s="1463"/>
      <c r="C18" s="1465"/>
      <c r="D18" s="1466"/>
    </row>
    <row r="19" spans="1:4" ht="12.75">
      <c r="A19" s="1464"/>
      <c r="B19" s="1463"/>
      <c r="C19" s="1465"/>
      <c r="D19" s="1466"/>
    </row>
    <row r="20" spans="2:4" ht="12.75">
      <c r="B20" s="1272"/>
      <c r="C20" s="1254"/>
      <c r="D20" s="1272"/>
    </row>
    <row r="21" ht="12.75">
      <c r="B21" s="1456" t="s">
        <v>1538</v>
      </c>
    </row>
    <row r="22" spans="2:4" ht="13.5">
      <c r="B22" s="1238" t="s">
        <v>1920</v>
      </c>
      <c r="C22" s="1238"/>
      <c r="D22" s="1238"/>
    </row>
    <row r="23" spans="2:4" ht="13.5">
      <c r="B23" s="1238" t="s">
        <v>1539</v>
      </c>
      <c r="C23" s="1238"/>
      <c r="D23" s="1238"/>
    </row>
    <row r="24" ht="13.5">
      <c r="B24" s="1238"/>
    </row>
    <row r="25" ht="12.75">
      <c r="B25" s="1228"/>
    </row>
    <row r="26" ht="12.75">
      <c r="B26" s="1228"/>
    </row>
    <row r="28" ht="12.75">
      <c r="B28" s="1228" t="s">
        <v>707</v>
      </c>
    </row>
    <row r="29" ht="13.5">
      <c r="D29" s="1238"/>
    </row>
    <row r="30" spans="2:4" ht="13.5">
      <c r="B30" s="1238" t="s">
        <v>1921</v>
      </c>
      <c r="D30" s="1238"/>
    </row>
    <row r="31" ht="13.5">
      <c r="B31" s="1238" t="s">
        <v>1527</v>
      </c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&amp;LZalaegerszeg Megyei Jogú Város
Önkormányzata
Zalaegerszeg, Kossuth u. 17-19.&amp;C&amp;"Times New Roman,Félkövér dőlt"
EGYSZERŰSÍTETT VÁLLALKOZÁSI MARADVÁNY-KIMUTATÁS
2013. ÉVRŐL&amp;R&amp;"Times New Roman,Félkövér dőlt"20.d  tábla
&amp;"Times New Roman,Normál"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707"/>
  <sheetViews>
    <sheetView zoomScalePageLayoutView="0" workbookViewId="0" topLeftCell="A1">
      <pane xSplit="6" ySplit="2" topLeftCell="G643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:K1"/>
    </sheetView>
  </sheetViews>
  <sheetFormatPr defaultColWidth="10.625" defaultRowHeight="12.75"/>
  <cols>
    <col min="1" max="1" width="46.375" style="1276" customWidth="1"/>
    <col min="2" max="2" width="9.625" style="1276" customWidth="1"/>
    <col min="3" max="3" width="12.375" style="1276" customWidth="1"/>
    <col min="4" max="4" width="8.00390625" style="1276" customWidth="1"/>
    <col min="5" max="5" width="10.50390625" style="1276" customWidth="1"/>
    <col min="6" max="6" width="11.125" style="1276" customWidth="1"/>
    <col min="7" max="7" width="9.50390625" style="1276" customWidth="1"/>
    <col min="8" max="8" width="10.125" style="1276" customWidth="1"/>
    <col min="9" max="9" width="10.50390625" style="1276" customWidth="1"/>
    <col min="10" max="10" width="10.375" style="1276" hidden="1" customWidth="1"/>
    <col min="11" max="11" width="11.375" style="1277" customWidth="1"/>
    <col min="12" max="16384" width="10.625" style="1276" customWidth="1"/>
  </cols>
  <sheetData>
    <row r="1" spans="1:11" ht="63" customHeight="1">
      <c r="A1" s="1273" t="s">
        <v>916</v>
      </c>
      <c r="B1" s="1274" t="s">
        <v>917</v>
      </c>
      <c r="C1" s="1274" t="s">
        <v>918</v>
      </c>
      <c r="D1" s="1274" t="s">
        <v>919</v>
      </c>
      <c r="E1" s="1274" t="s">
        <v>920</v>
      </c>
      <c r="F1" s="1274" t="s">
        <v>921</v>
      </c>
      <c r="G1" s="1274" t="s">
        <v>922</v>
      </c>
      <c r="H1" s="1274" t="s">
        <v>923</v>
      </c>
      <c r="I1" s="1274" t="s">
        <v>924</v>
      </c>
      <c r="J1" s="1274" t="s">
        <v>925</v>
      </c>
      <c r="K1" s="1275" t="s">
        <v>926</v>
      </c>
    </row>
    <row r="2" spans="1:11" ht="18" customHeight="1">
      <c r="A2" s="1926" t="s">
        <v>927</v>
      </c>
      <c r="B2" s="1927"/>
      <c r="C2" s="1927"/>
      <c r="D2" s="1927"/>
      <c r="E2" s="1927"/>
      <c r="F2" s="1927"/>
      <c r="G2" s="1927"/>
      <c r="H2" s="1927"/>
      <c r="I2" s="1927"/>
      <c r="J2" s="1927"/>
      <c r="K2" s="1928"/>
    </row>
    <row r="3" spans="1:11" ht="18" customHeight="1">
      <c r="A3" s="1278" t="s">
        <v>865</v>
      </c>
      <c r="B3" s="1279"/>
      <c r="C3" s="1279"/>
      <c r="D3" s="1279"/>
      <c r="E3" s="1279"/>
      <c r="F3" s="1279"/>
      <c r="G3" s="1279"/>
      <c r="H3" s="1279"/>
      <c r="I3" s="1280">
        <f>1451658/1000</f>
        <v>1451.658</v>
      </c>
      <c r="J3" s="1279"/>
      <c r="K3" s="1281">
        <f aca="true" t="shared" si="0" ref="K3:K34">SUM(B3:J3)</f>
        <v>1451.658</v>
      </c>
    </row>
    <row r="4" spans="1:11" ht="17.25" customHeight="1" hidden="1">
      <c r="A4" s="1282" t="s">
        <v>1557</v>
      </c>
      <c r="B4" s="1283">
        <v>150000</v>
      </c>
      <c r="C4" s="1284"/>
      <c r="D4" s="1284"/>
      <c r="E4" s="1284"/>
      <c r="F4" s="1284"/>
      <c r="G4" s="1284"/>
      <c r="H4" s="1284"/>
      <c r="I4" s="1284"/>
      <c r="J4" s="1284"/>
      <c r="K4" s="1285">
        <f t="shared" si="0"/>
        <v>150000</v>
      </c>
    </row>
    <row r="5" spans="1:11" ht="17.25" customHeight="1" hidden="1">
      <c r="A5" s="1282" t="s">
        <v>1557</v>
      </c>
      <c r="B5" s="1283">
        <v>120000</v>
      </c>
      <c r="C5" s="1284"/>
      <c r="D5" s="1284"/>
      <c r="E5" s="1284"/>
      <c r="F5" s="1284"/>
      <c r="G5" s="1284"/>
      <c r="H5" s="1284"/>
      <c r="I5" s="1284"/>
      <c r="J5" s="1284"/>
      <c r="K5" s="1285">
        <f t="shared" si="0"/>
        <v>120000</v>
      </c>
    </row>
    <row r="6" spans="1:11" ht="14.25" customHeight="1" hidden="1">
      <c r="A6" s="1282" t="s">
        <v>1557</v>
      </c>
      <c r="B6" s="1283">
        <v>100000</v>
      </c>
      <c r="C6" s="1284"/>
      <c r="D6" s="1284"/>
      <c r="E6" s="1284"/>
      <c r="F6" s="1284"/>
      <c r="G6" s="1284"/>
      <c r="H6" s="1284"/>
      <c r="I6" s="1284"/>
      <c r="J6" s="1284"/>
      <c r="K6" s="1285">
        <f t="shared" si="0"/>
        <v>100000</v>
      </c>
    </row>
    <row r="7" spans="1:11" ht="12.75" customHeight="1" hidden="1">
      <c r="A7" s="1282" t="s">
        <v>1557</v>
      </c>
      <c r="B7" s="1283"/>
      <c r="C7" s="1284">
        <v>100000</v>
      </c>
      <c r="D7" s="1284"/>
      <c r="E7" s="1284"/>
      <c r="F7" s="1284"/>
      <c r="G7" s="1284"/>
      <c r="H7" s="1284"/>
      <c r="I7" s="1284"/>
      <c r="J7" s="1284"/>
      <c r="K7" s="1285">
        <f t="shared" si="0"/>
        <v>100000</v>
      </c>
    </row>
    <row r="8" spans="1:11" ht="13.5" customHeight="1" hidden="1">
      <c r="A8" s="1282" t="s">
        <v>1557</v>
      </c>
      <c r="B8" s="1283"/>
      <c r="C8" s="1284">
        <v>80000</v>
      </c>
      <c r="D8" s="1284"/>
      <c r="E8" s="1284"/>
      <c r="F8" s="1284"/>
      <c r="G8" s="1284"/>
      <c r="H8" s="1284"/>
      <c r="I8" s="1284"/>
      <c r="J8" s="1284"/>
      <c r="K8" s="1285">
        <f t="shared" si="0"/>
        <v>80000</v>
      </c>
    </row>
    <row r="9" spans="1:11" ht="14.25" customHeight="1" hidden="1">
      <c r="A9" s="1282" t="s">
        <v>1557</v>
      </c>
      <c r="B9" s="1283"/>
      <c r="C9" s="1284">
        <v>40000</v>
      </c>
      <c r="D9" s="1284"/>
      <c r="E9" s="1284"/>
      <c r="F9" s="1284"/>
      <c r="G9" s="1284"/>
      <c r="H9" s="1284"/>
      <c r="I9" s="1284"/>
      <c r="J9" s="1284"/>
      <c r="K9" s="1285">
        <f t="shared" si="0"/>
        <v>40000</v>
      </c>
    </row>
    <row r="10" spans="1:11" ht="12" customHeight="1" hidden="1">
      <c r="A10" s="1282" t="s">
        <v>1557</v>
      </c>
      <c r="B10" s="1283"/>
      <c r="C10" s="1284">
        <v>70000</v>
      </c>
      <c r="D10" s="1284"/>
      <c r="E10" s="1284"/>
      <c r="F10" s="1284"/>
      <c r="G10" s="1284"/>
      <c r="H10" s="1284"/>
      <c r="I10" s="1284"/>
      <c r="J10" s="1284"/>
      <c r="K10" s="1285">
        <f t="shared" si="0"/>
        <v>70000</v>
      </c>
    </row>
    <row r="11" spans="1:11" ht="15.75" customHeight="1" hidden="1">
      <c r="A11" s="1282" t="s">
        <v>1557</v>
      </c>
      <c r="B11" s="1283"/>
      <c r="C11" s="1284">
        <v>75000</v>
      </c>
      <c r="D11" s="1284"/>
      <c r="E11" s="1284"/>
      <c r="F11" s="1284"/>
      <c r="G11" s="1284"/>
      <c r="H11" s="1284"/>
      <c r="I11" s="1284"/>
      <c r="J11" s="1284"/>
      <c r="K11" s="1285">
        <f t="shared" si="0"/>
        <v>75000</v>
      </c>
    </row>
    <row r="12" spans="1:11" ht="15.75" customHeight="1" hidden="1">
      <c r="A12" s="1282" t="s">
        <v>1557</v>
      </c>
      <c r="B12" s="1283"/>
      <c r="C12" s="1284">
        <v>25000</v>
      </c>
      <c r="D12" s="1284"/>
      <c r="E12" s="1284"/>
      <c r="F12" s="1284"/>
      <c r="G12" s="1284"/>
      <c r="H12" s="1284"/>
      <c r="I12" s="1284"/>
      <c r="J12" s="1284"/>
      <c r="K12" s="1285">
        <f t="shared" si="0"/>
        <v>25000</v>
      </c>
    </row>
    <row r="13" spans="1:11" ht="15.75" customHeight="1" hidden="1">
      <c r="A13" s="1282" t="s">
        <v>1557</v>
      </c>
      <c r="B13" s="1283"/>
      <c r="C13" s="1284">
        <v>40000</v>
      </c>
      <c r="D13" s="1284"/>
      <c r="E13" s="1284"/>
      <c r="F13" s="1284"/>
      <c r="G13" s="1284"/>
      <c r="H13" s="1284"/>
      <c r="I13" s="1284"/>
      <c r="J13" s="1284"/>
      <c r="K13" s="1285">
        <f t="shared" si="0"/>
        <v>40000</v>
      </c>
    </row>
    <row r="14" spans="1:11" ht="13.5" customHeight="1" hidden="1">
      <c r="A14" s="1282" t="s">
        <v>1557</v>
      </c>
      <c r="B14" s="1283"/>
      <c r="C14" s="1284">
        <v>200000</v>
      </c>
      <c r="D14" s="1284"/>
      <c r="E14" s="1284"/>
      <c r="F14" s="1284"/>
      <c r="G14" s="1284"/>
      <c r="H14" s="1284"/>
      <c r="I14" s="1284"/>
      <c r="J14" s="1284"/>
      <c r="K14" s="1285">
        <f t="shared" si="0"/>
        <v>200000</v>
      </c>
    </row>
    <row r="15" spans="1:11" ht="13.5" customHeight="1" hidden="1">
      <c r="A15" s="1282" t="s">
        <v>1557</v>
      </c>
      <c r="B15" s="1283"/>
      <c r="C15" s="1284">
        <v>100000</v>
      </c>
      <c r="D15" s="1284"/>
      <c r="E15" s="1284"/>
      <c r="F15" s="1284"/>
      <c r="G15" s="1284"/>
      <c r="H15" s="1284"/>
      <c r="I15" s="1284"/>
      <c r="J15" s="1284"/>
      <c r="K15" s="1285">
        <f t="shared" si="0"/>
        <v>100000</v>
      </c>
    </row>
    <row r="16" spans="1:11" ht="15.75" customHeight="1" hidden="1">
      <c r="A16" s="1282" t="s">
        <v>1557</v>
      </c>
      <c r="B16" s="1283"/>
      <c r="C16" s="1284"/>
      <c r="D16" s="1284"/>
      <c r="E16" s="1284"/>
      <c r="F16" s="1284"/>
      <c r="G16" s="1284"/>
      <c r="H16" s="1284"/>
      <c r="I16" s="1284">
        <v>1500000</v>
      </c>
      <c r="J16" s="1284"/>
      <c r="K16" s="1285">
        <f t="shared" si="0"/>
        <v>1500000</v>
      </c>
    </row>
    <row r="17" spans="1:11" ht="17.25" customHeight="1" hidden="1">
      <c r="A17" s="1282" t="s">
        <v>1557</v>
      </c>
      <c r="B17" s="1283"/>
      <c r="C17" s="1284">
        <v>100000</v>
      </c>
      <c r="D17" s="1284"/>
      <c r="E17" s="1284"/>
      <c r="F17" s="1284"/>
      <c r="G17" s="1284"/>
      <c r="H17" s="1284"/>
      <c r="I17" s="1284"/>
      <c r="J17" s="1284"/>
      <c r="K17" s="1285">
        <f t="shared" si="0"/>
        <v>100000</v>
      </c>
    </row>
    <row r="18" spans="1:11" ht="18" customHeight="1" hidden="1">
      <c r="A18" s="1282" t="s">
        <v>1557</v>
      </c>
      <c r="B18" s="1283"/>
      <c r="C18" s="1284">
        <v>35000</v>
      </c>
      <c r="D18" s="1284"/>
      <c r="E18" s="1284"/>
      <c r="F18" s="1284"/>
      <c r="G18" s="1284"/>
      <c r="H18" s="1284"/>
      <c r="I18" s="1284"/>
      <c r="J18" s="1284"/>
      <c r="K18" s="1285">
        <f t="shared" si="0"/>
        <v>35000</v>
      </c>
    </row>
    <row r="19" spans="1:11" ht="16.5" customHeight="1" hidden="1">
      <c r="A19" s="1282" t="s">
        <v>1557</v>
      </c>
      <c r="B19" s="1283"/>
      <c r="C19" s="1284">
        <v>90000</v>
      </c>
      <c r="D19" s="1284"/>
      <c r="E19" s="1284"/>
      <c r="F19" s="1284"/>
      <c r="G19" s="1284"/>
      <c r="H19" s="1284"/>
      <c r="I19" s="1284"/>
      <c r="J19" s="1284"/>
      <c r="K19" s="1285">
        <f t="shared" si="0"/>
        <v>90000</v>
      </c>
    </row>
    <row r="20" spans="1:11" ht="18" customHeight="1" hidden="1">
      <c r="A20" s="1282" t="s">
        <v>1557</v>
      </c>
      <c r="B20" s="1283"/>
      <c r="C20" s="1284"/>
      <c r="D20" s="1284"/>
      <c r="E20" s="1284"/>
      <c r="F20" s="1284"/>
      <c r="G20" s="1284"/>
      <c r="H20" s="1284"/>
      <c r="I20" s="1284">
        <v>60000</v>
      </c>
      <c r="J20" s="1284"/>
      <c r="K20" s="1285">
        <f t="shared" si="0"/>
        <v>60000</v>
      </c>
    </row>
    <row r="21" spans="1:11" ht="18" customHeight="1" hidden="1">
      <c r="A21" s="1282" t="s">
        <v>1557</v>
      </c>
      <c r="B21" s="1283"/>
      <c r="C21" s="1284"/>
      <c r="D21" s="1284"/>
      <c r="E21" s="1284"/>
      <c r="F21" s="1284"/>
      <c r="G21" s="1284"/>
      <c r="H21" s="1284"/>
      <c r="I21" s="1284">
        <v>50000</v>
      </c>
      <c r="J21" s="1284"/>
      <c r="K21" s="1285">
        <f t="shared" si="0"/>
        <v>50000</v>
      </c>
    </row>
    <row r="22" spans="1:11" ht="18" customHeight="1" hidden="1">
      <c r="A22" s="1282" t="s">
        <v>1557</v>
      </c>
      <c r="B22" s="1283"/>
      <c r="C22" s="1284"/>
      <c r="D22" s="1284">
        <v>30000</v>
      </c>
      <c r="E22" s="1284"/>
      <c r="F22" s="1284"/>
      <c r="G22" s="1284"/>
      <c r="H22" s="1284"/>
      <c r="I22" s="1284"/>
      <c r="J22" s="1284"/>
      <c r="K22" s="1285">
        <f t="shared" si="0"/>
        <v>30000</v>
      </c>
    </row>
    <row r="23" spans="1:11" ht="15.75" customHeight="1" hidden="1">
      <c r="A23" s="1282" t="s">
        <v>1557</v>
      </c>
      <c r="B23" s="1283"/>
      <c r="C23" s="1284"/>
      <c r="D23" s="1284">
        <v>120000</v>
      </c>
      <c r="E23" s="1284"/>
      <c r="F23" s="1284"/>
      <c r="G23" s="1284"/>
      <c r="H23" s="1284"/>
      <c r="I23" s="1284"/>
      <c r="J23" s="1284"/>
      <c r="K23" s="1285">
        <f t="shared" si="0"/>
        <v>120000</v>
      </c>
    </row>
    <row r="24" spans="1:11" ht="15.75" customHeight="1" hidden="1">
      <c r="A24" s="1282" t="s">
        <v>1557</v>
      </c>
      <c r="B24" s="1283"/>
      <c r="C24" s="1284"/>
      <c r="D24" s="1284">
        <v>100000</v>
      </c>
      <c r="E24" s="1284"/>
      <c r="F24" s="1284"/>
      <c r="G24" s="1284"/>
      <c r="H24" s="1284"/>
      <c r="I24" s="1284"/>
      <c r="J24" s="1284"/>
      <c r="K24" s="1285">
        <f t="shared" si="0"/>
        <v>100000</v>
      </c>
    </row>
    <row r="25" spans="1:11" ht="13.5" customHeight="1" hidden="1">
      <c r="A25" s="1282" t="s">
        <v>1557</v>
      </c>
      <c r="B25" s="1283"/>
      <c r="C25" s="1284"/>
      <c r="D25" s="1284"/>
      <c r="E25" s="1284"/>
      <c r="F25" s="1284"/>
      <c r="G25" s="1284"/>
      <c r="H25" s="1284"/>
      <c r="I25" s="1284">
        <v>200000</v>
      </c>
      <c r="J25" s="1284"/>
      <c r="K25" s="1285">
        <f t="shared" si="0"/>
        <v>200000</v>
      </c>
    </row>
    <row r="26" spans="1:11" ht="14.25" customHeight="1" hidden="1">
      <c r="A26" s="1282" t="s">
        <v>1557</v>
      </c>
      <c r="B26" s="1283"/>
      <c r="C26" s="1284"/>
      <c r="D26" s="1284"/>
      <c r="E26" s="1284"/>
      <c r="F26" s="1284"/>
      <c r="G26" s="1284"/>
      <c r="H26" s="1284"/>
      <c r="I26" s="1284">
        <v>100000</v>
      </c>
      <c r="J26" s="1284"/>
      <c r="K26" s="1285">
        <f t="shared" si="0"/>
        <v>100000</v>
      </c>
    </row>
    <row r="27" spans="1:11" ht="14.25" customHeight="1" hidden="1">
      <c r="A27" s="1282" t="s">
        <v>1557</v>
      </c>
      <c r="B27" s="1283"/>
      <c r="C27" s="1284"/>
      <c r="D27" s="1284"/>
      <c r="E27" s="1284"/>
      <c r="F27" s="1284"/>
      <c r="G27" s="1284"/>
      <c r="H27" s="1284"/>
      <c r="I27" s="1284">
        <v>50000</v>
      </c>
      <c r="J27" s="1284"/>
      <c r="K27" s="1285">
        <f t="shared" si="0"/>
        <v>50000</v>
      </c>
    </row>
    <row r="28" spans="1:11" ht="13.5" customHeight="1" hidden="1">
      <c r="A28" s="1282" t="s">
        <v>1557</v>
      </c>
      <c r="B28" s="1283"/>
      <c r="C28" s="1284"/>
      <c r="D28" s="1284"/>
      <c r="E28" s="1284"/>
      <c r="F28" s="1284"/>
      <c r="G28" s="1284"/>
      <c r="H28" s="1284"/>
      <c r="I28" s="1284">
        <v>25000</v>
      </c>
      <c r="J28" s="1284"/>
      <c r="K28" s="1285">
        <f t="shared" si="0"/>
        <v>25000</v>
      </c>
    </row>
    <row r="29" spans="1:11" ht="15.75" customHeight="1" hidden="1">
      <c r="A29" s="1282" t="s">
        <v>1557</v>
      </c>
      <c r="B29" s="1283"/>
      <c r="C29" s="1284"/>
      <c r="D29" s="1284"/>
      <c r="E29" s="1284"/>
      <c r="F29" s="1284"/>
      <c r="G29" s="1284"/>
      <c r="H29" s="1284"/>
      <c r="I29" s="1284">
        <v>200000</v>
      </c>
      <c r="J29" s="1284"/>
      <c r="K29" s="1285">
        <f t="shared" si="0"/>
        <v>200000</v>
      </c>
    </row>
    <row r="30" spans="1:11" ht="15" customHeight="1" hidden="1">
      <c r="A30" s="1282" t="s">
        <v>1557</v>
      </c>
      <c r="B30" s="1283"/>
      <c r="C30" s="1284"/>
      <c r="D30" s="1284"/>
      <c r="E30" s="1284"/>
      <c r="F30" s="1284"/>
      <c r="G30" s="1284">
        <v>230000</v>
      </c>
      <c r="H30" s="1284"/>
      <c r="I30" s="1284"/>
      <c r="J30" s="1284"/>
      <c r="K30" s="1285">
        <f t="shared" si="0"/>
        <v>230000</v>
      </c>
    </row>
    <row r="31" spans="1:11" ht="15" customHeight="1" hidden="1">
      <c r="A31" s="1282" t="s">
        <v>1557</v>
      </c>
      <c r="B31" s="1283"/>
      <c r="C31" s="1284"/>
      <c r="D31" s="1284"/>
      <c r="E31" s="1284"/>
      <c r="F31" s="1284"/>
      <c r="G31" s="1284">
        <v>100000</v>
      </c>
      <c r="H31" s="1284"/>
      <c r="I31" s="1284"/>
      <c r="J31" s="1284"/>
      <c r="K31" s="1285">
        <f t="shared" si="0"/>
        <v>100000</v>
      </c>
    </row>
    <row r="32" spans="1:11" ht="15" customHeight="1" hidden="1">
      <c r="A32" s="1282" t="s">
        <v>1557</v>
      </c>
      <c r="B32" s="1283"/>
      <c r="C32" s="1284"/>
      <c r="D32" s="1284"/>
      <c r="E32" s="1284"/>
      <c r="F32" s="1284"/>
      <c r="G32" s="1284"/>
      <c r="H32" s="1284">
        <v>80000</v>
      </c>
      <c r="I32" s="1284"/>
      <c r="J32" s="1284"/>
      <c r="K32" s="1285">
        <f t="shared" si="0"/>
        <v>80000</v>
      </c>
    </row>
    <row r="33" spans="1:11" ht="15" customHeight="1" hidden="1">
      <c r="A33" s="1282" t="s">
        <v>1557</v>
      </c>
      <c r="B33" s="1283"/>
      <c r="C33" s="1284"/>
      <c r="D33" s="1284"/>
      <c r="E33" s="1284"/>
      <c r="F33" s="1284"/>
      <c r="G33" s="1284"/>
      <c r="H33" s="1284">
        <v>110000</v>
      </c>
      <c r="I33" s="1284"/>
      <c r="J33" s="1284"/>
      <c r="K33" s="1285">
        <f t="shared" si="0"/>
        <v>110000</v>
      </c>
    </row>
    <row r="34" spans="1:11" ht="15" customHeight="1" hidden="1">
      <c r="A34" s="1282" t="s">
        <v>1557</v>
      </c>
      <c r="B34" s="1283"/>
      <c r="C34" s="1284"/>
      <c r="D34" s="1284"/>
      <c r="E34" s="1284"/>
      <c r="F34" s="1284"/>
      <c r="G34" s="1284"/>
      <c r="H34" s="1284"/>
      <c r="I34" s="1284">
        <v>100000</v>
      </c>
      <c r="J34" s="1284"/>
      <c r="K34" s="1285">
        <f t="shared" si="0"/>
        <v>100000</v>
      </c>
    </row>
    <row r="35" spans="1:11" ht="15" customHeight="1" hidden="1">
      <c r="A35" s="1282" t="s">
        <v>1557</v>
      </c>
      <c r="B35" s="1283"/>
      <c r="C35" s="1284"/>
      <c r="D35" s="1284"/>
      <c r="E35" s="1284"/>
      <c r="F35" s="1284"/>
      <c r="G35" s="1284"/>
      <c r="H35" s="1284"/>
      <c r="I35" s="1284">
        <v>50000</v>
      </c>
      <c r="J35" s="1284"/>
      <c r="K35" s="1285">
        <f aca="true" t="shared" si="1" ref="K35:K66">SUM(B35:J35)</f>
        <v>50000</v>
      </c>
    </row>
    <row r="36" spans="1:11" ht="15" customHeight="1" hidden="1">
      <c r="A36" s="1282" t="s">
        <v>1557</v>
      </c>
      <c r="B36" s="1283"/>
      <c r="C36" s="1284"/>
      <c r="D36" s="1284"/>
      <c r="E36" s="1284"/>
      <c r="F36" s="1284"/>
      <c r="G36" s="1284"/>
      <c r="H36" s="1284"/>
      <c r="I36" s="1284">
        <v>100000</v>
      </c>
      <c r="J36" s="1284"/>
      <c r="K36" s="1285">
        <f t="shared" si="1"/>
        <v>100000</v>
      </c>
    </row>
    <row r="37" spans="1:11" ht="18.75" customHeight="1">
      <c r="A37" s="1282" t="s">
        <v>928</v>
      </c>
      <c r="B37" s="1286">
        <v>370</v>
      </c>
      <c r="C37" s="1286">
        <v>955</v>
      </c>
      <c r="D37" s="1286">
        <v>250</v>
      </c>
      <c r="E37" s="1286"/>
      <c r="F37" s="1286"/>
      <c r="G37" s="1286">
        <v>330</v>
      </c>
      <c r="H37" s="1286">
        <v>190</v>
      </c>
      <c r="I37" s="1286">
        <v>2435</v>
      </c>
      <c r="J37" s="1286"/>
      <c r="K37" s="1286">
        <f t="shared" si="1"/>
        <v>4530</v>
      </c>
    </row>
    <row r="38" spans="1:11" ht="15.75" customHeight="1" hidden="1">
      <c r="A38" s="1282" t="s">
        <v>1581</v>
      </c>
      <c r="B38" s="1283">
        <v>565000</v>
      </c>
      <c r="C38" s="1284"/>
      <c r="D38" s="1284"/>
      <c r="E38" s="1284"/>
      <c r="F38" s="1284"/>
      <c r="G38" s="1284"/>
      <c r="H38" s="1284"/>
      <c r="I38" s="1284"/>
      <c r="J38" s="1284"/>
      <c r="K38" s="1286">
        <f t="shared" si="1"/>
        <v>565000</v>
      </c>
    </row>
    <row r="39" spans="1:11" ht="15.75" customHeight="1" hidden="1">
      <c r="A39" s="1282" t="s">
        <v>1581</v>
      </c>
      <c r="B39" s="1283">
        <v>135000</v>
      </c>
      <c r="C39" s="1284"/>
      <c r="D39" s="1284"/>
      <c r="E39" s="1284"/>
      <c r="F39" s="1284"/>
      <c r="G39" s="1284"/>
      <c r="H39" s="1284"/>
      <c r="I39" s="1284"/>
      <c r="J39" s="1284"/>
      <c r="K39" s="1286">
        <f t="shared" si="1"/>
        <v>135000</v>
      </c>
    </row>
    <row r="40" spans="1:11" ht="15.75" customHeight="1" hidden="1">
      <c r="A40" s="1282" t="s">
        <v>1581</v>
      </c>
      <c r="B40" s="1283"/>
      <c r="C40" s="1284"/>
      <c r="D40" s="1284"/>
      <c r="E40" s="1284"/>
      <c r="F40" s="1284"/>
      <c r="G40" s="1284"/>
      <c r="H40" s="1284"/>
      <c r="I40" s="1284">
        <v>60000</v>
      </c>
      <c r="J40" s="1284"/>
      <c r="K40" s="1286">
        <f t="shared" si="1"/>
        <v>60000</v>
      </c>
    </row>
    <row r="41" spans="1:11" ht="15.75" customHeight="1" hidden="1">
      <c r="A41" s="1282" t="s">
        <v>1581</v>
      </c>
      <c r="B41" s="1283"/>
      <c r="C41" s="1284"/>
      <c r="D41" s="1284"/>
      <c r="E41" s="1284"/>
      <c r="F41" s="1284"/>
      <c r="G41" s="1284"/>
      <c r="H41" s="1284"/>
      <c r="I41" s="1284">
        <v>100000</v>
      </c>
      <c r="J41" s="1284"/>
      <c r="K41" s="1286">
        <f t="shared" si="1"/>
        <v>100000</v>
      </c>
    </row>
    <row r="42" spans="1:11" ht="15.75" customHeight="1" hidden="1">
      <c r="A42" s="1282" t="s">
        <v>1581</v>
      </c>
      <c r="B42" s="1283"/>
      <c r="C42" s="1284"/>
      <c r="D42" s="1284"/>
      <c r="E42" s="1284"/>
      <c r="F42" s="1284"/>
      <c r="G42" s="1284"/>
      <c r="H42" s="1284"/>
      <c r="I42" s="1284">
        <v>40000</v>
      </c>
      <c r="J42" s="1284"/>
      <c r="K42" s="1286">
        <f t="shared" si="1"/>
        <v>40000</v>
      </c>
    </row>
    <row r="43" spans="1:11" ht="15.75" customHeight="1" hidden="1">
      <c r="A43" s="1282" t="s">
        <v>1581</v>
      </c>
      <c r="B43" s="1283"/>
      <c r="C43" s="1284"/>
      <c r="D43" s="1284"/>
      <c r="E43" s="1284"/>
      <c r="F43" s="1284"/>
      <c r="G43" s="1284">
        <v>50000</v>
      </c>
      <c r="H43" s="1284"/>
      <c r="I43" s="1284"/>
      <c r="J43" s="1284"/>
      <c r="K43" s="1286">
        <f t="shared" si="1"/>
        <v>50000</v>
      </c>
    </row>
    <row r="44" spans="1:11" ht="15.75" customHeight="1" hidden="1">
      <c r="A44" s="1282" t="s">
        <v>1581</v>
      </c>
      <c r="B44" s="1283"/>
      <c r="C44" s="1284"/>
      <c r="D44" s="1284"/>
      <c r="E44" s="1284"/>
      <c r="F44" s="1284"/>
      <c r="G44" s="1284">
        <v>180000</v>
      </c>
      <c r="H44" s="1284"/>
      <c r="I44" s="1284"/>
      <c r="J44" s="1284"/>
      <c r="K44" s="1286">
        <f t="shared" si="1"/>
        <v>180000</v>
      </c>
    </row>
    <row r="45" spans="1:11" ht="15.75" customHeight="1" hidden="1">
      <c r="A45" s="1282" t="s">
        <v>1581</v>
      </c>
      <c r="B45" s="1283">
        <v>150000</v>
      </c>
      <c r="C45" s="1284"/>
      <c r="D45" s="1284"/>
      <c r="E45" s="1284"/>
      <c r="F45" s="1284"/>
      <c r="G45" s="1284"/>
      <c r="H45" s="1284"/>
      <c r="I45" s="1284"/>
      <c r="J45" s="1284"/>
      <c r="K45" s="1286">
        <f t="shared" si="1"/>
        <v>150000</v>
      </c>
    </row>
    <row r="46" spans="1:11" ht="15.75" customHeight="1" hidden="1">
      <c r="A46" s="1282" t="s">
        <v>1581</v>
      </c>
      <c r="B46" s="1283">
        <v>800000</v>
      </c>
      <c r="C46" s="1284"/>
      <c r="D46" s="1284"/>
      <c r="E46" s="1284"/>
      <c r="F46" s="1284"/>
      <c r="G46" s="1284"/>
      <c r="H46" s="1284"/>
      <c r="I46" s="1284"/>
      <c r="J46" s="1284"/>
      <c r="K46" s="1286">
        <f t="shared" si="1"/>
        <v>800000</v>
      </c>
    </row>
    <row r="47" spans="1:11" ht="15.75" customHeight="1">
      <c r="A47" s="1288" t="s">
        <v>1582</v>
      </c>
      <c r="B47" s="1286">
        <v>1650</v>
      </c>
      <c r="C47" s="1286"/>
      <c r="D47" s="1286"/>
      <c r="E47" s="1286"/>
      <c r="F47" s="1286"/>
      <c r="G47" s="1286">
        <v>230</v>
      </c>
      <c r="H47" s="1286"/>
      <c r="I47" s="1286">
        <v>200</v>
      </c>
      <c r="J47" s="1286"/>
      <c r="K47" s="1286">
        <f t="shared" si="1"/>
        <v>2080</v>
      </c>
    </row>
    <row r="48" spans="1:11" ht="15.75" customHeight="1">
      <c r="A48" s="1288" t="s">
        <v>1583</v>
      </c>
      <c r="B48" s="1286"/>
      <c r="C48" s="1286">
        <v>50</v>
      </c>
      <c r="D48" s="1286"/>
      <c r="E48" s="1286"/>
      <c r="F48" s="1286"/>
      <c r="G48" s="1286"/>
      <c r="H48" s="1286"/>
      <c r="I48" s="1286"/>
      <c r="J48" s="1286"/>
      <c r="K48" s="1286">
        <f t="shared" si="1"/>
        <v>50</v>
      </c>
    </row>
    <row r="49" spans="1:11" ht="15" customHeight="1">
      <c r="A49" s="1288" t="s">
        <v>1584</v>
      </c>
      <c r="B49" s="1289"/>
      <c r="C49" s="1289">
        <v>150</v>
      </c>
      <c r="D49" s="1289"/>
      <c r="E49" s="1289"/>
      <c r="F49" s="1289"/>
      <c r="G49" s="1289"/>
      <c r="H49" s="1289"/>
      <c r="I49" s="1289"/>
      <c r="J49" s="1289"/>
      <c r="K49" s="1286">
        <f t="shared" si="1"/>
        <v>150</v>
      </c>
    </row>
    <row r="50" spans="1:11" ht="15.75" customHeight="1" hidden="1">
      <c r="A50" s="1290" t="s">
        <v>1585</v>
      </c>
      <c r="B50" s="1291"/>
      <c r="C50" s="1291">
        <v>50000</v>
      </c>
      <c r="D50" s="1284"/>
      <c r="E50" s="1284"/>
      <c r="F50" s="1284"/>
      <c r="G50" s="1284"/>
      <c r="H50" s="1284"/>
      <c r="I50" s="1284"/>
      <c r="J50" s="1284"/>
      <c r="K50" s="1286">
        <f t="shared" si="1"/>
        <v>50000</v>
      </c>
    </row>
    <row r="51" spans="1:11" ht="15.75" customHeight="1" hidden="1">
      <c r="A51" s="1290" t="s">
        <v>1585</v>
      </c>
      <c r="B51" s="1291"/>
      <c r="C51" s="1291">
        <v>40000</v>
      </c>
      <c r="D51" s="1284"/>
      <c r="E51" s="1284"/>
      <c r="F51" s="1284"/>
      <c r="G51" s="1284"/>
      <c r="H51" s="1284"/>
      <c r="I51" s="1284"/>
      <c r="J51" s="1284"/>
      <c r="K51" s="1286">
        <f t="shared" si="1"/>
        <v>40000</v>
      </c>
    </row>
    <row r="52" spans="1:11" ht="15.75" customHeight="1" hidden="1">
      <c r="A52" s="1290" t="s">
        <v>1585</v>
      </c>
      <c r="B52" s="1291"/>
      <c r="C52" s="1291">
        <v>200000</v>
      </c>
      <c r="D52" s="1284"/>
      <c r="E52" s="1284"/>
      <c r="F52" s="1284"/>
      <c r="G52" s="1284"/>
      <c r="H52" s="1284"/>
      <c r="I52" s="1284"/>
      <c r="J52" s="1284"/>
      <c r="K52" s="1286">
        <f t="shared" si="1"/>
        <v>200000</v>
      </c>
    </row>
    <row r="53" spans="1:11" ht="15.75" customHeight="1" hidden="1">
      <c r="A53" s="1290" t="s">
        <v>1585</v>
      </c>
      <c r="B53" s="1291"/>
      <c r="C53" s="1291"/>
      <c r="D53" s="1284">
        <v>100000</v>
      </c>
      <c r="E53" s="1284"/>
      <c r="F53" s="1284"/>
      <c r="G53" s="1284"/>
      <c r="H53" s="1284"/>
      <c r="I53" s="1284"/>
      <c r="J53" s="1284"/>
      <c r="K53" s="1286">
        <f t="shared" si="1"/>
        <v>100000</v>
      </c>
    </row>
    <row r="54" spans="1:11" ht="15.75" customHeight="1" hidden="1">
      <c r="A54" s="1290" t="s">
        <v>1585</v>
      </c>
      <c r="B54" s="1291"/>
      <c r="C54" s="1291"/>
      <c r="D54" s="1284"/>
      <c r="E54" s="1284"/>
      <c r="F54" s="1284"/>
      <c r="G54" s="1284"/>
      <c r="H54" s="1284"/>
      <c r="I54" s="1284">
        <v>14524813</v>
      </c>
      <c r="J54" s="1284"/>
      <c r="K54" s="1286">
        <f t="shared" si="1"/>
        <v>14524813</v>
      </c>
    </row>
    <row r="55" spans="1:11" ht="15.75" customHeight="1" hidden="1">
      <c r="A55" s="1290" t="s">
        <v>1585</v>
      </c>
      <c r="B55" s="1291"/>
      <c r="C55" s="1291"/>
      <c r="D55" s="1284"/>
      <c r="E55" s="1284"/>
      <c r="F55" s="1284"/>
      <c r="G55" s="1284"/>
      <c r="H55" s="1284"/>
      <c r="I55" s="1284">
        <v>317500</v>
      </c>
      <c r="J55" s="1284"/>
      <c r="K55" s="1286">
        <f t="shared" si="1"/>
        <v>317500</v>
      </c>
    </row>
    <row r="56" spans="1:11" ht="15.75" customHeight="1" hidden="1">
      <c r="A56" s="1290" t="s">
        <v>1585</v>
      </c>
      <c r="B56" s="1291"/>
      <c r="C56" s="1291"/>
      <c r="D56" s="1284"/>
      <c r="E56" s="1284"/>
      <c r="F56" s="1284"/>
      <c r="G56" s="1284"/>
      <c r="H56" s="1284"/>
      <c r="I56" s="1284">
        <v>150000</v>
      </c>
      <c r="J56" s="1284"/>
      <c r="K56" s="1286">
        <f t="shared" si="1"/>
        <v>150000</v>
      </c>
    </row>
    <row r="57" spans="1:11" ht="15.75" customHeight="1" hidden="1">
      <c r="A57" s="1290" t="s">
        <v>1585</v>
      </c>
      <c r="B57" s="1291"/>
      <c r="C57" s="1291"/>
      <c r="D57" s="1284"/>
      <c r="E57" s="1284"/>
      <c r="F57" s="1284"/>
      <c r="G57" s="1284"/>
      <c r="H57" s="1284"/>
      <c r="I57" s="1284">
        <v>300000</v>
      </c>
      <c r="J57" s="1284"/>
      <c r="K57" s="1286">
        <f t="shared" si="1"/>
        <v>300000</v>
      </c>
    </row>
    <row r="58" spans="1:11" ht="15.75" customHeight="1" hidden="1">
      <c r="A58" s="1290" t="s">
        <v>1585</v>
      </c>
      <c r="B58" s="1291"/>
      <c r="C58" s="1291"/>
      <c r="D58" s="1284"/>
      <c r="E58" s="1284"/>
      <c r="F58" s="1284"/>
      <c r="G58" s="1284">
        <v>100000</v>
      </c>
      <c r="H58" s="1284"/>
      <c r="I58" s="1284"/>
      <c r="J58" s="1284"/>
      <c r="K58" s="1286">
        <f t="shared" si="1"/>
        <v>100000</v>
      </c>
    </row>
    <row r="59" spans="1:11" ht="15.75" customHeight="1" hidden="1">
      <c r="A59" s="1290" t="s">
        <v>1585</v>
      </c>
      <c r="B59" s="1291"/>
      <c r="C59" s="1291">
        <v>100000</v>
      </c>
      <c r="D59" s="1284"/>
      <c r="E59" s="1284"/>
      <c r="F59" s="1284"/>
      <c r="G59" s="1284"/>
      <c r="H59" s="1284"/>
      <c r="I59" s="1284">
        <v>300000</v>
      </c>
      <c r="J59" s="1284"/>
      <c r="K59" s="1286">
        <f t="shared" si="1"/>
        <v>400000</v>
      </c>
    </row>
    <row r="60" spans="1:11" ht="15.75" customHeight="1" hidden="1">
      <c r="A60" s="1290" t="s">
        <v>1585</v>
      </c>
      <c r="B60" s="1291"/>
      <c r="C60" s="1291"/>
      <c r="D60" s="1284"/>
      <c r="E60" s="1284"/>
      <c r="F60" s="1284"/>
      <c r="G60" s="1284"/>
      <c r="H60" s="1284"/>
      <c r="I60" s="1284">
        <v>200000</v>
      </c>
      <c r="J60" s="1284"/>
      <c r="K60" s="1286">
        <f t="shared" si="1"/>
        <v>200000</v>
      </c>
    </row>
    <row r="61" spans="1:11" ht="15.75" customHeight="1">
      <c r="A61" s="1290" t="s">
        <v>1586</v>
      </c>
      <c r="B61" s="1292"/>
      <c r="C61" s="1292">
        <v>390</v>
      </c>
      <c r="D61" s="1292">
        <v>100</v>
      </c>
      <c r="E61" s="1292"/>
      <c r="F61" s="1292"/>
      <c r="G61" s="1292">
        <v>100</v>
      </c>
      <c r="H61" s="1292"/>
      <c r="I61" s="1292">
        <v>15792</v>
      </c>
      <c r="J61" s="1292"/>
      <c r="K61" s="1286">
        <f t="shared" si="1"/>
        <v>16382</v>
      </c>
    </row>
    <row r="62" spans="1:11" ht="15.75" customHeight="1" hidden="1">
      <c r="A62" s="1290" t="s">
        <v>1587</v>
      </c>
      <c r="B62" s="1291"/>
      <c r="C62" s="1291">
        <v>30000</v>
      </c>
      <c r="D62" s="1284"/>
      <c r="E62" s="1284"/>
      <c r="F62" s="1284"/>
      <c r="G62" s="1284"/>
      <c r="H62" s="1284"/>
      <c r="I62" s="1284"/>
      <c r="J62" s="1284"/>
      <c r="K62" s="1286">
        <f t="shared" si="1"/>
        <v>30000</v>
      </c>
    </row>
    <row r="63" spans="1:11" ht="15.75" customHeight="1" hidden="1">
      <c r="A63" s="1290" t="s">
        <v>1587</v>
      </c>
      <c r="B63" s="1291"/>
      <c r="C63" s="1291"/>
      <c r="D63" s="1284">
        <v>30000</v>
      </c>
      <c r="E63" s="1284"/>
      <c r="F63" s="1284"/>
      <c r="G63" s="1284"/>
      <c r="H63" s="1284"/>
      <c r="I63" s="1284"/>
      <c r="J63" s="1284"/>
      <c r="K63" s="1286">
        <f t="shared" si="1"/>
        <v>30000</v>
      </c>
    </row>
    <row r="64" spans="1:11" ht="15.75" customHeight="1" hidden="1">
      <c r="A64" s="1290" t="s">
        <v>1587</v>
      </c>
      <c r="B64" s="1291"/>
      <c r="C64" s="1291"/>
      <c r="D64" s="1284">
        <v>150000</v>
      </c>
      <c r="E64" s="1284"/>
      <c r="F64" s="1284"/>
      <c r="G64" s="1284"/>
      <c r="H64" s="1284"/>
      <c r="I64" s="1284"/>
      <c r="J64" s="1284"/>
      <c r="K64" s="1286">
        <f t="shared" si="1"/>
        <v>150000</v>
      </c>
    </row>
    <row r="65" spans="1:11" ht="15.75" customHeight="1" hidden="1">
      <c r="A65" s="1290" t="s">
        <v>1587</v>
      </c>
      <c r="B65" s="1291"/>
      <c r="C65" s="1291"/>
      <c r="D65" s="1284"/>
      <c r="E65" s="1284"/>
      <c r="F65" s="1284"/>
      <c r="G65" s="1284"/>
      <c r="H65" s="1284"/>
      <c r="I65" s="1284">
        <v>400000</v>
      </c>
      <c r="J65" s="1284"/>
      <c r="K65" s="1286">
        <f t="shared" si="1"/>
        <v>400000</v>
      </c>
    </row>
    <row r="66" spans="1:11" ht="15.75" customHeight="1" hidden="1">
      <c r="A66" s="1290" t="s">
        <v>1587</v>
      </c>
      <c r="B66" s="1291"/>
      <c r="C66" s="1291"/>
      <c r="D66" s="1284"/>
      <c r="E66" s="1284"/>
      <c r="F66" s="1284"/>
      <c r="G66" s="1284"/>
      <c r="H66" s="1284"/>
      <c r="I66" s="1284">
        <v>400000</v>
      </c>
      <c r="J66" s="1284"/>
      <c r="K66" s="1286">
        <f t="shared" si="1"/>
        <v>400000</v>
      </c>
    </row>
    <row r="67" spans="1:11" ht="15.75" customHeight="1" hidden="1">
      <c r="A67" s="1290" t="s">
        <v>1587</v>
      </c>
      <c r="B67" s="1291"/>
      <c r="C67" s="1291"/>
      <c r="D67" s="1284"/>
      <c r="E67" s="1284"/>
      <c r="F67" s="1284"/>
      <c r="G67" s="1284"/>
      <c r="H67" s="1284"/>
      <c r="I67" s="1284">
        <v>150000</v>
      </c>
      <c r="J67" s="1284"/>
      <c r="K67" s="1286">
        <f aca="true" t="shared" si="2" ref="K67:K98">SUM(B67:J67)</f>
        <v>150000</v>
      </c>
    </row>
    <row r="68" spans="1:11" ht="15.75" customHeight="1" hidden="1">
      <c r="A68" s="1290" t="s">
        <v>1587</v>
      </c>
      <c r="B68" s="1291"/>
      <c r="C68" s="1291"/>
      <c r="D68" s="1284"/>
      <c r="E68" s="1284"/>
      <c r="F68" s="1284"/>
      <c r="G68" s="1284"/>
      <c r="H68" s="1284"/>
      <c r="I68" s="1284">
        <v>600000</v>
      </c>
      <c r="J68" s="1284"/>
      <c r="K68" s="1286">
        <f t="shared" si="2"/>
        <v>600000</v>
      </c>
    </row>
    <row r="69" spans="1:11" ht="15.75" customHeight="1" hidden="1">
      <c r="A69" s="1290" t="s">
        <v>1587</v>
      </c>
      <c r="B69" s="1291"/>
      <c r="C69" s="1291"/>
      <c r="D69" s="1284"/>
      <c r="E69" s="1284"/>
      <c r="F69" s="1284"/>
      <c r="G69" s="1284">
        <v>100000</v>
      </c>
      <c r="H69" s="1284"/>
      <c r="I69" s="1284"/>
      <c r="J69" s="1284"/>
      <c r="K69" s="1286">
        <f t="shared" si="2"/>
        <v>100000</v>
      </c>
    </row>
    <row r="70" spans="1:11" s="1294" customFormat="1" ht="15.75" customHeight="1">
      <c r="A70" s="1293" t="s">
        <v>1588</v>
      </c>
      <c r="B70" s="1292"/>
      <c r="C70" s="1292">
        <v>30</v>
      </c>
      <c r="D70" s="1292">
        <v>180</v>
      </c>
      <c r="E70" s="1292"/>
      <c r="F70" s="1292"/>
      <c r="G70" s="1292">
        <v>100</v>
      </c>
      <c r="H70" s="1292"/>
      <c r="I70" s="1292">
        <v>1550</v>
      </c>
      <c r="J70" s="1292"/>
      <c r="K70" s="1286">
        <f t="shared" si="2"/>
        <v>1860</v>
      </c>
    </row>
    <row r="71" spans="1:11" ht="15.75" customHeight="1" hidden="1">
      <c r="A71" s="1290" t="s">
        <v>645</v>
      </c>
      <c r="B71" s="1291"/>
      <c r="C71" s="1291">
        <v>45000</v>
      </c>
      <c r="D71" s="1284"/>
      <c r="E71" s="1284"/>
      <c r="F71" s="1284"/>
      <c r="G71" s="1284"/>
      <c r="H71" s="1284"/>
      <c r="I71" s="1284"/>
      <c r="J71" s="1284"/>
      <c r="K71" s="1286">
        <f t="shared" si="2"/>
        <v>45000</v>
      </c>
    </row>
    <row r="72" spans="1:11" ht="15.75" customHeight="1" hidden="1">
      <c r="A72" s="1290" t="s">
        <v>645</v>
      </c>
      <c r="B72" s="1291"/>
      <c r="C72" s="1291">
        <v>233000</v>
      </c>
      <c r="D72" s="1284"/>
      <c r="E72" s="1284"/>
      <c r="F72" s="1284"/>
      <c r="G72" s="1284"/>
      <c r="H72" s="1284"/>
      <c r="I72" s="1284"/>
      <c r="J72" s="1284"/>
      <c r="K72" s="1286">
        <f t="shared" si="2"/>
        <v>233000</v>
      </c>
    </row>
    <row r="73" spans="1:11" ht="15.75" customHeight="1" hidden="1">
      <c r="A73" s="1290" t="s">
        <v>645</v>
      </c>
      <c r="B73" s="1291"/>
      <c r="C73" s="1291">
        <v>58300</v>
      </c>
      <c r="D73" s="1284"/>
      <c r="E73" s="1284"/>
      <c r="F73" s="1284"/>
      <c r="G73" s="1284"/>
      <c r="H73" s="1284"/>
      <c r="I73" s="1284"/>
      <c r="J73" s="1284"/>
      <c r="K73" s="1286">
        <f t="shared" si="2"/>
        <v>58300</v>
      </c>
    </row>
    <row r="74" spans="1:11" ht="15.75" customHeight="1" hidden="1">
      <c r="A74" s="1290" t="s">
        <v>645</v>
      </c>
      <c r="B74" s="1291"/>
      <c r="C74" s="1291">
        <v>58300</v>
      </c>
      <c r="D74" s="1284"/>
      <c r="E74" s="1284"/>
      <c r="F74" s="1284"/>
      <c r="G74" s="1284"/>
      <c r="H74" s="1284"/>
      <c r="I74" s="1284"/>
      <c r="J74" s="1284"/>
      <c r="K74" s="1286">
        <f t="shared" si="2"/>
        <v>58300</v>
      </c>
    </row>
    <row r="75" spans="1:11" ht="15.75" customHeight="1" hidden="1">
      <c r="A75" s="1290" t="s">
        <v>645</v>
      </c>
      <c r="B75" s="1291"/>
      <c r="C75" s="1291">
        <v>58300</v>
      </c>
      <c r="D75" s="1284"/>
      <c r="E75" s="1284"/>
      <c r="F75" s="1284"/>
      <c r="G75" s="1284"/>
      <c r="H75" s="1284"/>
      <c r="I75" s="1284"/>
      <c r="J75" s="1284"/>
      <c r="K75" s="1286">
        <f t="shared" si="2"/>
        <v>58300</v>
      </c>
    </row>
    <row r="76" spans="1:11" ht="15.75" customHeight="1" hidden="1">
      <c r="A76" s="1290" t="s">
        <v>645</v>
      </c>
      <c r="B76" s="1291"/>
      <c r="C76" s="1291">
        <v>58300</v>
      </c>
      <c r="D76" s="1284"/>
      <c r="E76" s="1284"/>
      <c r="F76" s="1284"/>
      <c r="G76" s="1284"/>
      <c r="H76" s="1284"/>
      <c r="I76" s="1284"/>
      <c r="J76" s="1284"/>
      <c r="K76" s="1286">
        <f t="shared" si="2"/>
        <v>58300</v>
      </c>
    </row>
    <row r="77" spans="1:11" ht="15.75" customHeight="1" hidden="1">
      <c r="A77" s="1290" t="s">
        <v>645</v>
      </c>
      <c r="B77" s="1291"/>
      <c r="C77" s="1291">
        <v>58300</v>
      </c>
      <c r="D77" s="1284"/>
      <c r="E77" s="1284"/>
      <c r="F77" s="1284"/>
      <c r="G77" s="1284"/>
      <c r="H77" s="1284"/>
      <c r="I77" s="1284"/>
      <c r="J77" s="1284"/>
      <c r="K77" s="1286">
        <f t="shared" si="2"/>
        <v>58300</v>
      </c>
    </row>
    <row r="78" spans="1:11" ht="15.75" customHeight="1" hidden="1">
      <c r="A78" s="1290" t="s">
        <v>645</v>
      </c>
      <c r="B78" s="1291"/>
      <c r="C78" s="1291">
        <v>58300</v>
      </c>
      <c r="D78" s="1284"/>
      <c r="E78" s="1284"/>
      <c r="F78" s="1284"/>
      <c r="G78" s="1284"/>
      <c r="H78" s="1284"/>
      <c r="I78" s="1284"/>
      <c r="J78" s="1284"/>
      <c r="K78" s="1286">
        <f t="shared" si="2"/>
        <v>58300</v>
      </c>
    </row>
    <row r="79" spans="1:11" ht="15.75" customHeight="1" hidden="1">
      <c r="A79" s="1290" t="s">
        <v>645</v>
      </c>
      <c r="B79" s="1291"/>
      <c r="C79" s="1291">
        <v>58600</v>
      </c>
      <c r="D79" s="1284"/>
      <c r="E79" s="1284"/>
      <c r="F79" s="1284"/>
      <c r="G79" s="1284"/>
      <c r="H79" s="1284"/>
      <c r="I79" s="1284"/>
      <c r="J79" s="1284"/>
      <c r="K79" s="1286">
        <f t="shared" si="2"/>
        <v>58600</v>
      </c>
    </row>
    <row r="80" spans="1:11" ht="15.75" customHeight="1" hidden="1">
      <c r="A80" s="1290" t="s">
        <v>645</v>
      </c>
      <c r="B80" s="1291"/>
      <c r="C80" s="1291">
        <v>58300</v>
      </c>
      <c r="D80" s="1284"/>
      <c r="E80" s="1284"/>
      <c r="F80" s="1284"/>
      <c r="G80" s="1284"/>
      <c r="H80" s="1284"/>
      <c r="I80" s="1284">
        <v>100000</v>
      </c>
      <c r="J80" s="1284"/>
      <c r="K80" s="1286">
        <f t="shared" si="2"/>
        <v>158300</v>
      </c>
    </row>
    <row r="81" spans="1:11" ht="15.75" customHeight="1" hidden="1">
      <c r="A81" s="1290" t="s">
        <v>645</v>
      </c>
      <c r="B81" s="1291"/>
      <c r="C81" s="1291"/>
      <c r="D81" s="1284"/>
      <c r="E81" s="1284"/>
      <c r="F81" s="1284"/>
      <c r="G81" s="1284">
        <v>50000</v>
      </c>
      <c r="H81" s="1284"/>
      <c r="I81" s="1284"/>
      <c r="J81" s="1284"/>
      <c r="K81" s="1286">
        <f t="shared" si="2"/>
        <v>50000</v>
      </c>
    </row>
    <row r="82" spans="1:11" ht="15.75" customHeight="1">
      <c r="A82" s="1293" t="s">
        <v>1589</v>
      </c>
      <c r="B82" s="1292"/>
      <c r="C82" s="1292">
        <v>745</v>
      </c>
      <c r="D82" s="1292"/>
      <c r="E82" s="1292"/>
      <c r="F82" s="1292"/>
      <c r="G82" s="1292">
        <v>50</v>
      </c>
      <c r="H82" s="1292"/>
      <c r="I82" s="1292">
        <v>100</v>
      </c>
      <c r="J82" s="1292"/>
      <c r="K82" s="1286">
        <f t="shared" si="2"/>
        <v>895</v>
      </c>
    </row>
    <row r="83" spans="1:11" ht="15.75" customHeight="1" hidden="1">
      <c r="A83" s="1290" t="s">
        <v>691</v>
      </c>
      <c r="B83" s="1291"/>
      <c r="C83" s="1291">
        <v>50000</v>
      </c>
      <c r="D83" s="1284"/>
      <c r="E83" s="1284"/>
      <c r="F83" s="1284"/>
      <c r="G83" s="1284"/>
      <c r="H83" s="1284"/>
      <c r="I83" s="1284"/>
      <c r="J83" s="1284"/>
      <c r="K83" s="1286">
        <f t="shared" si="2"/>
        <v>50000</v>
      </c>
    </row>
    <row r="84" spans="1:11" ht="15.75" customHeight="1" hidden="1">
      <c r="A84" s="1290" t="s">
        <v>691</v>
      </c>
      <c r="B84" s="1291"/>
      <c r="C84" s="1291">
        <v>150000</v>
      </c>
      <c r="D84" s="1284"/>
      <c r="E84" s="1284"/>
      <c r="F84" s="1284"/>
      <c r="G84" s="1284"/>
      <c r="H84" s="1284"/>
      <c r="I84" s="1284"/>
      <c r="J84" s="1284"/>
      <c r="K84" s="1286">
        <f t="shared" si="2"/>
        <v>150000</v>
      </c>
    </row>
    <row r="85" spans="1:11" ht="15.75" customHeight="1" hidden="1">
      <c r="A85" s="1290" t="s">
        <v>691</v>
      </c>
      <c r="B85" s="1291"/>
      <c r="C85" s="1291">
        <v>100000</v>
      </c>
      <c r="D85" s="1284"/>
      <c r="E85" s="1284"/>
      <c r="F85" s="1284"/>
      <c r="G85" s="1284"/>
      <c r="H85" s="1284"/>
      <c r="I85" s="1284"/>
      <c r="J85" s="1284"/>
      <c r="K85" s="1286">
        <f t="shared" si="2"/>
        <v>100000</v>
      </c>
    </row>
    <row r="86" spans="1:11" ht="15.75" customHeight="1" hidden="1">
      <c r="A86" s="1290" t="s">
        <v>691</v>
      </c>
      <c r="B86" s="1291"/>
      <c r="C86" s="1291">
        <v>80000</v>
      </c>
      <c r="D86" s="1284"/>
      <c r="E86" s="1284"/>
      <c r="F86" s="1284"/>
      <c r="G86" s="1284"/>
      <c r="H86" s="1284"/>
      <c r="I86" s="1284"/>
      <c r="J86" s="1284"/>
      <c r="K86" s="1286">
        <f t="shared" si="2"/>
        <v>80000</v>
      </c>
    </row>
    <row r="87" spans="1:11" ht="15.75" customHeight="1" hidden="1">
      <c r="A87" s="1290" t="s">
        <v>691</v>
      </c>
      <c r="B87" s="1291"/>
      <c r="C87" s="1291">
        <v>100000</v>
      </c>
      <c r="D87" s="1284"/>
      <c r="E87" s="1284"/>
      <c r="F87" s="1284"/>
      <c r="G87" s="1284"/>
      <c r="H87" s="1284"/>
      <c r="I87" s="1284"/>
      <c r="J87" s="1284"/>
      <c r="K87" s="1286">
        <f t="shared" si="2"/>
        <v>100000</v>
      </c>
    </row>
    <row r="88" spans="1:11" ht="15.75" customHeight="1" hidden="1">
      <c r="A88" s="1290" t="s">
        <v>691</v>
      </c>
      <c r="B88" s="1291"/>
      <c r="C88" s="1291">
        <v>50000</v>
      </c>
      <c r="D88" s="1284"/>
      <c r="E88" s="1284"/>
      <c r="F88" s="1284"/>
      <c r="G88" s="1284"/>
      <c r="H88" s="1284"/>
      <c r="I88" s="1284"/>
      <c r="J88" s="1284"/>
      <c r="K88" s="1286">
        <f t="shared" si="2"/>
        <v>50000</v>
      </c>
    </row>
    <row r="89" spans="1:11" ht="15.75" customHeight="1" hidden="1">
      <c r="A89" s="1290" t="s">
        <v>691</v>
      </c>
      <c r="B89" s="1291"/>
      <c r="C89" s="1291">
        <v>100000</v>
      </c>
      <c r="D89" s="1284"/>
      <c r="E89" s="1284"/>
      <c r="F89" s="1284"/>
      <c r="G89" s="1284"/>
      <c r="H89" s="1284"/>
      <c r="I89" s="1284"/>
      <c r="J89" s="1284"/>
      <c r="K89" s="1286">
        <f t="shared" si="2"/>
        <v>100000</v>
      </c>
    </row>
    <row r="90" spans="1:11" ht="15.75" customHeight="1" hidden="1">
      <c r="A90" s="1290" t="s">
        <v>691</v>
      </c>
      <c r="B90" s="1291"/>
      <c r="C90" s="1291">
        <v>195109</v>
      </c>
      <c r="D90" s="1284"/>
      <c r="E90" s="1284"/>
      <c r="F90" s="1284"/>
      <c r="G90" s="1284"/>
      <c r="H90" s="1284"/>
      <c r="I90" s="1284"/>
      <c r="J90" s="1284"/>
      <c r="K90" s="1286">
        <f t="shared" si="2"/>
        <v>195109</v>
      </c>
    </row>
    <row r="91" spans="1:11" ht="15.75" customHeight="1" hidden="1">
      <c r="A91" s="1290" t="s">
        <v>691</v>
      </c>
      <c r="B91" s="1291"/>
      <c r="C91" s="1291">
        <v>150000</v>
      </c>
      <c r="D91" s="1284"/>
      <c r="E91" s="1284"/>
      <c r="F91" s="1284"/>
      <c r="G91" s="1284"/>
      <c r="H91" s="1284"/>
      <c r="I91" s="1284"/>
      <c r="J91" s="1284"/>
      <c r="K91" s="1286">
        <f t="shared" si="2"/>
        <v>150000</v>
      </c>
    </row>
    <row r="92" spans="1:11" ht="15.75" customHeight="1" hidden="1">
      <c r="A92" s="1290" t="s">
        <v>691</v>
      </c>
      <c r="B92" s="1291"/>
      <c r="C92" s="1291">
        <v>300000</v>
      </c>
      <c r="D92" s="1284"/>
      <c r="E92" s="1284"/>
      <c r="F92" s="1284"/>
      <c r="G92" s="1284"/>
      <c r="H92" s="1284"/>
      <c r="I92" s="1284"/>
      <c r="J92" s="1284"/>
      <c r="K92" s="1286">
        <f t="shared" si="2"/>
        <v>300000</v>
      </c>
    </row>
    <row r="93" spans="1:11" ht="15.75" customHeight="1" hidden="1">
      <c r="A93" s="1290" t="s">
        <v>691</v>
      </c>
      <c r="B93" s="1291"/>
      <c r="C93" s="1291">
        <v>200000</v>
      </c>
      <c r="D93" s="1284"/>
      <c r="E93" s="1284"/>
      <c r="F93" s="1284"/>
      <c r="G93" s="1284"/>
      <c r="H93" s="1284"/>
      <c r="I93" s="1284"/>
      <c r="J93" s="1284"/>
      <c r="K93" s="1286">
        <f t="shared" si="2"/>
        <v>200000</v>
      </c>
    </row>
    <row r="94" spans="1:11" ht="15.75" customHeight="1" hidden="1">
      <c r="A94" s="1290" t="s">
        <v>691</v>
      </c>
      <c r="B94" s="1291"/>
      <c r="C94" s="1291">
        <v>900000</v>
      </c>
      <c r="D94" s="1284"/>
      <c r="E94" s="1284"/>
      <c r="F94" s="1284"/>
      <c r="G94" s="1284"/>
      <c r="H94" s="1284"/>
      <c r="I94" s="1284"/>
      <c r="J94" s="1284"/>
      <c r="K94" s="1286">
        <f t="shared" si="2"/>
        <v>900000</v>
      </c>
    </row>
    <row r="95" spans="1:11" ht="15.75" customHeight="1" hidden="1">
      <c r="A95" s="1290" t="s">
        <v>691</v>
      </c>
      <c r="B95" s="1291"/>
      <c r="C95" s="1291"/>
      <c r="D95" s="1284"/>
      <c r="E95" s="1284">
        <v>200000</v>
      </c>
      <c r="F95" s="1284"/>
      <c r="G95" s="1284"/>
      <c r="H95" s="1284"/>
      <c r="I95" s="1284"/>
      <c r="J95" s="1284"/>
      <c r="K95" s="1286">
        <f t="shared" si="2"/>
        <v>200000</v>
      </c>
    </row>
    <row r="96" spans="1:11" ht="15.75" customHeight="1" hidden="1">
      <c r="A96" s="1290" t="s">
        <v>691</v>
      </c>
      <c r="B96" s="1291"/>
      <c r="C96" s="1291"/>
      <c r="D96" s="1284">
        <v>50000</v>
      </c>
      <c r="E96" s="1284"/>
      <c r="F96" s="1284"/>
      <c r="G96" s="1284"/>
      <c r="H96" s="1284"/>
      <c r="I96" s="1284"/>
      <c r="J96" s="1284"/>
      <c r="K96" s="1286">
        <f t="shared" si="2"/>
        <v>50000</v>
      </c>
    </row>
    <row r="97" spans="1:11" ht="15.75" customHeight="1" hidden="1">
      <c r="A97" s="1290" t="s">
        <v>691</v>
      </c>
      <c r="B97" s="1291"/>
      <c r="C97" s="1291"/>
      <c r="D97" s="1284">
        <v>70000</v>
      </c>
      <c r="E97" s="1284"/>
      <c r="F97" s="1284"/>
      <c r="G97" s="1284"/>
      <c r="H97" s="1284"/>
      <c r="I97" s="1284"/>
      <c r="J97" s="1284"/>
      <c r="K97" s="1286">
        <f t="shared" si="2"/>
        <v>70000</v>
      </c>
    </row>
    <row r="98" spans="1:11" ht="15.75" customHeight="1" hidden="1">
      <c r="A98" s="1290" t="s">
        <v>691</v>
      </c>
      <c r="B98" s="1291"/>
      <c r="C98" s="1291"/>
      <c r="D98" s="1284">
        <v>100000</v>
      </c>
      <c r="E98" s="1284"/>
      <c r="F98" s="1284"/>
      <c r="G98" s="1284"/>
      <c r="H98" s="1284"/>
      <c r="I98" s="1284"/>
      <c r="J98" s="1284"/>
      <c r="K98" s="1286">
        <f t="shared" si="2"/>
        <v>100000</v>
      </c>
    </row>
    <row r="99" spans="1:11" ht="15.75" customHeight="1" hidden="1">
      <c r="A99" s="1290" t="s">
        <v>691</v>
      </c>
      <c r="B99" s="1291"/>
      <c r="C99" s="1291"/>
      <c r="D99" s="1284"/>
      <c r="E99" s="1284"/>
      <c r="F99" s="1284"/>
      <c r="G99" s="1284"/>
      <c r="H99" s="1284"/>
      <c r="I99" s="1284">
        <v>80000</v>
      </c>
      <c r="J99" s="1284"/>
      <c r="K99" s="1286">
        <f aca="true" t="shared" si="3" ref="K99:K130">SUM(B99:J99)</f>
        <v>80000</v>
      </c>
    </row>
    <row r="100" spans="1:11" ht="15.75" customHeight="1" hidden="1">
      <c r="A100" s="1290" t="s">
        <v>691</v>
      </c>
      <c r="B100" s="1291"/>
      <c r="C100" s="1291"/>
      <c r="D100" s="1284"/>
      <c r="E100" s="1284"/>
      <c r="F100" s="1284"/>
      <c r="G100" s="1284"/>
      <c r="H100" s="1284"/>
      <c r="I100" s="1284">
        <v>100000</v>
      </c>
      <c r="J100" s="1284"/>
      <c r="K100" s="1286">
        <f t="shared" si="3"/>
        <v>100000</v>
      </c>
    </row>
    <row r="101" spans="1:11" ht="15.75" customHeight="1" hidden="1">
      <c r="A101" s="1290" t="s">
        <v>691</v>
      </c>
      <c r="B101" s="1291"/>
      <c r="C101" s="1291"/>
      <c r="D101" s="1284"/>
      <c r="E101" s="1284"/>
      <c r="F101" s="1284"/>
      <c r="G101" s="1284"/>
      <c r="H101" s="1284"/>
      <c r="I101" s="1284">
        <v>25000</v>
      </c>
      <c r="J101" s="1284"/>
      <c r="K101" s="1286">
        <f t="shared" si="3"/>
        <v>25000</v>
      </c>
    </row>
    <row r="102" spans="1:11" ht="15.75" customHeight="1" hidden="1">
      <c r="A102" s="1290" t="s">
        <v>691</v>
      </c>
      <c r="B102" s="1291"/>
      <c r="C102" s="1291"/>
      <c r="D102" s="1284"/>
      <c r="E102" s="1284"/>
      <c r="F102" s="1284"/>
      <c r="G102" s="1284"/>
      <c r="H102" s="1284"/>
      <c r="I102" s="1284">
        <v>1800000</v>
      </c>
      <c r="J102" s="1284"/>
      <c r="K102" s="1286">
        <f t="shared" si="3"/>
        <v>1800000</v>
      </c>
    </row>
    <row r="103" spans="1:11" ht="15.75" customHeight="1" hidden="1">
      <c r="A103" s="1290" t="s">
        <v>691</v>
      </c>
      <c r="B103" s="1291"/>
      <c r="C103" s="1291"/>
      <c r="D103" s="1284"/>
      <c r="E103" s="1284"/>
      <c r="F103" s="1284"/>
      <c r="G103" s="1284"/>
      <c r="H103" s="1284"/>
      <c r="I103" s="1284">
        <v>800000</v>
      </c>
      <c r="J103" s="1284"/>
      <c r="K103" s="1286">
        <f t="shared" si="3"/>
        <v>800000</v>
      </c>
    </row>
    <row r="104" spans="1:11" ht="15.75" customHeight="1">
      <c r="A104" s="1293" t="s">
        <v>1590</v>
      </c>
      <c r="B104" s="1292"/>
      <c r="C104" s="1292">
        <v>2375</v>
      </c>
      <c r="D104" s="1292">
        <v>220</v>
      </c>
      <c r="E104" s="1292">
        <v>200</v>
      </c>
      <c r="F104" s="1292"/>
      <c r="G104" s="1292"/>
      <c r="H104" s="1292"/>
      <c r="I104" s="1292">
        <v>2805</v>
      </c>
      <c r="J104" s="1292"/>
      <c r="K104" s="1286">
        <f t="shared" si="3"/>
        <v>5600</v>
      </c>
    </row>
    <row r="105" spans="1:11" ht="15.75" customHeight="1" hidden="1">
      <c r="A105" s="1290" t="s">
        <v>1271</v>
      </c>
      <c r="B105" s="1291"/>
      <c r="C105" s="1291">
        <v>100000</v>
      </c>
      <c r="D105" s="1284"/>
      <c r="E105" s="1284"/>
      <c r="F105" s="1284"/>
      <c r="G105" s="1284"/>
      <c r="H105" s="1284"/>
      <c r="I105" s="1284"/>
      <c r="J105" s="1284"/>
      <c r="K105" s="1286">
        <f t="shared" si="3"/>
        <v>100000</v>
      </c>
    </row>
    <row r="106" spans="1:11" ht="15.75" customHeight="1" hidden="1">
      <c r="A106" s="1290" t="s">
        <v>1271</v>
      </c>
      <c r="B106" s="1291"/>
      <c r="C106" s="1291"/>
      <c r="D106" s="1284"/>
      <c r="E106" s="1284"/>
      <c r="F106" s="1284"/>
      <c r="G106" s="1284"/>
      <c r="H106" s="1284"/>
      <c r="I106" s="1284">
        <v>70000</v>
      </c>
      <c r="J106" s="1284"/>
      <c r="K106" s="1286">
        <f t="shared" si="3"/>
        <v>70000</v>
      </c>
    </row>
    <row r="107" spans="1:11" ht="15.75" customHeight="1">
      <c r="A107" s="1290" t="s">
        <v>1591</v>
      </c>
      <c r="B107" s="1291"/>
      <c r="C107" s="1291">
        <v>100</v>
      </c>
      <c r="D107" s="1291"/>
      <c r="E107" s="1291"/>
      <c r="F107" s="1291"/>
      <c r="G107" s="1291"/>
      <c r="H107" s="1291"/>
      <c r="I107" s="1291">
        <v>70</v>
      </c>
      <c r="J107" s="1291"/>
      <c r="K107" s="1286">
        <f t="shared" si="3"/>
        <v>170</v>
      </c>
    </row>
    <row r="108" spans="1:11" ht="15.75" customHeight="1" hidden="1">
      <c r="A108" s="1290" t="s">
        <v>348</v>
      </c>
      <c r="B108" s="1291"/>
      <c r="C108" s="1291">
        <v>50000</v>
      </c>
      <c r="D108" s="1284"/>
      <c r="E108" s="1284"/>
      <c r="F108" s="1284"/>
      <c r="G108" s="1284"/>
      <c r="H108" s="1284"/>
      <c r="I108" s="1284"/>
      <c r="J108" s="1284"/>
      <c r="K108" s="1286">
        <f t="shared" si="3"/>
        <v>50000</v>
      </c>
    </row>
    <row r="109" spans="1:11" ht="15" customHeight="1" hidden="1">
      <c r="A109" s="1290" t="s">
        <v>348</v>
      </c>
      <c r="B109" s="1291"/>
      <c r="C109" s="1291"/>
      <c r="D109" s="1284"/>
      <c r="E109" s="1284"/>
      <c r="F109" s="1284"/>
      <c r="G109" s="1284"/>
      <c r="H109" s="1284"/>
      <c r="I109" s="1284">
        <v>80000</v>
      </c>
      <c r="J109" s="1284"/>
      <c r="K109" s="1286">
        <f t="shared" si="3"/>
        <v>80000</v>
      </c>
    </row>
    <row r="110" spans="1:11" ht="13.5" customHeight="1">
      <c r="A110" s="1290" t="s">
        <v>1592</v>
      </c>
      <c r="B110" s="1291"/>
      <c r="C110" s="1291">
        <v>50</v>
      </c>
      <c r="D110" s="1291"/>
      <c r="E110" s="1291"/>
      <c r="F110" s="1291"/>
      <c r="G110" s="1291"/>
      <c r="H110" s="1291"/>
      <c r="I110" s="1291">
        <v>80</v>
      </c>
      <c r="J110" s="1291"/>
      <c r="K110" s="1286">
        <f t="shared" si="3"/>
        <v>130</v>
      </c>
    </row>
    <row r="111" spans="1:11" ht="15.75" customHeight="1" hidden="1">
      <c r="A111" s="1290" t="s">
        <v>9</v>
      </c>
      <c r="B111" s="1291"/>
      <c r="C111" s="1291"/>
      <c r="D111" s="1284"/>
      <c r="E111" s="1284"/>
      <c r="F111" s="1284"/>
      <c r="G111" s="1284"/>
      <c r="H111" s="1284"/>
      <c r="I111" s="1284">
        <v>80000</v>
      </c>
      <c r="J111" s="1284"/>
      <c r="K111" s="1286">
        <f t="shared" si="3"/>
        <v>80000</v>
      </c>
    </row>
    <row r="112" spans="1:11" ht="15.75" customHeight="1" hidden="1">
      <c r="A112" s="1290" t="s">
        <v>9</v>
      </c>
      <c r="B112" s="1291"/>
      <c r="C112" s="1291"/>
      <c r="D112" s="1284"/>
      <c r="E112" s="1284"/>
      <c r="F112" s="1284"/>
      <c r="G112" s="1284"/>
      <c r="H112" s="1284"/>
      <c r="I112" s="1284">
        <v>150000</v>
      </c>
      <c r="J112" s="1284"/>
      <c r="K112" s="1286">
        <f t="shared" si="3"/>
        <v>150000</v>
      </c>
    </row>
    <row r="113" spans="1:11" ht="15.75" customHeight="1">
      <c r="A113" s="1290" t="s">
        <v>1593</v>
      </c>
      <c r="B113" s="1291"/>
      <c r="C113" s="1291"/>
      <c r="D113" s="1291"/>
      <c r="E113" s="1291"/>
      <c r="F113" s="1291"/>
      <c r="G113" s="1291"/>
      <c r="H113" s="1291"/>
      <c r="I113" s="1291">
        <v>230</v>
      </c>
      <c r="J113" s="1291"/>
      <c r="K113" s="1286">
        <f t="shared" si="3"/>
        <v>230</v>
      </c>
    </row>
    <row r="114" spans="1:11" ht="15.75" customHeight="1" hidden="1">
      <c r="A114" s="1290" t="s">
        <v>1558</v>
      </c>
      <c r="B114" s="1291"/>
      <c r="C114" s="1291"/>
      <c r="D114" s="1284"/>
      <c r="E114" s="1284"/>
      <c r="F114" s="1284"/>
      <c r="G114" s="1284"/>
      <c r="H114" s="1284"/>
      <c r="I114" s="1284">
        <v>100000</v>
      </c>
      <c r="J114" s="1284"/>
      <c r="K114" s="1286">
        <f t="shared" si="3"/>
        <v>100000</v>
      </c>
    </row>
    <row r="115" spans="1:11" ht="15.75" customHeight="1" hidden="1">
      <c r="A115" s="1290" t="s">
        <v>1558</v>
      </c>
      <c r="B115" s="1291"/>
      <c r="C115" s="1291"/>
      <c r="D115" s="1284"/>
      <c r="E115" s="1284"/>
      <c r="F115" s="1284"/>
      <c r="G115" s="1284"/>
      <c r="H115" s="1284"/>
      <c r="I115" s="1284">
        <v>40000</v>
      </c>
      <c r="J115" s="1284"/>
      <c r="K115" s="1286">
        <f t="shared" si="3"/>
        <v>40000</v>
      </c>
    </row>
    <row r="116" spans="1:11" ht="15.75" customHeight="1">
      <c r="A116" s="1293" t="s">
        <v>1594</v>
      </c>
      <c r="B116" s="1292"/>
      <c r="C116" s="1292"/>
      <c r="D116" s="1292"/>
      <c r="E116" s="1292"/>
      <c r="F116" s="1292"/>
      <c r="G116" s="1292"/>
      <c r="H116" s="1292"/>
      <c r="I116" s="1292">
        <v>140</v>
      </c>
      <c r="J116" s="1292"/>
      <c r="K116" s="1286">
        <f t="shared" si="3"/>
        <v>140</v>
      </c>
    </row>
    <row r="117" spans="1:11" ht="15.75" customHeight="1" hidden="1">
      <c r="A117" s="1293" t="s">
        <v>868</v>
      </c>
      <c r="B117" s="1292"/>
      <c r="C117" s="1292">
        <v>50000</v>
      </c>
      <c r="D117" s="1292"/>
      <c r="E117" s="1292"/>
      <c r="F117" s="1292"/>
      <c r="G117" s="1292"/>
      <c r="H117" s="1292"/>
      <c r="I117" s="1292"/>
      <c r="J117" s="1292"/>
      <c r="K117" s="1286">
        <f t="shared" si="3"/>
        <v>50000</v>
      </c>
    </row>
    <row r="118" spans="1:11" ht="15.75" customHeight="1" hidden="1">
      <c r="A118" s="1293" t="s">
        <v>868</v>
      </c>
      <c r="B118" s="1292"/>
      <c r="C118" s="1292">
        <v>80000</v>
      </c>
      <c r="D118" s="1292"/>
      <c r="E118" s="1292"/>
      <c r="F118" s="1292"/>
      <c r="G118" s="1292"/>
      <c r="H118" s="1292"/>
      <c r="I118" s="1292"/>
      <c r="J118" s="1292"/>
      <c r="K118" s="1286">
        <f t="shared" si="3"/>
        <v>80000</v>
      </c>
    </row>
    <row r="119" spans="1:11" ht="15.75" customHeight="1" hidden="1">
      <c r="A119" s="1293" t="s">
        <v>868</v>
      </c>
      <c r="B119" s="1292"/>
      <c r="C119" s="1292"/>
      <c r="D119" s="1292">
        <v>50000</v>
      </c>
      <c r="E119" s="1292"/>
      <c r="F119" s="1292"/>
      <c r="G119" s="1292"/>
      <c r="H119" s="1292"/>
      <c r="I119" s="1292"/>
      <c r="J119" s="1292"/>
      <c r="K119" s="1286">
        <f t="shared" si="3"/>
        <v>50000</v>
      </c>
    </row>
    <row r="120" spans="1:11" ht="15.75" customHeight="1" hidden="1">
      <c r="A120" s="1293" t="s">
        <v>868</v>
      </c>
      <c r="B120" s="1292"/>
      <c r="C120" s="1292"/>
      <c r="D120" s="1292"/>
      <c r="E120" s="1292"/>
      <c r="F120" s="1292"/>
      <c r="G120" s="1292"/>
      <c r="H120" s="1292"/>
      <c r="I120" s="1292">
        <v>16000000</v>
      </c>
      <c r="J120" s="1292"/>
      <c r="K120" s="1286">
        <f t="shared" si="3"/>
        <v>16000000</v>
      </c>
    </row>
    <row r="121" spans="1:11" ht="15.75" customHeight="1" hidden="1">
      <c r="A121" s="1293" t="s">
        <v>868</v>
      </c>
      <c r="B121" s="1292"/>
      <c r="C121" s="1292"/>
      <c r="D121" s="1292"/>
      <c r="E121" s="1292"/>
      <c r="F121" s="1292"/>
      <c r="G121" s="1292">
        <v>100000</v>
      </c>
      <c r="H121" s="1292"/>
      <c r="I121" s="1292"/>
      <c r="J121" s="1292"/>
      <c r="K121" s="1286">
        <f t="shared" si="3"/>
        <v>100000</v>
      </c>
    </row>
    <row r="122" spans="1:11" ht="15.75" customHeight="1">
      <c r="A122" s="1293" t="s">
        <v>1595</v>
      </c>
      <c r="B122" s="1292"/>
      <c r="C122" s="1292">
        <v>130</v>
      </c>
      <c r="D122" s="1292">
        <v>50</v>
      </c>
      <c r="E122" s="1292"/>
      <c r="F122" s="1292"/>
      <c r="G122" s="1292">
        <v>100</v>
      </c>
      <c r="H122" s="1292"/>
      <c r="I122" s="1292">
        <v>16000</v>
      </c>
      <c r="J122" s="1292"/>
      <c r="K122" s="1286">
        <f t="shared" si="3"/>
        <v>16280</v>
      </c>
    </row>
    <row r="123" spans="1:11" ht="15.75" customHeight="1" hidden="1">
      <c r="A123" s="1293" t="s">
        <v>1596</v>
      </c>
      <c r="B123" s="1292"/>
      <c r="C123" s="1292">
        <v>50000</v>
      </c>
      <c r="D123" s="1292"/>
      <c r="E123" s="1292"/>
      <c r="F123" s="1292"/>
      <c r="G123" s="1292"/>
      <c r="H123" s="1292"/>
      <c r="I123" s="1292"/>
      <c r="J123" s="1292"/>
      <c r="K123" s="1286">
        <f t="shared" si="3"/>
        <v>50000</v>
      </c>
    </row>
    <row r="124" spans="1:11" ht="15.75" customHeight="1" hidden="1">
      <c r="A124" s="1293" t="s">
        <v>1596</v>
      </c>
      <c r="B124" s="1292"/>
      <c r="C124" s="1292">
        <v>100000</v>
      </c>
      <c r="D124" s="1292"/>
      <c r="E124" s="1292"/>
      <c r="F124" s="1292"/>
      <c r="G124" s="1292"/>
      <c r="H124" s="1292"/>
      <c r="I124" s="1292"/>
      <c r="J124" s="1292"/>
      <c r="K124" s="1286">
        <f t="shared" si="3"/>
        <v>100000</v>
      </c>
    </row>
    <row r="125" spans="1:11" ht="15.75" customHeight="1" hidden="1">
      <c r="A125" s="1293" t="s">
        <v>1596</v>
      </c>
      <c r="B125" s="1292"/>
      <c r="C125" s="1292"/>
      <c r="D125" s="1292"/>
      <c r="E125" s="1292"/>
      <c r="F125" s="1292"/>
      <c r="G125" s="1292"/>
      <c r="H125" s="1292"/>
      <c r="I125" s="1292">
        <v>400000</v>
      </c>
      <c r="J125" s="1292"/>
      <c r="K125" s="1286">
        <f t="shared" si="3"/>
        <v>400000</v>
      </c>
    </row>
    <row r="126" spans="1:11" ht="15.75" customHeight="1" hidden="1">
      <c r="A126" s="1293" t="s">
        <v>1596</v>
      </c>
      <c r="B126" s="1292"/>
      <c r="C126" s="1292"/>
      <c r="D126" s="1292"/>
      <c r="E126" s="1292"/>
      <c r="F126" s="1292"/>
      <c r="G126" s="1292"/>
      <c r="H126" s="1292"/>
      <c r="I126" s="1292">
        <v>300000</v>
      </c>
      <c r="J126" s="1292"/>
      <c r="K126" s="1286">
        <f t="shared" si="3"/>
        <v>300000</v>
      </c>
    </row>
    <row r="127" spans="1:11" ht="15.75" customHeight="1" hidden="1">
      <c r="A127" s="1293" t="s">
        <v>1596</v>
      </c>
      <c r="B127" s="1292"/>
      <c r="C127" s="1292"/>
      <c r="D127" s="1292"/>
      <c r="E127" s="1292"/>
      <c r="F127" s="1292"/>
      <c r="G127" s="1292"/>
      <c r="H127" s="1292"/>
      <c r="I127" s="1292">
        <v>100000</v>
      </c>
      <c r="J127" s="1292"/>
      <c r="K127" s="1286">
        <f t="shared" si="3"/>
        <v>100000</v>
      </c>
    </row>
    <row r="128" spans="1:11" ht="15.75" customHeight="1">
      <c r="A128" s="1293" t="s">
        <v>1597</v>
      </c>
      <c r="B128" s="1292"/>
      <c r="C128" s="1292">
        <v>150</v>
      </c>
      <c r="D128" s="1292"/>
      <c r="E128" s="1292"/>
      <c r="F128" s="1292"/>
      <c r="G128" s="1292"/>
      <c r="H128" s="1292"/>
      <c r="I128" s="1292">
        <v>800</v>
      </c>
      <c r="J128" s="1292"/>
      <c r="K128" s="1286">
        <f t="shared" si="3"/>
        <v>950</v>
      </c>
    </row>
    <row r="129" spans="1:11" ht="15.75" customHeight="1" hidden="1">
      <c r="A129" s="1290" t="s">
        <v>646</v>
      </c>
      <c r="B129" s="1291"/>
      <c r="C129" s="1291">
        <v>100000</v>
      </c>
      <c r="D129" s="1284"/>
      <c r="E129" s="1284"/>
      <c r="F129" s="1284"/>
      <c r="G129" s="1284"/>
      <c r="H129" s="1284"/>
      <c r="I129" s="1284"/>
      <c r="J129" s="1284"/>
      <c r="K129" s="1286">
        <f t="shared" si="3"/>
        <v>100000</v>
      </c>
    </row>
    <row r="130" spans="1:11" ht="15.75" customHeight="1" hidden="1">
      <c r="A130" s="1290" t="s">
        <v>646</v>
      </c>
      <c r="B130" s="1291"/>
      <c r="C130" s="1291">
        <v>233300</v>
      </c>
      <c r="D130" s="1284"/>
      <c r="E130" s="1284"/>
      <c r="F130" s="1284"/>
      <c r="G130" s="1284"/>
      <c r="H130" s="1284"/>
      <c r="I130" s="1284"/>
      <c r="J130" s="1284"/>
      <c r="K130" s="1286">
        <f t="shared" si="3"/>
        <v>233300</v>
      </c>
    </row>
    <row r="131" spans="1:11" ht="15.75" customHeight="1" hidden="1">
      <c r="A131" s="1290" t="s">
        <v>646</v>
      </c>
      <c r="B131" s="1291"/>
      <c r="C131" s="1291">
        <v>58300</v>
      </c>
      <c r="D131" s="1284"/>
      <c r="E131" s="1284"/>
      <c r="F131" s="1284"/>
      <c r="G131" s="1284"/>
      <c r="H131" s="1284"/>
      <c r="I131" s="1284"/>
      <c r="J131" s="1284"/>
      <c r="K131" s="1286">
        <f aca="true" t="shared" si="4" ref="K131:K145">SUM(B131:J131)</f>
        <v>58300</v>
      </c>
    </row>
    <row r="132" spans="1:11" ht="15.75" customHeight="1" hidden="1">
      <c r="A132" s="1290" t="s">
        <v>646</v>
      </c>
      <c r="B132" s="1291"/>
      <c r="C132" s="1291">
        <v>58300</v>
      </c>
      <c r="D132" s="1284"/>
      <c r="E132" s="1284"/>
      <c r="F132" s="1284"/>
      <c r="G132" s="1284"/>
      <c r="H132" s="1284"/>
      <c r="I132" s="1284"/>
      <c r="J132" s="1284"/>
      <c r="K132" s="1286">
        <f t="shared" si="4"/>
        <v>58300</v>
      </c>
    </row>
    <row r="133" spans="1:11" ht="15.75" customHeight="1" hidden="1">
      <c r="A133" s="1290" t="s">
        <v>646</v>
      </c>
      <c r="B133" s="1291"/>
      <c r="C133" s="1291">
        <v>58300</v>
      </c>
      <c r="D133" s="1284"/>
      <c r="E133" s="1284"/>
      <c r="F133" s="1284"/>
      <c r="G133" s="1284"/>
      <c r="H133" s="1284"/>
      <c r="I133" s="1284"/>
      <c r="J133" s="1284"/>
      <c r="K133" s="1286">
        <f t="shared" si="4"/>
        <v>58300</v>
      </c>
    </row>
    <row r="134" spans="1:11" ht="15.75" customHeight="1" hidden="1">
      <c r="A134" s="1290" t="s">
        <v>646</v>
      </c>
      <c r="B134" s="1291"/>
      <c r="C134" s="1291">
        <v>58300</v>
      </c>
      <c r="D134" s="1284"/>
      <c r="E134" s="1284"/>
      <c r="F134" s="1284"/>
      <c r="G134" s="1284"/>
      <c r="H134" s="1284"/>
      <c r="I134" s="1284"/>
      <c r="J134" s="1284"/>
      <c r="K134" s="1286">
        <f t="shared" si="4"/>
        <v>58300</v>
      </c>
    </row>
    <row r="135" spans="1:11" ht="15.75" customHeight="1" hidden="1">
      <c r="A135" s="1290" t="s">
        <v>646</v>
      </c>
      <c r="B135" s="1291"/>
      <c r="C135" s="1291">
        <v>58300</v>
      </c>
      <c r="D135" s="1284"/>
      <c r="E135" s="1284"/>
      <c r="F135" s="1284"/>
      <c r="G135" s="1284"/>
      <c r="H135" s="1284"/>
      <c r="I135" s="1284"/>
      <c r="J135" s="1284"/>
      <c r="K135" s="1286">
        <f t="shared" si="4"/>
        <v>58300</v>
      </c>
    </row>
    <row r="136" spans="1:11" ht="15.75" customHeight="1" hidden="1">
      <c r="A136" s="1290" t="s">
        <v>646</v>
      </c>
      <c r="B136" s="1291"/>
      <c r="C136" s="1291">
        <v>58600</v>
      </c>
      <c r="D136" s="1284"/>
      <c r="E136" s="1284"/>
      <c r="F136" s="1284"/>
      <c r="G136" s="1284"/>
      <c r="H136" s="1284"/>
      <c r="I136" s="1284"/>
      <c r="J136" s="1284"/>
      <c r="K136" s="1286">
        <f t="shared" si="4"/>
        <v>58600</v>
      </c>
    </row>
    <row r="137" spans="1:11" ht="15.75" customHeight="1" hidden="1">
      <c r="A137" s="1290" t="s">
        <v>646</v>
      </c>
      <c r="B137" s="1291"/>
      <c r="C137" s="1291"/>
      <c r="D137" s="1284">
        <v>100000</v>
      </c>
      <c r="E137" s="1284"/>
      <c r="F137" s="1284"/>
      <c r="G137" s="1284"/>
      <c r="H137" s="1284"/>
      <c r="I137" s="1284"/>
      <c r="J137" s="1284"/>
      <c r="K137" s="1286">
        <f t="shared" si="4"/>
        <v>100000</v>
      </c>
    </row>
    <row r="138" spans="1:11" ht="15.75" customHeight="1" hidden="1">
      <c r="A138" s="1290" t="s">
        <v>646</v>
      </c>
      <c r="B138" s="1291"/>
      <c r="C138" s="1291">
        <v>58300</v>
      </c>
      <c r="D138" s="1284"/>
      <c r="E138" s="1284"/>
      <c r="F138" s="1284"/>
      <c r="G138" s="1284"/>
      <c r="H138" s="1284"/>
      <c r="I138" s="1284"/>
      <c r="J138" s="1284"/>
      <c r="K138" s="1286">
        <f t="shared" si="4"/>
        <v>58300</v>
      </c>
    </row>
    <row r="139" spans="1:11" ht="15.75" customHeight="1">
      <c r="A139" s="1293" t="s">
        <v>1598</v>
      </c>
      <c r="B139" s="1292"/>
      <c r="C139" s="1292">
        <v>742</v>
      </c>
      <c r="D139" s="1292">
        <v>100</v>
      </c>
      <c r="E139" s="1292"/>
      <c r="F139" s="1292"/>
      <c r="G139" s="1292"/>
      <c r="H139" s="1292"/>
      <c r="I139" s="1292"/>
      <c r="J139" s="1292"/>
      <c r="K139" s="1286">
        <f t="shared" si="4"/>
        <v>842</v>
      </c>
    </row>
    <row r="140" spans="1:11" ht="15.75" customHeight="1" hidden="1">
      <c r="A140" s="1290" t="s">
        <v>1599</v>
      </c>
      <c r="B140" s="1291"/>
      <c r="C140" s="1291">
        <v>100000</v>
      </c>
      <c r="D140" s="1284"/>
      <c r="E140" s="1284"/>
      <c r="F140" s="1284"/>
      <c r="G140" s="1284"/>
      <c r="H140" s="1284"/>
      <c r="I140" s="1284"/>
      <c r="J140" s="1284"/>
      <c r="K140" s="1286">
        <f t="shared" si="4"/>
        <v>100000</v>
      </c>
    </row>
    <row r="141" spans="1:11" ht="15.75" customHeight="1" hidden="1">
      <c r="A141" s="1290" t="s">
        <v>1599</v>
      </c>
      <c r="B141" s="1291"/>
      <c r="C141" s="1291"/>
      <c r="D141" s="1284"/>
      <c r="E141" s="1284">
        <v>100000</v>
      </c>
      <c r="F141" s="1284"/>
      <c r="G141" s="1284"/>
      <c r="H141" s="1284"/>
      <c r="I141" s="1284"/>
      <c r="J141" s="1284"/>
      <c r="K141" s="1286">
        <f t="shared" si="4"/>
        <v>100000</v>
      </c>
    </row>
    <row r="142" spans="1:11" ht="15.75" customHeight="1" hidden="1">
      <c r="A142" s="1290" t="s">
        <v>1599</v>
      </c>
      <c r="B142" s="1291"/>
      <c r="C142" s="1291"/>
      <c r="D142" s="1284">
        <v>100000</v>
      </c>
      <c r="E142" s="1284"/>
      <c r="F142" s="1284"/>
      <c r="G142" s="1284"/>
      <c r="H142" s="1284"/>
      <c r="I142" s="1284"/>
      <c r="J142" s="1284"/>
      <c r="K142" s="1286">
        <f t="shared" si="4"/>
        <v>100000</v>
      </c>
    </row>
    <row r="143" spans="1:11" ht="15.75" customHeight="1" hidden="1">
      <c r="A143" s="1290" t="s">
        <v>1599</v>
      </c>
      <c r="B143" s="1291"/>
      <c r="C143" s="1291"/>
      <c r="D143" s="1284">
        <v>58000</v>
      </c>
      <c r="E143" s="1284"/>
      <c r="F143" s="1284"/>
      <c r="G143" s="1284"/>
      <c r="H143" s="1284"/>
      <c r="I143" s="1284"/>
      <c r="J143" s="1284"/>
      <c r="K143" s="1286">
        <f t="shared" si="4"/>
        <v>58000</v>
      </c>
    </row>
    <row r="144" spans="1:11" ht="15.75" customHeight="1">
      <c r="A144" s="1290" t="s">
        <v>1600</v>
      </c>
      <c r="B144" s="1292"/>
      <c r="C144" s="1292">
        <v>100</v>
      </c>
      <c r="D144" s="1292">
        <v>158</v>
      </c>
      <c r="E144" s="1292">
        <v>100</v>
      </c>
      <c r="F144" s="1292"/>
      <c r="G144" s="1292"/>
      <c r="H144" s="1292"/>
      <c r="I144" s="1292"/>
      <c r="J144" s="1292"/>
      <c r="K144" s="1286">
        <f t="shared" si="4"/>
        <v>358</v>
      </c>
    </row>
    <row r="145" spans="1:11" ht="15" customHeight="1">
      <c r="A145" s="1293" t="s">
        <v>1601</v>
      </c>
      <c r="B145" s="1292"/>
      <c r="C145" s="1292">
        <v>361</v>
      </c>
      <c r="D145" s="1289">
        <v>100</v>
      </c>
      <c r="E145" s="1289"/>
      <c r="F145" s="1289"/>
      <c r="G145" s="1289"/>
      <c r="H145" s="1289"/>
      <c r="I145" s="1289"/>
      <c r="J145" s="1289"/>
      <c r="K145" s="1286">
        <f t="shared" si="4"/>
        <v>461</v>
      </c>
    </row>
    <row r="146" spans="1:11" ht="27" customHeight="1">
      <c r="A146" s="1295" t="s">
        <v>1602</v>
      </c>
      <c r="B146" s="1296">
        <f aca="true" t="shared" si="5" ref="B146:K146">B3+B37+B47+B48+B49+B61+B70+B82+B104+B107+B110+B113+B116+B122+B128+B139+B144+B145</f>
        <v>2020</v>
      </c>
      <c r="C146" s="1296">
        <f t="shared" si="5"/>
        <v>6328</v>
      </c>
      <c r="D146" s="1296">
        <f t="shared" si="5"/>
        <v>1158</v>
      </c>
      <c r="E146" s="1296">
        <f t="shared" si="5"/>
        <v>300</v>
      </c>
      <c r="F146" s="1296">
        <f t="shared" si="5"/>
        <v>0</v>
      </c>
      <c r="G146" s="1296">
        <f t="shared" si="5"/>
        <v>910</v>
      </c>
      <c r="H146" s="1296">
        <f t="shared" si="5"/>
        <v>190</v>
      </c>
      <c r="I146" s="1296">
        <f t="shared" si="5"/>
        <v>41653.657999999996</v>
      </c>
      <c r="J146" s="1296">
        <f t="shared" si="5"/>
        <v>0</v>
      </c>
      <c r="K146" s="1296">
        <f t="shared" si="5"/>
        <v>52559.657999999996</v>
      </c>
    </row>
    <row r="147" spans="1:11" ht="15" customHeight="1">
      <c r="A147" s="1297" t="s">
        <v>1390</v>
      </c>
      <c r="B147" s="1298"/>
      <c r="C147" s="1298"/>
      <c r="D147" s="1299"/>
      <c r="E147" s="1299"/>
      <c r="F147" s="1299"/>
      <c r="G147" s="1299"/>
      <c r="H147" s="1299"/>
      <c r="I147" s="1299"/>
      <c r="J147" s="1299"/>
      <c r="K147" s="1300"/>
    </row>
    <row r="148" spans="1:11" ht="26.25" customHeight="1">
      <c r="A148" s="1293" t="s">
        <v>1603</v>
      </c>
      <c r="B148" s="1292"/>
      <c r="C148" s="1292"/>
      <c r="D148" s="1289"/>
      <c r="E148" s="1289"/>
      <c r="F148" s="1289"/>
      <c r="G148" s="1289"/>
      <c r="H148" s="1289"/>
      <c r="I148" s="1289"/>
      <c r="J148" s="1289"/>
      <c r="K148" s="1301">
        <f>SUM(I148:J148)</f>
        <v>0</v>
      </c>
    </row>
    <row r="149" spans="1:11" ht="15" customHeight="1">
      <c r="A149" s="1293" t="s">
        <v>1604</v>
      </c>
      <c r="B149" s="1292"/>
      <c r="C149" s="1292"/>
      <c r="D149" s="1289"/>
      <c r="E149" s="1289"/>
      <c r="F149" s="1289"/>
      <c r="G149" s="1289"/>
      <c r="H149" s="1289"/>
      <c r="I149" s="1289"/>
      <c r="J149" s="1289"/>
      <c r="K149" s="1301"/>
    </row>
    <row r="150" spans="1:11" ht="15" customHeight="1">
      <c r="A150" s="1302" t="s">
        <v>1605</v>
      </c>
      <c r="B150" s="1292">
        <v>375</v>
      </c>
      <c r="C150" s="1292"/>
      <c r="D150" s="1289"/>
      <c r="E150" s="1289"/>
      <c r="F150" s="1289"/>
      <c r="G150" s="1289"/>
      <c r="H150" s="1289"/>
      <c r="I150" s="1289"/>
      <c r="J150" s="1289"/>
      <c r="K150" s="1303">
        <f>SUM(B150:J150)</f>
        <v>375</v>
      </c>
    </row>
    <row r="151" spans="1:11" ht="15" customHeight="1">
      <c r="A151" s="1302" t="s">
        <v>1606</v>
      </c>
      <c r="B151" s="1292"/>
      <c r="C151" s="1292"/>
      <c r="D151" s="1289"/>
      <c r="E151" s="1289"/>
      <c r="F151" s="1289"/>
      <c r="G151" s="1289"/>
      <c r="H151" s="1289"/>
      <c r="I151" s="1289">
        <v>2652</v>
      </c>
      <c r="J151" s="1289"/>
      <c r="K151" s="1304">
        <f>SUM(B151:J151)</f>
        <v>2652</v>
      </c>
    </row>
    <row r="152" spans="1:11" ht="15" customHeight="1">
      <c r="A152" s="1302" t="s">
        <v>1607</v>
      </c>
      <c r="B152" s="1292"/>
      <c r="C152" s="1292"/>
      <c r="D152" s="1289"/>
      <c r="E152" s="1289"/>
      <c r="F152" s="1289"/>
      <c r="G152" s="1289">
        <v>250</v>
      </c>
      <c r="H152" s="1289"/>
      <c r="I152" s="1289"/>
      <c r="J152" s="1289"/>
      <c r="K152" s="1304">
        <f>SUM(B152:J152)</f>
        <v>250</v>
      </c>
    </row>
    <row r="153" spans="1:11" ht="15" customHeight="1">
      <c r="A153" s="1305" t="s">
        <v>565</v>
      </c>
      <c r="B153" s="1296">
        <f aca="true" t="shared" si="6" ref="B153:J153">SUM(B148:B152)</f>
        <v>375</v>
      </c>
      <c r="C153" s="1296">
        <f t="shared" si="6"/>
        <v>0</v>
      </c>
      <c r="D153" s="1296">
        <f t="shared" si="6"/>
        <v>0</v>
      </c>
      <c r="E153" s="1296">
        <f t="shared" si="6"/>
        <v>0</v>
      </c>
      <c r="F153" s="1296">
        <f t="shared" si="6"/>
        <v>0</v>
      </c>
      <c r="G153" s="1296">
        <f t="shared" si="6"/>
        <v>250</v>
      </c>
      <c r="H153" s="1296">
        <f t="shared" si="6"/>
        <v>0</v>
      </c>
      <c r="I153" s="1296">
        <f t="shared" si="6"/>
        <v>2652</v>
      </c>
      <c r="J153" s="1296">
        <f t="shared" si="6"/>
        <v>0</v>
      </c>
      <c r="K153" s="1306">
        <f>SUM(B153:J153)</f>
        <v>3277</v>
      </c>
    </row>
    <row r="154" spans="1:11" ht="15" customHeight="1">
      <c r="A154" s="1297" t="s">
        <v>1608</v>
      </c>
      <c r="B154" s="1307"/>
      <c r="C154" s="1307"/>
      <c r="D154" s="1307"/>
      <c r="E154" s="1307"/>
      <c r="F154" s="1307"/>
      <c r="G154" s="1307"/>
      <c r="H154" s="1307"/>
      <c r="I154" s="1307"/>
      <c r="J154" s="1307"/>
      <c r="K154" s="1308"/>
    </row>
    <row r="155" spans="1:11" ht="15" customHeight="1" hidden="1">
      <c r="A155" s="1302" t="s">
        <v>80</v>
      </c>
      <c r="B155" s="1292"/>
      <c r="C155" s="1292">
        <v>90000</v>
      </c>
      <c r="D155" s="1289"/>
      <c r="E155" s="1289"/>
      <c r="F155" s="1289"/>
      <c r="G155" s="1289"/>
      <c r="H155" s="1289"/>
      <c r="I155" s="1289"/>
      <c r="J155" s="1289"/>
      <c r="K155" s="1301">
        <f aca="true" t="shared" si="7" ref="K155:K172">SUM(B155:J155)</f>
        <v>90000</v>
      </c>
    </row>
    <row r="156" spans="1:11" ht="15" customHeight="1" hidden="1">
      <c r="A156" s="1302" t="s">
        <v>80</v>
      </c>
      <c r="B156" s="1292"/>
      <c r="C156" s="1292">
        <v>30000</v>
      </c>
      <c r="D156" s="1289"/>
      <c r="E156" s="1289"/>
      <c r="F156" s="1289"/>
      <c r="G156" s="1289"/>
      <c r="H156" s="1289"/>
      <c r="I156" s="1289"/>
      <c r="J156" s="1289"/>
      <c r="K156" s="1301">
        <f t="shared" si="7"/>
        <v>30000</v>
      </c>
    </row>
    <row r="157" spans="1:11" ht="15" customHeight="1" hidden="1">
      <c r="A157" s="1302" t="s">
        <v>80</v>
      </c>
      <c r="B157" s="1292"/>
      <c r="C157" s="1292"/>
      <c r="D157" s="1289"/>
      <c r="E157" s="1289"/>
      <c r="F157" s="1289"/>
      <c r="G157" s="1289"/>
      <c r="H157" s="1289"/>
      <c r="I157" s="1289">
        <v>100000</v>
      </c>
      <c r="J157" s="1289"/>
      <c r="K157" s="1301">
        <f t="shared" si="7"/>
        <v>100000</v>
      </c>
    </row>
    <row r="158" spans="1:11" ht="15" customHeight="1" hidden="1">
      <c r="A158" s="1302" t="s">
        <v>80</v>
      </c>
      <c r="B158" s="1292"/>
      <c r="C158" s="1292"/>
      <c r="D158" s="1289"/>
      <c r="E158" s="1289"/>
      <c r="F158" s="1289"/>
      <c r="G158" s="1289"/>
      <c r="H158" s="1289"/>
      <c r="I158" s="1289">
        <v>180000</v>
      </c>
      <c r="J158" s="1289"/>
      <c r="K158" s="1301">
        <f t="shared" si="7"/>
        <v>180000</v>
      </c>
    </row>
    <row r="159" spans="1:11" ht="15" customHeight="1" hidden="1">
      <c r="A159" s="1302" t="s">
        <v>80</v>
      </c>
      <c r="B159" s="1292"/>
      <c r="C159" s="1292"/>
      <c r="D159" s="1289"/>
      <c r="E159" s="1289"/>
      <c r="F159" s="1289"/>
      <c r="G159" s="1289"/>
      <c r="H159" s="1289"/>
      <c r="I159" s="1289">
        <v>165000</v>
      </c>
      <c r="J159" s="1289"/>
      <c r="K159" s="1301">
        <f t="shared" si="7"/>
        <v>165000</v>
      </c>
    </row>
    <row r="160" spans="1:11" ht="15" customHeight="1" hidden="1">
      <c r="A160" s="1302" t="s">
        <v>80</v>
      </c>
      <c r="B160" s="1292"/>
      <c r="C160" s="1292"/>
      <c r="D160" s="1289"/>
      <c r="E160" s="1289"/>
      <c r="F160" s="1289"/>
      <c r="G160" s="1289"/>
      <c r="H160" s="1289"/>
      <c r="I160" s="1289">
        <v>170000</v>
      </c>
      <c r="J160" s="1289"/>
      <c r="K160" s="1301">
        <f t="shared" si="7"/>
        <v>170000</v>
      </c>
    </row>
    <row r="161" spans="1:11" ht="15" customHeight="1" hidden="1">
      <c r="A161" s="1302" t="s">
        <v>80</v>
      </c>
      <c r="B161" s="1292"/>
      <c r="C161" s="1292"/>
      <c r="D161" s="1289"/>
      <c r="E161" s="1289"/>
      <c r="F161" s="1289"/>
      <c r="G161" s="1289"/>
      <c r="H161" s="1289"/>
      <c r="I161" s="1289">
        <v>294890</v>
      </c>
      <c r="J161" s="1289"/>
      <c r="K161" s="1301">
        <f t="shared" si="7"/>
        <v>294890</v>
      </c>
    </row>
    <row r="162" spans="1:11" ht="15" customHeight="1" hidden="1">
      <c r="A162" s="1302" t="s">
        <v>80</v>
      </c>
      <c r="B162" s="1292"/>
      <c r="C162" s="1292"/>
      <c r="D162" s="1289"/>
      <c r="E162" s="1289"/>
      <c r="F162" s="1289"/>
      <c r="G162" s="1289"/>
      <c r="H162" s="1289"/>
      <c r="I162" s="1289">
        <v>170000</v>
      </c>
      <c r="J162" s="1289"/>
      <c r="K162" s="1301">
        <f t="shared" si="7"/>
        <v>170000</v>
      </c>
    </row>
    <row r="163" spans="1:11" ht="15" customHeight="1" hidden="1">
      <c r="A163" s="1302" t="s">
        <v>80</v>
      </c>
      <c r="B163" s="1292"/>
      <c r="C163" s="1292"/>
      <c r="D163" s="1289"/>
      <c r="E163" s="1289"/>
      <c r="F163" s="1289"/>
      <c r="G163" s="1289"/>
      <c r="H163" s="1289"/>
      <c r="I163" s="1289">
        <v>180000</v>
      </c>
      <c r="J163" s="1289"/>
      <c r="K163" s="1301">
        <f t="shared" si="7"/>
        <v>180000</v>
      </c>
    </row>
    <row r="164" spans="1:11" ht="15" customHeight="1" hidden="1">
      <c r="A164" s="1302" t="s">
        <v>80</v>
      </c>
      <c r="B164" s="1292"/>
      <c r="C164" s="1292"/>
      <c r="D164" s="1289"/>
      <c r="E164" s="1289"/>
      <c r="F164" s="1289"/>
      <c r="G164" s="1289"/>
      <c r="H164" s="1289"/>
      <c r="I164" s="1289">
        <v>250000</v>
      </c>
      <c r="J164" s="1289"/>
      <c r="K164" s="1301">
        <f t="shared" si="7"/>
        <v>250000</v>
      </c>
    </row>
    <row r="165" spans="1:11" ht="15" customHeight="1" hidden="1">
      <c r="A165" s="1302" t="s">
        <v>80</v>
      </c>
      <c r="B165" s="1292"/>
      <c r="C165" s="1292"/>
      <c r="D165" s="1289"/>
      <c r="E165" s="1289"/>
      <c r="F165" s="1289"/>
      <c r="G165" s="1289"/>
      <c r="H165" s="1289"/>
      <c r="I165" s="1289">
        <v>250000</v>
      </c>
      <c r="J165" s="1289"/>
      <c r="K165" s="1301">
        <f t="shared" si="7"/>
        <v>250000</v>
      </c>
    </row>
    <row r="166" spans="1:11" ht="15" customHeight="1" hidden="1">
      <c r="A166" s="1302" t="s">
        <v>80</v>
      </c>
      <c r="B166" s="1292"/>
      <c r="C166" s="1292"/>
      <c r="D166" s="1289"/>
      <c r="E166" s="1289"/>
      <c r="F166" s="1289"/>
      <c r="G166" s="1289"/>
      <c r="H166" s="1289"/>
      <c r="I166" s="1289">
        <v>4641647</v>
      </c>
      <c r="J166" s="1289"/>
      <c r="K166" s="1301">
        <f t="shared" si="7"/>
        <v>4641647</v>
      </c>
    </row>
    <row r="167" spans="1:11" ht="15" customHeight="1" hidden="1">
      <c r="A167" s="1302" t="s">
        <v>80</v>
      </c>
      <c r="B167" s="1292"/>
      <c r="C167" s="1292"/>
      <c r="D167" s="1289"/>
      <c r="E167" s="1289"/>
      <c r="F167" s="1289"/>
      <c r="G167" s="1289"/>
      <c r="H167" s="1289">
        <v>50000</v>
      </c>
      <c r="I167" s="1289"/>
      <c r="J167" s="1289"/>
      <c r="K167" s="1301">
        <f t="shared" si="7"/>
        <v>50000</v>
      </c>
    </row>
    <row r="168" spans="1:11" ht="15" customHeight="1" hidden="1">
      <c r="A168" s="1302" t="s">
        <v>80</v>
      </c>
      <c r="B168" s="1292"/>
      <c r="C168" s="1292"/>
      <c r="D168" s="1289"/>
      <c r="E168" s="1289"/>
      <c r="F168" s="1289"/>
      <c r="G168" s="1289"/>
      <c r="H168" s="1289"/>
      <c r="I168" s="1289">
        <v>2665000</v>
      </c>
      <c r="J168" s="1289"/>
      <c r="K168" s="1301">
        <f t="shared" si="7"/>
        <v>2665000</v>
      </c>
    </row>
    <row r="169" spans="1:11" ht="15" customHeight="1" hidden="1">
      <c r="A169" s="1302" t="s">
        <v>80</v>
      </c>
      <c r="B169" s="1292"/>
      <c r="C169" s="1292"/>
      <c r="D169" s="1289"/>
      <c r="E169" s="1289"/>
      <c r="F169" s="1289"/>
      <c r="G169" s="1289"/>
      <c r="H169" s="1289"/>
      <c r="I169" s="1289">
        <v>465440</v>
      </c>
      <c r="J169" s="1289"/>
      <c r="K169" s="1301">
        <f t="shared" si="7"/>
        <v>465440</v>
      </c>
    </row>
    <row r="170" spans="1:11" ht="24.75" customHeight="1">
      <c r="A170" s="1302" t="s">
        <v>81</v>
      </c>
      <c r="B170" s="1292"/>
      <c r="C170" s="1292">
        <v>120</v>
      </c>
      <c r="D170" s="1292"/>
      <c r="E170" s="1292"/>
      <c r="F170" s="1292"/>
      <c r="G170" s="1292"/>
      <c r="H170" s="1292">
        <v>50</v>
      </c>
      <c r="I170" s="1292">
        <v>9532</v>
      </c>
      <c r="J170" s="1292"/>
      <c r="K170" s="1292">
        <f t="shared" si="7"/>
        <v>9702</v>
      </c>
    </row>
    <row r="171" spans="1:11" ht="15.75" customHeight="1">
      <c r="A171" s="1302" t="s">
        <v>82</v>
      </c>
      <c r="B171" s="1292"/>
      <c r="C171" s="1292"/>
      <c r="D171" s="1289"/>
      <c r="E171" s="1289"/>
      <c r="F171" s="1289"/>
      <c r="G171" s="1289"/>
      <c r="H171" s="1289"/>
      <c r="I171" s="1289">
        <v>404223</v>
      </c>
      <c r="J171" s="1289"/>
      <c r="K171" s="1292">
        <f t="shared" si="7"/>
        <v>404223</v>
      </c>
    </row>
    <row r="172" spans="1:11" ht="25.5" customHeight="1">
      <c r="A172" s="1302" t="s">
        <v>929</v>
      </c>
      <c r="B172" s="1292"/>
      <c r="C172" s="1292"/>
      <c r="D172" s="1289"/>
      <c r="E172" s="1289"/>
      <c r="F172" s="1289"/>
      <c r="G172" s="1289"/>
      <c r="H172" s="1289"/>
      <c r="I172" s="1289">
        <v>96744</v>
      </c>
      <c r="J172" s="1289"/>
      <c r="K172" s="1292">
        <f t="shared" si="7"/>
        <v>96744</v>
      </c>
    </row>
    <row r="173" spans="1:11" ht="15" customHeight="1">
      <c r="A173" s="1305" t="s">
        <v>1608</v>
      </c>
      <c r="B173" s="1296"/>
      <c r="C173" s="1296">
        <f aca="true" t="shared" si="8" ref="C173:K173">SUM(C170:C172)</f>
        <v>120</v>
      </c>
      <c r="D173" s="1296">
        <f t="shared" si="8"/>
        <v>0</v>
      </c>
      <c r="E173" s="1296">
        <f t="shared" si="8"/>
        <v>0</v>
      </c>
      <c r="F173" s="1296">
        <f t="shared" si="8"/>
        <v>0</v>
      </c>
      <c r="G173" s="1296">
        <f t="shared" si="8"/>
        <v>0</v>
      </c>
      <c r="H173" s="1296">
        <f t="shared" si="8"/>
        <v>50</v>
      </c>
      <c r="I173" s="1296">
        <f t="shared" si="8"/>
        <v>510499</v>
      </c>
      <c r="J173" s="1296">
        <f t="shared" si="8"/>
        <v>0</v>
      </c>
      <c r="K173" s="1296">
        <f t="shared" si="8"/>
        <v>510669</v>
      </c>
    </row>
    <row r="174" spans="1:11" ht="21" customHeight="1">
      <c r="A174" s="1926" t="s">
        <v>930</v>
      </c>
      <c r="B174" s="1929"/>
      <c r="C174" s="1929"/>
      <c r="D174" s="1929"/>
      <c r="E174" s="1929"/>
      <c r="F174" s="1929"/>
      <c r="G174" s="1929"/>
      <c r="H174" s="1929"/>
      <c r="I174" s="1929"/>
      <c r="J174" s="1929"/>
      <c r="K174" s="1930"/>
    </row>
    <row r="175" spans="1:11" s="1314" customFormat="1" ht="24.75" customHeight="1">
      <c r="A175" s="1309" t="s">
        <v>931</v>
      </c>
      <c r="B175" s="1310"/>
      <c r="C175" s="1311">
        <v>50</v>
      </c>
      <c r="D175" s="1312">
        <v>100</v>
      </c>
      <c r="E175" s="1311">
        <v>50</v>
      </c>
      <c r="F175" s="1310"/>
      <c r="G175" s="1310"/>
      <c r="H175" s="1310"/>
      <c r="I175" s="1311">
        <v>1807</v>
      </c>
      <c r="J175" s="1310"/>
      <c r="K175" s="1313">
        <f aca="true" t="shared" si="9" ref="K175:K206">SUM(B175:J175)</f>
        <v>2007</v>
      </c>
    </row>
    <row r="176" spans="1:11" s="1314" customFormat="1" ht="17.25" customHeight="1">
      <c r="A176" s="1309" t="s">
        <v>932</v>
      </c>
      <c r="B176" s="1310"/>
      <c r="C176" s="1311"/>
      <c r="D176" s="1311"/>
      <c r="E176" s="1311"/>
      <c r="F176" s="1310"/>
      <c r="G176" s="1310"/>
      <c r="H176" s="1310"/>
      <c r="I176" s="1311">
        <v>5105</v>
      </c>
      <c r="J176" s="1310"/>
      <c r="K176" s="1315">
        <f t="shared" si="9"/>
        <v>5105</v>
      </c>
    </row>
    <row r="177" spans="1:11" ht="15" customHeight="1">
      <c r="A177" s="1316" t="s">
        <v>933</v>
      </c>
      <c r="B177" s="1289"/>
      <c r="C177" s="1289">
        <v>100</v>
      </c>
      <c r="D177" s="1289"/>
      <c r="E177" s="1289"/>
      <c r="F177" s="1289"/>
      <c r="G177" s="1289"/>
      <c r="H177" s="1289"/>
      <c r="I177" s="1289"/>
      <c r="J177" s="1289"/>
      <c r="K177" s="1315">
        <f t="shared" si="9"/>
        <v>100</v>
      </c>
    </row>
    <row r="178" spans="1:11" ht="15" customHeight="1">
      <c r="A178" s="1316" t="s">
        <v>934</v>
      </c>
      <c r="B178" s="1289"/>
      <c r="C178" s="1289">
        <v>100</v>
      </c>
      <c r="D178" s="1289"/>
      <c r="E178" s="1289"/>
      <c r="F178" s="1289"/>
      <c r="G178" s="1289"/>
      <c r="H178" s="1289"/>
      <c r="I178" s="1289"/>
      <c r="J178" s="1289"/>
      <c r="K178" s="1315">
        <f t="shared" si="9"/>
        <v>100</v>
      </c>
    </row>
    <row r="179" spans="1:11" ht="15" customHeight="1">
      <c r="A179" s="1316" t="s">
        <v>935</v>
      </c>
      <c r="B179" s="1289"/>
      <c r="C179" s="1289">
        <v>40</v>
      </c>
      <c r="D179" s="1289"/>
      <c r="E179" s="1289"/>
      <c r="F179" s="1289"/>
      <c r="G179" s="1289"/>
      <c r="H179" s="1289"/>
      <c r="I179" s="1289"/>
      <c r="J179" s="1289"/>
      <c r="K179" s="1315">
        <f t="shared" si="9"/>
        <v>40</v>
      </c>
    </row>
    <row r="180" spans="1:11" ht="15" customHeight="1" hidden="1">
      <c r="A180" s="1316" t="s">
        <v>936</v>
      </c>
      <c r="B180" s="1289"/>
      <c r="C180" s="1289">
        <v>30000</v>
      </c>
      <c r="D180" s="1289"/>
      <c r="E180" s="1289"/>
      <c r="F180" s="1289"/>
      <c r="G180" s="1289"/>
      <c r="H180" s="1289"/>
      <c r="I180" s="1289"/>
      <c r="J180" s="1289"/>
      <c r="K180" s="1315">
        <f t="shared" si="9"/>
        <v>30000</v>
      </c>
    </row>
    <row r="181" spans="1:11" ht="15" customHeight="1" hidden="1">
      <c r="A181" s="1316" t="s">
        <v>936</v>
      </c>
      <c r="B181" s="1289"/>
      <c r="C181" s="1289">
        <v>40000</v>
      </c>
      <c r="D181" s="1289"/>
      <c r="E181" s="1289"/>
      <c r="F181" s="1289"/>
      <c r="G181" s="1289"/>
      <c r="H181" s="1289"/>
      <c r="I181" s="1289"/>
      <c r="J181" s="1289"/>
      <c r="K181" s="1315">
        <f t="shared" si="9"/>
        <v>40000</v>
      </c>
    </row>
    <row r="182" spans="1:11" ht="15" customHeight="1" hidden="1">
      <c r="A182" s="1316" t="s">
        <v>936</v>
      </c>
      <c r="B182" s="1289"/>
      <c r="C182" s="1289">
        <v>60000</v>
      </c>
      <c r="D182" s="1289"/>
      <c r="E182" s="1289"/>
      <c r="F182" s="1289"/>
      <c r="G182" s="1289"/>
      <c r="H182" s="1289"/>
      <c r="I182" s="1289"/>
      <c r="J182" s="1289"/>
      <c r="K182" s="1315">
        <f t="shared" si="9"/>
        <v>60000</v>
      </c>
    </row>
    <row r="183" spans="1:11" ht="15" customHeight="1">
      <c r="A183" s="1316" t="s">
        <v>937</v>
      </c>
      <c r="B183" s="1289"/>
      <c r="C183" s="1289">
        <v>130</v>
      </c>
      <c r="D183" s="1289"/>
      <c r="E183" s="1289"/>
      <c r="F183" s="1289"/>
      <c r="G183" s="1289"/>
      <c r="H183" s="1289"/>
      <c r="I183" s="1289"/>
      <c r="J183" s="1289"/>
      <c r="K183" s="1315">
        <f t="shared" si="9"/>
        <v>130</v>
      </c>
    </row>
    <row r="184" spans="1:11" ht="15" customHeight="1">
      <c r="A184" s="1316" t="s">
        <v>938</v>
      </c>
      <c r="B184" s="1289"/>
      <c r="C184" s="1289">
        <v>140</v>
      </c>
      <c r="D184" s="1289"/>
      <c r="E184" s="1289"/>
      <c r="F184" s="1289"/>
      <c r="G184" s="1289"/>
      <c r="H184" s="1289"/>
      <c r="I184" s="1289"/>
      <c r="J184" s="1289"/>
      <c r="K184" s="1315">
        <f t="shared" si="9"/>
        <v>140</v>
      </c>
    </row>
    <row r="185" spans="1:11" s="1314" customFormat="1" ht="15" customHeight="1" hidden="1">
      <c r="A185" s="1316" t="s">
        <v>939</v>
      </c>
      <c r="B185" s="1289"/>
      <c r="C185" s="1289"/>
      <c r="D185" s="1289">
        <v>50000</v>
      </c>
      <c r="E185" s="1289"/>
      <c r="F185" s="1289"/>
      <c r="G185" s="1289">
        <v>50000</v>
      </c>
      <c r="H185" s="1289"/>
      <c r="I185" s="1289"/>
      <c r="J185" s="1289"/>
      <c r="K185" s="1315">
        <f t="shared" si="9"/>
        <v>100000</v>
      </c>
    </row>
    <row r="186" spans="1:11" s="1314" customFormat="1" ht="15" customHeight="1" hidden="1">
      <c r="A186" s="1316" t="s">
        <v>939</v>
      </c>
      <c r="B186" s="1289"/>
      <c r="C186" s="1289"/>
      <c r="D186" s="1289"/>
      <c r="E186" s="1289"/>
      <c r="F186" s="1289"/>
      <c r="G186" s="1289"/>
      <c r="H186" s="1289"/>
      <c r="I186" s="1289"/>
      <c r="J186" s="1289"/>
      <c r="K186" s="1315">
        <f t="shared" si="9"/>
        <v>0</v>
      </c>
    </row>
    <row r="187" spans="1:11" ht="15" customHeight="1">
      <c r="A187" s="1316" t="s">
        <v>939</v>
      </c>
      <c r="B187" s="1289"/>
      <c r="C187" s="1289"/>
      <c r="D187" s="1289">
        <v>50</v>
      </c>
      <c r="E187" s="1289"/>
      <c r="F187" s="1289"/>
      <c r="G187" s="1289">
        <v>50</v>
      </c>
      <c r="H187" s="1289"/>
      <c r="I187" s="1289"/>
      <c r="J187" s="1289"/>
      <c r="K187" s="1315">
        <f t="shared" si="9"/>
        <v>100</v>
      </c>
    </row>
    <row r="188" spans="1:11" ht="15" customHeight="1">
      <c r="A188" s="1316" t="s">
        <v>940</v>
      </c>
      <c r="B188" s="1289"/>
      <c r="C188" s="1289">
        <v>70</v>
      </c>
      <c r="D188" s="1289">
        <v>50</v>
      </c>
      <c r="E188" s="1289"/>
      <c r="F188" s="1289"/>
      <c r="G188" s="1289"/>
      <c r="H188" s="1289"/>
      <c r="I188" s="1289"/>
      <c r="J188" s="1289"/>
      <c r="K188" s="1315">
        <f t="shared" si="9"/>
        <v>120</v>
      </c>
    </row>
    <row r="189" spans="1:11" ht="15" customHeight="1">
      <c r="A189" s="1316" t="s">
        <v>941</v>
      </c>
      <c r="B189" s="1289"/>
      <c r="C189" s="1289">
        <v>80</v>
      </c>
      <c r="D189" s="1289"/>
      <c r="E189" s="1289"/>
      <c r="F189" s="1289"/>
      <c r="G189" s="1289"/>
      <c r="H189" s="1289"/>
      <c r="I189" s="1289"/>
      <c r="J189" s="1289"/>
      <c r="K189" s="1315">
        <f t="shared" si="9"/>
        <v>80</v>
      </c>
    </row>
    <row r="190" spans="1:11" ht="15" customHeight="1">
      <c r="A190" s="1316" t="s">
        <v>942</v>
      </c>
      <c r="B190" s="1289">
        <v>35</v>
      </c>
      <c r="C190" s="1289">
        <v>100</v>
      </c>
      <c r="D190" s="1289"/>
      <c r="E190" s="1289"/>
      <c r="F190" s="1289"/>
      <c r="G190" s="1289"/>
      <c r="H190" s="1289"/>
      <c r="I190" s="1289">
        <v>115</v>
      </c>
      <c r="J190" s="1289"/>
      <c r="K190" s="1315">
        <f t="shared" si="9"/>
        <v>250</v>
      </c>
    </row>
    <row r="191" spans="1:11" ht="15" customHeight="1" hidden="1">
      <c r="A191" s="1317" t="s">
        <v>943</v>
      </c>
      <c r="B191" s="1284"/>
      <c r="C191" s="1284">
        <v>225000</v>
      </c>
      <c r="D191" s="1284"/>
      <c r="E191" s="1284"/>
      <c r="F191" s="1284"/>
      <c r="G191" s="1284"/>
      <c r="H191" s="1284"/>
      <c r="I191" s="1284"/>
      <c r="J191" s="1284"/>
      <c r="K191" s="1315">
        <f t="shared" si="9"/>
        <v>225000</v>
      </c>
    </row>
    <row r="192" spans="1:11" ht="15" customHeight="1" hidden="1">
      <c r="A192" s="1317" t="s">
        <v>943</v>
      </c>
      <c r="B192" s="1284"/>
      <c r="C192" s="1284">
        <v>75000</v>
      </c>
      <c r="D192" s="1284"/>
      <c r="E192" s="1284"/>
      <c r="F192" s="1284"/>
      <c r="G192" s="1284"/>
      <c r="H192" s="1284"/>
      <c r="I192" s="1284"/>
      <c r="J192" s="1284"/>
      <c r="K192" s="1315">
        <f t="shared" si="9"/>
        <v>75000</v>
      </c>
    </row>
    <row r="193" spans="1:11" ht="15" customHeight="1" hidden="1">
      <c r="A193" s="1317" t="s">
        <v>943</v>
      </c>
      <c r="B193" s="1284"/>
      <c r="C193" s="1284">
        <v>75000</v>
      </c>
      <c r="D193" s="1284"/>
      <c r="E193" s="1284"/>
      <c r="F193" s="1284"/>
      <c r="G193" s="1284"/>
      <c r="H193" s="1284"/>
      <c r="I193" s="1284"/>
      <c r="J193" s="1284"/>
      <c r="K193" s="1315">
        <f t="shared" si="9"/>
        <v>75000</v>
      </c>
    </row>
    <row r="194" spans="1:11" ht="15" customHeight="1" hidden="1">
      <c r="A194" s="1317" t="s">
        <v>943</v>
      </c>
      <c r="B194" s="1284"/>
      <c r="C194" s="1284">
        <v>75000</v>
      </c>
      <c r="D194" s="1284"/>
      <c r="E194" s="1284"/>
      <c r="F194" s="1284"/>
      <c r="G194" s="1284"/>
      <c r="H194" s="1284"/>
      <c r="I194" s="1284"/>
      <c r="J194" s="1284"/>
      <c r="K194" s="1315">
        <f t="shared" si="9"/>
        <v>75000</v>
      </c>
    </row>
    <row r="195" spans="1:11" ht="15" customHeight="1" hidden="1">
      <c r="A195" s="1317" t="s">
        <v>943</v>
      </c>
      <c r="B195" s="1284"/>
      <c r="C195" s="1284">
        <v>75000</v>
      </c>
      <c r="D195" s="1284"/>
      <c r="E195" s="1284"/>
      <c r="F195" s="1284"/>
      <c r="G195" s="1284"/>
      <c r="H195" s="1284"/>
      <c r="I195" s="1284"/>
      <c r="J195" s="1284"/>
      <c r="K195" s="1315">
        <f t="shared" si="9"/>
        <v>75000</v>
      </c>
    </row>
    <row r="196" spans="1:11" ht="15" customHeight="1" hidden="1">
      <c r="A196" s="1317" t="s">
        <v>943</v>
      </c>
      <c r="B196" s="1284"/>
      <c r="C196" s="1284">
        <v>75000</v>
      </c>
      <c r="D196" s="1284"/>
      <c r="E196" s="1284"/>
      <c r="F196" s="1284"/>
      <c r="G196" s="1284"/>
      <c r="H196" s="1284"/>
      <c r="I196" s="1284"/>
      <c r="J196" s="1284"/>
      <c r="K196" s="1315">
        <f t="shared" si="9"/>
        <v>75000</v>
      </c>
    </row>
    <row r="197" spans="1:11" ht="15" customHeight="1" hidden="1">
      <c r="A197" s="1317" t="s">
        <v>943</v>
      </c>
      <c r="B197" s="1284"/>
      <c r="C197" s="1284">
        <v>75000</v>
      </c>
      <c r="D197" s="1284"/>
      <c r="E197" s="1284"/>
      <c r="F197" s="1284"/>
      <c r="G197" s="1284"/>
      <c r="H197" s="1284"/>
      <c r="I197" s="1284"/>
      <c r="J197" s="1284"/>
      <c r="K197" s="1315">
        <f t="shared" si="9"/>
        <v>75000</v>
      </c>
    </row>
    <row r="198" spans="1:11" ht="15" customHeight="1" hidden="1">
      <c r="A198" s="1317" t="s">
        <v>943</v>
      </c>
      <c r="B198" s="1284"/>
      <c r="C198" s="1284">
        <v>75000</v>
      </c>
      <c r="D198" s="1284"/>
      <c r="E198" s="1284"/>
      <c r="F198" s="1284"/>
      <c r="G198" s="1284"/>
      <c r="H198" s="1284"/>
      <c r="I198" s="1284"/>
      <c r="J198" s="1284"/>
      <c r="K198" s="1315">
        <f t="shared" si="9"/>
        <v>75000</v>
      </c>
    </row>
    <row r="199" spans="1:11" ht="15" customHeight="1" hidden="1">
      <c r="A199" s="1317" t="s">
        <v>943</v>
      </c>
      <c r="B199" s="1284"/>
      <c r="C199" s="1284">
        <v>75000</v>
      </c>
      <c r="D199" s="1284"/>
      <c r="E199" s="1284"/>
      <c r="F199" s="1284"/>
      <c r="G199" s="1284"/>
      <c r="H199" s="1284"/>
      <c r="I199" s="1284"/>
      <c r="J199" s="1284"/>
      <c r="K199" s="1315">
        <f t="shared" si="9"/>
        <v>75000</v>
      </c>
    </row>
    <row r="200" spans="1:11" ht="15" customHeight="1" hidden="1">
      <c r="A200" s="1317" t="s">
        <v>943</v>
      </c>
      <c r="B200" s="1284"/>
      <c r="C200" s="1284">
        <v>75000</v>
      </c>
      <c r="D200" s="1284"/>
      <c r="E200" s="1284"/>
      <c r="F200" s="1284"/>
      <c r="G200" s="1284"/>
      <c r="H200" s="1284"/>
      <c r="I200" s="1284"/>
      <c r="J200" s="1284"/>
      <c r="K200" s="1315">
        <f t="shared" si="9"/>
        <v>75000</v>
      </c>
    </row>
    <row r="201" spans="1:11" ht="15" customHeight="1">
      <c r="A201" s="1318" t="s">
        <v>944</v>
      </c>
      <c r="B201" s="1289"/>
      <c r="C201" s="1289">
        <v>900</v>
      </c>
      <c r="D201" s="1289"/>
      <c r="E201" s="1289"/>
      <c r="F201" s="1289"/>
      <c r="G201" s="1289"/>
      <c r="H201" s="1289"/>
      <c r="I201" s="1289"/>
      <c r="J201" s="1289"/>
      <c r="K201" s="1315">
        <f t="shared" si="9"/>
        <v>900</v>
      </c>
    </row>
    <row r="202" spans="1:11" ht="12.75" customHeight="1">
      <c r="A202" s="1318" t="s">
        <v>945</v>
      </c>
      <c r="B202" s="1289"/>
      <c r="C202" s="1289">
        <v>250</v>
      </c>
      <c r="D202" s="1289"/>
      <c r="E202" s="1289"/>
      <c r="F202" s="1289"/>
      <c r="G202" s="1289"/>
      <c r="H202" s="1289"/>
      <c r="I202" s="1289"/>
      <c r="J202" s="1289"/>
      <c r="K202" s="1315">
        <f t="shared" si="9"/>
        <v>250</v>
      </c>
    </row>
    <row r="203" spans="1:11" ht="12.75" customHeight="1">
      <c r="A203" s="1318" t="s">
        <v>946</v>
      </c>
      <c r="B203" s="1289"/>
      <c r="C203" s="1289"/>
      <c r="D203" s="1289"/>
      <c r="E203" s="1289"/>
      <c r="F203" s="1289"/>
      <c r="G203" s="1289"/>
      <c r="H203" s="1289"/>
      <c r="I203" s="1289">
        <v>50</v>
      </c>
      <c r="J203" s="1289"/>
      <c r="K203" s="1315">
        <f t="shared" si="9"/>
        <v>50</v>
      </c>
    </row>
    <row r="204" spans="1:11" ht="15" customHeight="1" hidden="1">
      <c r="A204" s="1319" t="s">
        <v>947</v>
      </c>
      <c r="B204" s="1284"/>
      <c r="C204" s="1284">
        <v>2500000</v>
      </c>
      <c r="D204" s="1284"/>
      <c r="E204" s="1284"/>
      <c r="F204" s="1284"/>
      <c r="G204" s="1284"/>
      <c r="H204" s="1284"/>
      <c r="I204" s="1284"/>
      <c r="J204" s="1284"/>
      <c r="K204" s="1315">
        <f t="shared" si="9"/>
        <v>2500000</v>
      </c>
    </row>
    <row r="205" spans="1:11" ht="15" customHeight="1" hidden="1">
      <c r="A205" s="1319" t="s">
        <v>947</v>
      </c>
      <c r="B205" s="1284"/>
      <c r="C205" s="1284"/>
      <c r="D205" s="1284"/>
      <c r="E205" s="1284"/>
      <c r="F205" s="1284"/>
      <c r="G205" s="1284"/>
      <c r="H205" s="1284"/>
      <c r="I205" s="1284">
        <v>6334000</v>
      </c>
      <c r="J205" s="1284"/>
      <c r="K205" s="1315">
        <f t="shared" si="9"/>
        <v>6334000</v>
      </c>
    </row>
    <row r="206" spans="1:11" ht="15" customHeight="1" hidden="1">
      <c r="A206" s="1319" t="s">
        <v>947</v>
      </c>
      <c r="B206" s="1284"/>
      <c r="C206" s="1284"/>
      <c r="D206" s="1284"/>
      <c r="E206" s="1284"/>
      <c r="F206" s="1284"/>
      <c r="G206" s="1284"/>
      <c r="H206" s="1284"/>
      <c r="I206" s="1284">
        <v>100000</v>
      </c>
      <c r="J206" s="1284"/>
      <c r="K206" s="1315">
        <f t="shared" si="9"/>
        <v>100000</v>
      </c>
    </row>
    <row r="207" spans="1:11" ht="15" customHeight="1">
      <c r="A207" s="1316" t="s">
        <v>948</v>
      </c>
      <c r="B207" s="1289"/>
      <c r="C207" s="1289">
        <v>2500</v>
      </c>
      <c r="D207" s="1289"/>
      <c r="E207" s="1289"/>
      <c r="F207" s="1289"/>
      <c r="G207" s="1289"/>
      <c r="H207" s="1289"/>
      <c r="I207" s="1289">
        <v>6434</v>
      </c>
      <c r="J207" s="1289"/>
      <c r="K207" s="1315">
        <f aca="true" t="shared" si="10" ref="K207:K238">SUM(B207:J207)</f>
        <v>8934</v>
      </c>
    </row>
    <row r="208" spans="1:11" ht="15" customHeight="1" hidden="1">
      <c r="A208" s="1282" t="s">
        <v>949</v>
      </c>
      <c r="B208" s="1284">
        <v>200000</v>
      </c>
      <c r="C208" s="1284"/>
      <c r="D208" s="1284"/>
      <c r="E208" s="1284"/>
      <c r="F208" s="1284"/>
      <c r="G208" s="1284"/>
      <c r="H208" s="1284"/>
      <c r="I208" s="1284"/>
      <c r="J208" s="1284"/>
      <c r="K208" s="1315">
        <f t="shared" si="10"/>
        <v>200000</v>
      </c>
    </row>
    <row r="209" spans="1:11" ht="15" customHeight="1" hidden="1">
      <c r="A209" s="1282" t="s">
        <v>949</v>
      </c>
      <c r="B209" s="1284"/>
      <c r="C209" s="1284"/>
      <c r="D209" s="1320">
        <v>144000</v>
      </c>
      <c r="E209" s="1284"/>
      <c r="F209" s="1284"/>
      <c r="G209" s="1284"/>
      <c r="H209" s="1284"/>
      <c r="I209" s="1284"/>
      <c r="J209" s="1284"/>
      <c r="K209" s="1315">
        <f t="shared" si="10"/>
        <v>144000</v>
      </c>
    </row>
    <row r="210" spans="1:11" ht="15" customHeight="1">
      <c r="A210" s="1288" t="s">
        <v>950</v>
      </c>
      <c r="B210" s="1289">
        <v>200</v>
      </c>
      <c r="C210" s="1289"/>
      <c r="D210" s="1289">
        <v>144</v>
      </c>
      <c r="E210" s="1289"/>
      <c r="F210" s="1289"/>
      <c r="G210" s="1289"/>
      <c r="H210" s="1289"/>
      <c r="I210" s="1289"/>
      <c r="J210" s="1289"/>
      <c r="K210" s="1315">
        <f t="shared" si="10"/>
        <v>344</v>
      </c>
    </row>
    <row r="211" spans="1:11" ht="15.75" customHeight="1">
      <c r="A211" s="1288" t="s">
        <v>951</v>
      </c>
      <c r="B211" s="1289"/>
      <c r="C211" s="1289"/>
      <c r="D211" s="1289"/>
      <c r="E211" s="1289"/>
      <c r="F211" s="1289"/>
      <c r="G211" s="1289"/>
      <c r="H211" s="1289"/>
      <c r="I211" s="1289">
        <v>183</v>
      </c>
      <c r="J211" s="1289"/>
      <c r="K211" s="1315">
        <f t="shared" si="10"/>
        <v>183</v>
      </c>
    </row>
    <row r="212" spans="1:11" ht="15.75" customHeight="1">
      <c r="A212" s="1288" t="s">
        <v>952</v>
      </c>
      <c r="B212" s="1289"/>
      <c r="C212" s="1289"/>
      <c r="D212" s="1289">
        <v>150</v>
      </c>
      <c r="E212" s="1289">
        <v>150</v>
      </c>
      <c r="F212" s="1289"/>
      <c r="G212" s="1289"/>
      <c r="H212" s="1289"/>
      <c r="I212" s="1289"/>
      <c r="J212" s="1289"/>
      <c r="K212" s="1315">
        <f t="shared" si="10"/>
        <v>300</v>
      </c>
    </row>
    <row r="213" spans="1:11" ht="15" customHeight="1" hidden="1">
      <c r="A213" s="1321" t="s">
        <v>953</v>
      </c>
      <c r="B213" s="1284"/>
      <c r="C213" s="1289">
        <v>70000</v>
      </c>
      <c r="D213" s="1284"/>
      <c r="E213" s="1284"/>
      <c r="F213" s="1284"/>
      <c r="G213" s="1284"/>
      <c r="H213" s="1284"/>
      <c r="I213" s="1284"/>
      <c r="J213" s="1284"/>
      <c r="K213" s="1315">
        <f t="shared" si="10"/>
        <v>70000</v>
      </c>
    </row>
    <row r="214" spans="1:11" ht="15" customHeight="1" hidden="1">
      <c r="A214" s="1321" t="s">
        <v>953</v>
      </c>
      <c r="B214" s="1284"/>
      <c r="C214" s="1284">
        <v>950000</v>
      </c>
      <c r="D214" s="1284"/>
      <c r="E214" s="1284"/>
      <c r="F214" s="1284"/>
      <c r="G214" s="1284"/>
      <c r="H214" s="1284"/>
      <c r="I214" s="1284"/>
      <c r="J214" s="1284"/>
      <c r="K214" s="1315">
        <f t="shared" si="10"/>
        <v>950000</v>
      </c>
    </row>
    <row r="215" spans="1:11" ht="15" customHeight="1" hidden="1">
      <c r="A215" s="1321" t="s">
        <v>953</v>
      </c>
      <c r="B215" s="1284"/>
      <c r="C215" s="1284"/>
      <c r="D215" s="1284"/>
      <c r="E215" s="1284"/>
      <c r="F215" s="1284"/>
      <c r="G215" s="1284"/>
      <c r="H215" s="1284"/>
      <c r="I215" s="1284">
        <v>40000</v>
      </c>
      <c r="J215" s="1284"/>
      <c r="K215" s="1315">
        <f t="shared" si="10"/>
        <v>40000</v>
      </c>
    </row>
    <row r="216" spans="1:11" ht="15" customHeight="1" hidden="1">
      <c r="A216" s="1321" t="s">
        <v>953</v>
      </c>
      <c r="B216" s="1284"/>
      <c r="C216" s="1284"/>
      <c r="D216" s="1284"/>
      <c r="E216" s="1284"/>
      <c r="F216" s="1284"/>
      <c r="G216" s="1284"/>
      <c r="H216" s="1284">
        <v>50000</v>
      </c>
      <c r="I216" s="1284"/>
      <c r="J216" s="1284"/>
      <c r="K216" s="1315">
        <f t="shared" si="10"/>
        <v>50000</v>
      </c>
    </row>
    <row r="217" spans="1:11" ht="15" customHeight="1">
      <c r="A217" s="1322" t="s">
        <v>954</v>
      </c>
      <c r="B217" s="1289"/>
      <c r="C217" s="1289">
        <v>1020</v>
      </c>
      <c r="D217" s="1289"/>
      <c r="E217" s="1289"/>
      <c r="F217" s="1289"/>
      <c r="G217" s="1289"/>
      <c r="H217" s="1289">
        <v>50</v>
      </c>
      <c r="I217" s="1289">
        <v>40</v>
      </c>
      <c r="J217" s="1289"/>
      <c r="K217" s="1315">
        <f t="shared" si="10"/>
        <v>1110</v>
      </c>
    </row>
    <row r="218" spans="1:11" s="1314" customFormat="1" ht="15" customHeight="1" hidden="1">
      <c r="A218" s="1322" t="s">
        <v>955</v>
      </c>
      <c r="B218" s="1289"/>
      <c r="C218" s="1289">
        <v>12500</v>
      </c>
      <c r="D218" s="1289"/>
      <c r="E218" s="1289"/>
      <c r="F218" s="1289"/>
      <c r="G218" s="1289"/>
      <c r="H218" s="1289"/>
      <c r="I218" s="1289"/>
      <c r="J218" s="1289"/>
      <c r="K218" s="1315">
        <f t="shared" si="10"/>
        <v>12500</v>
      </c>
    </row>
    <row r="219" spans="1:11" s="1314" customFormat="1" ht="15" customHeight="1" hidden="1">
      <c r="A219" s="1322" t="s">
        <v>955</v>
      </c>
      <c r="B219" s="1289"/>
      <c r="C219" s="1289">
        <v>50000</v>
      </c>
      <c r="D219" s="1289"/>
      <c r="E219" s="1289"/>
      <c r="F219" s="1289"/>
      <c r="G219" s="1289"/>
      <c r="H219" s="1289"/>
      <c r="I219" s="1289"/>
      <c r="J219" s="1289"/>
      <c r="K219" s="1315">
        <f t="shared" si="10"/>
        <v>50000</v>
      </c>
    </row>
    <row r="220" spans="1:11" s="1314" customFormat="1" ht="15" customHeight="1" hidden="1">
      <c r="A220" s="1322" t="s">
        <v>955</v>
      </c>
      <c r="B220" s="1289"/>
      <c r="C220" s="1289">
        <v>12500</v>
      </c>
      <c r="D220" s="1289"/>
      <c r="E220" s="1289"/>
      <c r="F220" s="1289"/>
      <c r="G220" s="1289"/>
      <c r="H220" s="1289"/>
      <c r="I220" s="1289"/>
      <c r="J220" s="1289"/>
      <c r="K220" s="1315">
        <f t="shared" si="10"/>
        <v>12500</v>
      </c>
    </row>
    <row r="221" spans="1:11" s="1314" customFormat="1" ht="15" customHeight="1" hidden="1">
      <c r="A221" s="1322" t="s">
        <v>955</v>
      </c>
      <c r="B221" s="1289"/>
      <c r="C221" s="1289">
        <v>12500</v>
      </c>
      <c r="D221" s="1289"/>
      <c r="E221" s="1289"/>
      <c r="F221" s="1289"/>
      <c r="G221" s="1289"/>
      <c r="H221" s="1289"/>
      <c r="I221" s="1289"/>
      <c r="J221" s="1289"/>
      <c r="K221" s="1315">
        <f t="shared" si="10"/>
        <v>12500</v>
      </c>
    </row>
    <row r="222" spans="1:11" s="1314" customFormat="1" ht="15" customHeight="1" hidden="1">
      <c r="A222" s="1322" t="s">
        <v>955</v>
      </c>
      <c r="B222" s="1289"/>
      <c r="C222" s="1289">
        <v>12500</v>
      </c>
      <c r="D222" s="1289"/>
      <c r="E222" s="1289"/>
      <c r="F222" s="1289"/>
      <c r="G222" s="1289"/>
      <c r="H222" s="1289"/>
      <c r="I222" s="1289"/>
      <c r="J222" s="1289"/>
      <c r="K222" s="1315">
        <f t="shared" si="10"/>
        <v>12500</v>
      </c>
    </row>
    <row r="223" spans="1:11" s="1314" customFormat="1" ht="15" customHeight="1" hidden="1">
      <c r="A223" s="1322" t="s">
        <v>955</v>
      </c>
      <c r="B223" s="1289"/>
      <c r="C223" s="1289">
        <v>12500</v>
      </c>
      <c r="D223" s="1289"/>
      <c r="E223" s="1289"/>
      <c r="F223" s="1289"/>
      <c r="G223" s="1289"/>
      <c r="H223" s="1289"/>
      <c r="I223" s="1289"/>
      <c r="J223" s="1289"/>
      <c r="K223" s="1315">
        <f t="shared" si="10"/>
        <v>12500</v>
      </c>
    </row>
    <row r="224" spans="1:11" s="1314" customFormat="1" ht="15" customHeight="1" hidden="1">
      <c r="A224" s="1322" t="s">
        <v>955</v>
      </c>
      <c r="B224" s="1289"/>
      <c r="C224" s="1289">
        <v>12500</v>
      </c>
      <c r="D224" s="1289"/>
      <c r="E224" s="1289"/>
      <c r="F224" s="1289"/>
      <c r="G224" s="1289"/>
      <c r="H224" s="1289"/>
      <c r="I224" s="1289"/>
      <c r="J224" s="1289"/>
      <c r="K224" s="1315">
        <f t="shared" si="10"/>
        <v>12500</v>
      </c>
    </row>
    <row r="225" spans="1:11" s="1314" customFormat="1" ht="15" customHeight="1" hidden="1">
      <c r="A225" s="1322" t="s">
        <v>955</v>
      </c>
      <c r="B225" s="1289"/>
      <c r="C225" s="1289">
        <v>12500</v>
      </c>
      <c r="D225" s="1289"/>
      <c r="E225" s="1289"/>
      <c r="F225" s="1289"/>
      <c r="G225" s="1289"/>
      <c r="H225" s="1289"/>
      <c r="I225" s="1289"/>
      <c r="J225" s="1289"/>
      <c r="K225" s="1315">
        <f t="shared" si="10"/>
        <v>12500</v>
      </c>
    </row>
    <row r="226" spans="1:11" s="1314" customFormat="1" ht="15" customHeight="1" hidden="1">
      <c r="A226" s="1322" t="s">
        <v>955</v>
      </c>
      <c r="B226" s="1289"/>
      <c r="C226" s="1289">
        <v>12500</v>
      </c>
      <c r="D226" s="1289"/>
      <c r="E226" s="1289"/>
      <c r="F226" s="1289"/>
      <c r="G226" s="1289"/>
      <c r="H226" s="1289"/>
      <c r="I226" s="1289"/>
      <c r="J226" s="1289"/>
      <c r="K226" s="1315">
        <f t="shared" si="10"/>
        <v>12500</v>
      </c>
    </row>
    <row r="227" spans="1:11" s="1314" customFormat="1" ht="15" customHeight="1" hidden="1">
      <c r="A227" s="1322" t="s">
        <v>955</v>
      </c>
      <c r="B227" s="1289"/>
      <c r="C227" s="1289"/>
      <c r="D227" s="1289"/>
      <c r="E227" s="1289"/>
      <c r="F227" s="1289"/>
      <c r="G227" s="1289"/>
      <c r="H227" s="1289"/>
      <c r="I227" s="1289">
        <v>600000</v>
      </c>
      <c r="J227" s="1289"/>
      <c r="K227" s="1315">
        <f t="shared" si="10"/>
        <v>600000</v>
      </c>
    </row>
    <row r="228" spans="1:11" ht="15" customHeight="1">
      <c r="A228" s="1322" t="s">
        <v>956</v>
      </c>
      <c r="B228" s="1289"/>
      <c r="C228" s="1289">
        <v>150</v>
      </c>
      <c r="D228" s="1289"/>
      <c r="E228" s="1289"/>
      <c r="F228" s="1289"/>
      <c r="G228" s="1289"/>
      <c r="H228" s="1289"/>
      <c r="I228" s="1289">
        <v>600</v>
      </c>
      <c r="J228" s="1289"/>
      <c r="K228" s="1315">
        <f t="shared" si="10"/>
        <v>750</v>
      </c>
    </row>
    <row r="229" spans="1:11" ht="15" customHeight="1" hidden="1">
      <c r="A229" s="1321" t="s">
        <v>957</v>
      </c>
      <c r="B229" s="1284"/>
      <c r="C229" s="1284"/>
      <c r="D229" s="1284"/>
      <c r="E229" s="1284"/>
      <c r="F229" s="1284"/>
      <c r="G229" s="1284"/>
      <c r="H229" s="1284"/>
      <c r="I229" s="1284">
        <v>25800000</v>
      </c>
      <c r="J229" s="1284"/>
      <c r="K229" s="1315">
        <f t="shared" si="10"/>
        <v>25800000</v>
      </c>
    </row>
    <row r="230" spans="1:11" ht="15" customHeight="1">
      <c r="A230" s="1322" t="s">
        <v>958</v>
      </c>
      <c r="B230" s="1289"/>
      <c r="C230" s="1289">
        <f>SUM(C229:C229)</f>
        <v>0</v>
      </c>
      <c r="D230" s="1289"/>
      <c r="E230" s="1289"/>
      <c r="F230" s="1289"/>
      <c r="G230" s="1289"/>
      <c r="H230" s="1289"/>
      <c r="I230" s="1289">
        <v>25800</v>
      </c>
      <c r="J230" s="1289"/>
      <c r="K230" s="1315">
        <f t="shared" si="10"/>
        <v>25800</v>
      </c>
    </row>
    <row r="231" spans="1:11" ht="15.75" customHeight="1" hidden="1">
      <c r="A231" s="1317" t="s">
        <v>959</v>
      </c>
      <c r="B231" s="1284"/>
      <c r="C231" s="1284"/>
      <c r="D231" s="1284"/>
      <c r="E231" s="1284"/>
      <c r="F231" s="1284"/>
      <c r="G231" s="1284"/>
      <c r="H231" s="1284"/>
      <c r="I231" s="1289">
        <v>2700000</v>
      </c>
      <c r="J231" s="1284"/>
      <c r="K231" s="1315">
        <f t="shared" si="10"/>
        <v>2700000</v>
      </c>
    </row>
    <row r="232" spans="1:11" ht="15.75" customHeight="1">
      <c r="A232" s="1318" t="s">
        <v>960</v>
      </c>
      <c r="B232" s="1289"/>
      <c r="C232" s="1289">
        <f>SUM(C231:C231)</f>
        <v>0</v>
      </c>
      <c r="D232" s="1289"/>
      <c r="E232" s="1289"/>
      <c r="F232" s="1289"/>
      <c r="G232" s="1289"/>
      <c r="H232" s="1289"/>
      <c r="I232" s="1289">
        <v>2700</v>
      </c>
      <c r="J232" s="1289"/>
      <c r="K232" s="1315">
        <f t="shared" si="10"/>
        <v>2700</v>
      </c>
    </row>
    <row r="233" spans="1:11" ht="15.75" customHeight="1" hidden="1">
      <c r="A233" s="1319" t="s">
        <v>961</v>
      </c>
      <c r="B233" s="1284"/>
      <c r="C233" s="1284">
        <v>900000</v>
      </c>
      <c r="D233" s="1284"/>
      <c r="E233" s="1284"/>
      <c r="F233" s="1284"/>
      <c r="G233" s="1284"/>
      <c r="H233" s="1284"/>
      <c r="I233" s="1284"/>
      <c r="J233" s="1284"/>
      <c r="K233" s="1315">
        <f t="shared" si="10"/>
        <v>900000</v>
      </c>
    </row>
    <row r="234" spans="1:11" ht="15.75" customHeight="1" hidden="1">
      <c r="A234" s="1319" t="s">
        <v>961</v>
      </c>
      <c r="B234" s="1284"/>
      <c r="C234" s="1284"/>
      <c r="D234" s="1284"/>
      <c r="E234" s="1284"/>
      <c r="F234" s="1284"/>
      <c r="G234" s="1284"/>
      <c r="H234" s="1284"/>
      <c r="I234" s="1284">
        <v>2000000</v>
      </c>
      <c r="J234" s="1284"/>
      <c r="K234" s="1315">
        <f t="shared" si="10"/>
        <v>2000000</v>
      </c>
    </row>
    <row r="235" spans="1:11" ht="15.75" customHeight="1">
      <c r="A235" s="1316" t="s">
        <v>962</v>
      </c>
      <c r="B235" s="1289"/>
      <c r="C235" s="1289">
        <v>900</v>
      </c>
      <c r="D235" s="1289"/>
      <c r="E235" s="1289"/>
      <c r="F235" s="1289"/>
      <c r="G235" s="1289"/>
      <c r="H235" s="1289"/>
      <c r="I235" s="1289">
        <v>2000</v>
      </c>
      <c r="J235" s="1289"/>
      <c r="K235" s="1315">
        <f t="shared" si="10"/>
        <v>2900</v>
      </c>
    </row>
    <row r="236" spans="1:11" ht="15.75" customHeight="1" hidden="1">
      <c r="A236" s="1317" t="s">
        <v>963</v>
      </c>
      <c r="B236" s="1284"/>
      <c r="C236" s="1289">
        <v>266700</v>
      </c>
      <c r="D236" s="1284"/>
      <c r="E236" s="1284"/>
      <c r="F236" s="1284"/>
      <c r="G236" s="1284"/>
      <c r="H236" s="1284"/>
      <c r="I236" s="1284"/>
      <c r="J236" s="1284"/>
      <c r="K236" s="1315">
        <f t="shared" si="10"/>
        <v>266700</v>
      </c>
    </row>
    <row r="237" spans="1:11" ht="15.75" customHeight="1" hidden="1">
      <c r="A237" s="1317" t="s">
        <v>963</v>
      </c>
      <c r="B237" s="1284"/>
      <c r="C237" s="1284">
        <v>66700</v>
      </c>
      <c r="D237" s="1284"/>
      <c r="E237" s="1284"/>
      <c r="F237" s="1284"/>
      <c r="G237" s="1284"/>
      <c r="H237" s="1284"/>
      <c r="I237" s="1284"/>
      <c r="J237" s="1284"/>
      <c r="K237" s="1315">
        <f t="shared" si="10"/>
        <v>66700</v>
      </c>
    </row>
    <row r="238" spans="1:11" ht="15.75" customHeight="1" hidden="1">
      <c r="A238" s="1317" t="s">
        <v>963</v>
      </c>
      <c r="B238" s="1284"/>
      <c r="C238" s="1284">
        <v>66700</v>
      </c>
      <c r="D238" s="1284"/>
      <c r="E238" s="1284"/>
      <c r="F238" s="1284"/>
      <c r="G238" s="1284"/>
      <c r="H238" s="1284"/>
      <c r="I238" s="1284"/>
      <c r="J238" s="1284"/>
      <c r="K238" s="1315">
        <f t="shared" si="10"/>
        <v>66700</v>
      </c>
    </row>
    <row r="239" spans="1:11" ht="15.75" customHeight="1" hidden="1">
      <c r="A239" s="1317" t="s">
        <v>963</v>
      </c>
      <c r="B239" s="1284"/>
      <c r="C239" s="1284">
        <v>66700</v>
      </c>
      <c r="D239" s="1284"/>
      <c r="E239" s="1284"/>
      <c r="F239" s="1284"/>
      <c r="G239" s="1284"/>
      <c r="H239" s="1284"/>
      <c r="I239" s="1284"/>
      <c r="J239" s="1284"/>
      <c r="K239" s="1315">
        <f aca="true" t="shared" si="11" ref="K239:K270">SUM(B239:J239)</f>
        <v>66700</v>
      </c>
    </row>
    <row r="240" spans="1:11" ht="15.75" customHeight="1" hidden="1">
      <c r="A240" s="1317" t="s">
        <v>963</v>
      </c>
      <c r="B240" s="1284"/>
      <c r="C240" s="1284">
        <v>66700</v>
      </c>
      <c r="D240" s="1284"/>
      <c r="E240" s="1284"/>
      <c r="F240" s="1284"/>
      <c r="G240" s="1284"/>
      <c r="H240" s="1284"/>
      <c r="I240" s="1284"/>
      <c r="J240" s="1284"/>
      <c r="K240" s="1315">
        <f t="shared" si="11"/>
        <v>66700</v>
      </c>
    </row>
    <row r="241" spans="1:11" ht="15.75" customHeight="1" hidden="1">
      <c r="A241" s="1317" t="s">
        <v>963</v>
      </c>
      <c r="B241" s="1284"/>
      <c r="C241" s="1284">
        <v>66700</v>
      </c>
      <c r="D241" s="1284"/>
      <c r="E241" s="1284"/>
      <c r="F241" s="1284"/>
      <c r="G241" s="1284"/>
      <c r="H241" s="1284"/>
      <c r="I241" s="1284"/>
      <c r="J241" s="1284"/>
      <c r="K241" s="1315">
        <f t="shared" si="11"/>
        <v>66700</v>
      </c>
    </row>
    <row r="242" spans="1:11" ht="15.75" customHeight="1" hidden="1">
      <c r="A242" s="1317" t="s">
        <v>963</v>
      </c>
      <c r="B242" s="1284"/>
      <c r="C242" s="1284">
        <v>66700</v>
      </c>
      <c r="D242" s="1284"/>
      <c r="E242" s="1284"/>
      <c r="F242" s="1284"/>
      <c r="G242" s="1284"/>
      <c r="H242" s="1284"/>
      <c r="I242" s="1284"/>
      <c r="J242" s="1284"/>
      <c r="K242" s="1315">
        <f t="shared" si="11"/>
        <v>66700</v>
      </c>
    </row>
    <row r="243" spans="1:11" ht="15.75" customHeight="1" hidden="1">
      <c r="A243" s="1317" t="s">
        <v>963</v>
      </c>
      <c r="B243" s="1284"/>
      <c r="C243" s="1284">
        <v>66700</v>
      </c>
      <c r="D243" s="1284"/>
      <c r="E243" s="1284"/>
      <c r="F243" s="1284"/>
      <c r="G243" s="1284"/>
      <c r="H243" s="1284"/>
      <c r="I243" s="1284"/>
      <c r="J243" s="1284"/>
      <c r="K243" s="1315">
        <f t="shared" si="11"/>
        <v>66700</v>
      </c>
    </row>
    <row r="244" spans="1:11" ht="15.75" customHeight="1">
      <c r="A244" s="1318" t="s">
        <v>964</v>
      </c>
      <c r="B244" s="1289"/>
      <c r="C244" s="1289">
        <v>734</v>
      </c>
      <c r="D244" s="1289"/>
      <c r="E244" s="1289"/>
      <c r="F244" s="1289"/>
      <c r="G244" s="1289"/>
      <c r="H244" s="1289"/>
      <c r="I244" s="1289"/>
      <c r="J244" s="1289"/>
      <c r="K244" s="1315">
        <f t="shared" si="11"/>
        <v>734</v>
      </c>
    </row>
    <row r="245" spans="1:11" ht="15.75" customHeight="1" hidden="1">
      <c r="A245" s="1290" t="s">
        <v>965</v>
      </c>
      <c r="B245" s="1291">
        <v>40000</v>
      </c>
      <c r="C245" s="1291"/>
      <c r="D245" s="1284"/>
      <c r="E245" s="1284"/>
      <c r="F245" s="1284"/>
      <c r="G245" s="1284"/>
      <c r="H245" s="1284"/>
      <c r="I245" s="1284"/>
      <c r="J245" s="1284"/>
      <c r="K245" s="1315">
        <f t="shared" si="11"/>
        <v>40000</v>
      </c>
    </row>
    <row r="246" spans="1:11" ht="15.75" customHeight="1" hidden="1">
      <c r="A246" s="1290" t="s">
        <v>965</v>
      </c>
      <c r="B246" s="1291">
        <v>75000</v>
      </c>
      <c r="C246" s="1291"/>
      <c r="D246" s="1284"/>
      <c r="E246" s="1284"/>
      <c r="F246" s="1284"/>
      <c r="G246" s="1284"/>
      <c r="H246" s="1284"/>
      <c r="I246" s="1284"/>
      <c r="J246" s="1284"/>
      <c r="K246" s="1315">
        <f t="shared" si="11"/>
        <v>75000</v>
      </c>
    </row>
    <row r="247" spans="1:11" ht="15.75" customHeight="1" hidden="1">
      <c r="A247" s="1290" t="s">
        <v>965</v>
      </c>
      <c r="B247" s="1291">
        <v>30000</v>
      </c>
      <c r="C247" s="1291"/>
      <c r="D247" s="1284"/>
      <c r="E247" s="1284"/>
      <c r="F247" s="1284"/>
      <c r="G247" s="1284"/>
      <c r="H247" s="1284"/>
      <c r="I247" s="1284"/>
      <c r="J247" s="1284"/>
      <c r="K247" s="1315">
        <f t="shared" si="11"/>
        <v>30000</v>
      </c>
    </row>
    <row r="248" spans="1:11" ht="15.75" customHeight="1" hidden="1">
      <c r="A248" s="1290" t="s">
        <v>965</v>
      </c>
      <c r="B248" s="1291"/>
      <c r="C248" s="1291">
        <v>50000</v>
      </c>
      <c r="D248" s="1284"/>
      <c r="E248" s="1284"/>
      <c r="F248" s="1284"/>
      <c r="G248" s="1284"/>
      <c r="H248" s="1284"/>
      <c r="I248" s="1284"/>
      <c r="J248" s="1284"/>
      <c r="K248" s="1315">
        <f t="shared" si="11"/>
        <v>50000</v>
      </c>
    </row>
    <row r="249" spans="1:11" ht="15.75" customHeight="1" hidden="1">
      <c r="A249" s="1290" t="s">
        <v>965</v>
      </c>
      <c r="B249" s="1291"/>
      <c r="C249" s="1291">
        <v>20000</v>
      </c>
      <c r="D249" s="1284"/>
      <c r="E249" s="1284"/>
      <c r="F249" s="1284"/>
      <c r="G249" s="1284"/>
      <c r="H249" s="1284"/>
      <c r="I249" s="1284"/>
      <c r="J249" s="1284"/>
      <c r="K249" s="1315">
        <f t="shared" si="11"/>
        <v>20000</v>
      </c>
    </row>
    <row r="250" spans="1:11" ht="15.75" customHeight="1" hidden="1">
      <c r="A250" s="1290" t="s">
        <v>965</v>
      </c>
      <c r="B250" s="1291"/>
      <c r="C250" s="1291">
        <v>50000</v>
      </c>
      <c r="D250" s="1284"/>
      <c r="E250" s="1284"/>
      <c r="F250" s="1284"/>
      <c r="G250" s="1284"/>
      <c r="H250" s="1284"/>
      <c r="I250" s="1284"/>
      <c r="J250" s="1284"/>
      <c r="K250" s="1315">
        <f t="shared" si="11"/>
        <v>50000</v>
      </c>
    </row>
    <row r="251" spans="1:11" ht="15.75" customHeight="1" hidden="1">
      <c r="A251" s="1290" t="s">
        <v>965</v>
      </c>
      <c r="B251" s="1291"/>
      <c r="C251" s="1291"/>
      <c r="D251" s="1284"/>
      <c r="E251" s="1284"/>
      <c r="F251" s="1284"/>
      <c r="G251" s="1284"/>
      <c r="H251" s="1284"/>
      <c r="I251" s="1284">
        <v>4000000</v>
      </c>
      <c r="J251" s="1284"/>
      <c r="K251" s="1315">
        <f t="shared" si="11"/>
        <v>4000000</v>
      </c>
    </row>
    <row r="252" spans="1:11" ht="15.75" customHeight="1" hidden="1">
      <c r="A252" s="1290" t="s">
        <v>965</v>
      </c>
      <c r="B252" s="1291"/>
      <c r="C252" s="1291"/>
      <c r="D252" s="1284">
        <v>120000</v>
      </c>
      <c r="E252" s="1284"/>
      <c r="F252" s="1284"/>
      <c r="G252" s="1284"/>
      <c r="H252" s="1284"/>
      <c r="I252" s="1284"/>
      <c r="J252" s="1284"/>
      <c r="K252" s="1315">
        <f t="shared" si="11"/>
        <v>120000</v>
      </c>
    </row>
    <row r="253" spans="1:11" ht="15.75" customHeight="1" hidden="1">
      <c r="A253" s="1290" t="s">
        <v>965</v>
      </c>
      <c r="B253" s="1291"/>
      <c r="C253" s="1291"/>
      <c r="D253" s="1284">
        <v>80000</v>
      </c>
      <c r="E253" s="1284"/>
      <c r="F253" s="1284"/>
      <c r="G253" s="1284"/>
      <c r="H253" s="1284"/>
      <c r="I253" s="1284"/>
      <c r="J253" s="1284"/>
      <c r="K253" s="1315">
        <f t="shared" si="11"/>
        <v>80000</v>
      </c>
    </row>
    <row r="254" spans="1:11" ht="15.75" customHeight="1">
      <c r="A254" s="1290" t="s">
        <v>966</v>
      </c>
      <c r="B254" s="1292">
        <v>145</v>
      </c>
      <c r="C254" s="1292">
        <v>120</v>
      </c>
      <c r="D254" s="1292">
        <v>200</v>
      </c>
      <c r="E254" s="1292"/>
      <c r="F254" s="1292"/>
      <c r="G254" s="1292"/>
      <c r="H254" s="1292"/>
      <c r="I254" s="1292">
        <v>4000</v>
      </c>
      <c r="J254" s="1292"/>
      <c r="K254" s="1315">
        <f t="shared" si="11"/>
        <v>4465</v>
      </c>
    </row>
    <row r="255" spans="1:11" ht="15.75" customHeight="1" hidden="1">
      <c r="A255" s="1319" t="s">
        <v>967</v>
      </c>
      <c r="B255" s="1284"/>
      <c r="C255" s="1284">
        <v>500000</v>
      </c>
      <c r="D255" s="1284"/>
      <c r="E255" s="1284"/>
      <c r="F255" s="1284"/>
      <c r="G255" s="1284"/>
      <c r="H255" s="1284"/>
      <c r="I255" s="1284"/>
      <c r="J255" s="1284"/>
      <c r="K255" s="1315">
        <f t="shared" si="11"/>
        <v>500000</v>
      </c>
    </row>
    <row r="256" spans="1:11" ht="15.75" customHeight="1" hidden="1">
      <c r="A256" s="1319" t="s">
        <v>967</v>
      </c>
      <c r="B256" s="1284"/>
      <c r="C256" s="1284"/>
      <c r="D256" s="1284"/>
      <c r="E256" s="1284"/>
      <c r="F256" s="1284"/>
      <c r="G256" s="1284"/>
      <c r="H256" s="1284"/>
      <c r="I256" s="1284">
        <v>400000</v>
      </c>
      <c r="J256" s="1284"/>
      <c r="K256" s="1315">
        <f t="shared" si="11"/>
        <v>400000</v>
      </c>
    </row>
    <row r="257" spans="1:11" ht="15.75" customHeight="1" hidden="1">
      <c r="A257" s="1319" t="s">
        <v>967</v>
      </c>
      <c r="B257" s="1284"/>
      <c r="C257" s="1284"/>
      <c r="D257" s="1284"/>
      <c r="E257" s="1284"/>
      <c r="F257" s="1284"/>
      <c r="G257" s="1284"/>
      <c r="H257" s="1284"/>
      <c r="I257" s="1284">
        <v>150000</v>
      </c>
      <c r="J257" s="1284"/>
      <c r="K257" s="1315">
        <f t="shared" si="11"/>
        <v>150000</v>
      </c>
    </row>
    <row r="258" spans="1:11" ht="15.75" customHeight="1">
      <c r="A258" s="1316" t="s">
        <v>968</v>
      </c>
      <c r="B258" s="1289"/>
      <c r="C258" s="1289">
        <v>500</v>
      </c>
      <c r="D258" s="1289"/>
      <c r="E258" s="1289"/>
      <c r="F258" s="1289"/>
      <c r="G258" s="1289"/>
      <c r="H258" s="1289"/>
      <c r="I258" s="1289">
        <v>550</v>
      </c>
      <c r="J258" s="1289"/>
      <c r="K258" s="1315">
        <f t="shared" si="11"/>
        <v>1050</v>
      </c>
    </row>
    <row r="259" spans="1:11" ht="15.75" customHeight="1">
      <c r="A259" s="1316" t="s">
        <v>969</v>
      </c>
      <c r="B259" s="1289"/>
      <c r="C259" s="1289"/>
      <c r="D259" s="1289"/>
      <c r="E259" s="1289"/>
      <c r="F259" s="1289"/>
      <c r="G259" s="1289"/>
      <c r="H259" s="1289"/>
      <c r="I259" s="1289">
        <v>50</v>
      </c>
      <c r="J259" s="1289"/>
      <c r="K259" s="1315">
        <f t="shared" si="11"/>
        <v>50</v>
      </c>
    </row>
    <row r="260" spans="1:11" ht="15.75" customHeight="1" hidden="1">
      <c r="A260" s="1316" t="s">
        <v>970</v>
      </c>
      <c r="B260" s="1289"/>
      <c r="C260" s="1289">
        <v>100000</v>
      </c>
      <c r="D260" s="1289"/>
      <c r="E260" s="1289"/>
      <c r="F260" s="1289"/>
      <c r="G260" s="1289"/>
      <c r="H260" s="1289"/>
      <c r="I260" s="1289"/>
      <c r="J260" s="1289"/>
      <c r="K260" s="1315">
        <f t="shared" si="11"/>
        <v>100000</v>
      </c>
    </row>
    <row r="261" spans="1:11" ht="15.75" customHeight="1" hidden="1">
      <c r="A261" s="1316" t="s">
        <v>970</v>
      </c>
      <c r="B261" s="1289"/>
      <c r="C261" s="1289">
        <v>110000</v>
      </c>
      <c r="D261" s="1289"/>
      <c r="E261" s="1289"/>
      <c r="F261" s="1289"/>
      <c r="G261" s="1289"/>
      <c r="H261" s="1289"/>
      <c r="I261" s="1289"/>
      <c r="J261" s="1289"/>
      <c r="K261" s="1315">
        <f t="shared" si="11"/>
        <v>110000</v>
      </c>
    </row>
    <row r="262" spans="1:11" ht="15.75" customHeight="1">
      <c r="A262" s="1316" t="s">
        <v>971</v>
      </c>
      <c r="B262" s="1289"/>
      <c r="C262" s="1289">
        <v>210</v>
      </c>
      <c r="D262" s="1289"/>
      <c r="E262" s="1289"/>
      <c r="F262" s="1289"/>
      <c r="G262" s="1289"/>
      <c r="H262" s="1289"/>
      <c r="I262" s="1289"/>
      <c r="J262" s="1289"/>
      <c r="K262" s="1315">
        <f t="shared" si="11"/>
        <v>210</v>
      </c>
    </row>
    <row r="263" spans="1:11" ht="15.75" customHeight="1">
      <c r="A263" s="1316" t="s">
        <v>972</v>
      </c>
      <c r="B263" s="1289"/>
      <c r="C263" s="1289">
        <v>60</v>
      </c>
      <c r="D263" s="1289"/>
      <c r="E263" s="1289"/>
      <c r="F263" s="1289"/>
      <c r="G263" s="1289"/>
      <c r="H263" s="1289"/>
      <c r="I263" s="1289"/>
      <c r="J263" s="1289"/>
      <c r="K263" s="1315">
        <f t="shared" si="11"/>
        <v>60</v>
      </c>
    </row>
    <row r="264" spans="1:11" ht="15.75" customHeight="1">
      <c r="A264" s="1316" t="s">
        <v>973</v>
      </c>
      <c r="B264" s="1289"/>
      <c r="C264" s="1289"/>
      <c r="D264" s="1289">
        <v>200</v>
      </c>
      <c r="E264" s="1289"/>
      <c r="F264" s="1289"/>
      <c r="G264" s="1289"/>
      <c r="H264" s="1289"/>
      <c r="I264" s="1289">
        <v>1000</v>
      </c>
      <c r="J264" s="1289"/>
      <c r="K264" s="1315">
        <f t="shared" si="11"/>
        <v>1200</v>
      </c>
    </row>
    <row r="265" spans="1:11" ht="15.75" customHeight="1">
      <c r="A265" s="1316" t="s">
        <v>974</v>
      </c>
      <c r="B265" s="1289"/>
      <c r="C265" s="1289">
        <v>50</v>
      </c>
      <c r="D265" s="1289">
        <v>100</v>
      </c>
      <c r="E265" s="1289"/>
      <c r="F265" s="1289"/>
      <c r="G265" s="1289"/>
      <c r="H265" s="1289"/>
      <c r="I265" s="1289"/>
      <c r="J265" s="1289"/>
      <c r="K265" s="1315">
        <f t="shared" si="11"/>
        <v>150</v>
      </c>
    </row>
    <row r="266" spans="1:11" ht="16.5" customHeight="1" hidden="1">
      <c r="A266" s="1282" t="s">
        <v>975</v>
      </c>
      <c r="B266" s="1284">
        <v>180000</v>
      </c>
      <c r="C266" s="1284"/>
      <c r="D266" s="1284"/>
      <c r="E266" s="1284"/>
      <c r="F266" s="1284"/>
      <c r="G266" s="1284"/>
      <c r="H266" s="1284"/>
      <c r="I266" s="1284"/>
      <c r="J266" s="1284"/>
      <c r="K266" s="1315">
        <f t="shared" si="11"/>
        <v>180000</v>
      </c>
    </row>
    <row r="267" spans="1:11" ht="16.5" customHeight="1" hidden="1">
      <c r="A267" s="1282" t="s">
        <v>975</v>
      </c>
      <c r="B267" s="1284"/>
      <c r="C267" s="1284">
        <v>100000</v>
      </c>
      <c r="D267" s="1284"/>
      <c r="E267" s="1284"/>
      <c r="F267" s="1284"/>
      <c r="G267" s="1284"/>
      <c r="H267" s="1284"/>
      <c r="I267" s="1284"/>
      <c r="J267" s="1284"/>
      <c r="K267" s="1315">
        <f t="shared" si="11"/>
        <v>100000</v>
      </c>
    </row>
    <row r="268" spans="1:11" ht="16.5" customHeight="1" hidden="1">
      <c r="A268" s="1282" t="s">
        <v>975</v>
      </c>
      <c r="B268" s="1284"/>
      <c r="C268" s="1284">
        <v>100000</v>
      </c>
      <c r="D268" s="1284"/>
      <c r="E268" s="1284"/>
      <c r="F268" s="1284"/>
      <c r="G268" s="1284"/>
      <c r="H268" s="1284"/>
      <c r="I268" s="1284"/>
      <c r="J268" s="1284"/>
      <c r="K268" s="1315">
        <f t="shared" si="11"/>
        <v>100000</v>
      </c>
    </row>
    <row r="269" spans="1:11" ht="16.5" customHeight="1" hidden="1">
      <c r="A269" s="1282" t="s">
        <v>975</v>
      </c>
      <c r="B269" s="1284"/>
      <c r="C269" s="1284">
        <v>25000</v>
      </c>
      <c r="D269" s="1284"/>
      <c r="E269" s="1284"/>
      <c r="F269" s="1284"/>
      <c r="G269" s="1284"/>
      <c r="H269" s="1284"/>
      <c r="I269" s="1284"/>
      <c r="J269" s="1284"/>
      <c r="K269" s="1315">
        <f t="shared" si="11"/>
        <v>25000</v>
      </c>
    </row>
    <row r="270" spans="1:11" ht="16.5" customHeight="1" hidden="1">
      <c r="A270" s="1282" t="s">
        <v>975</v>
      </c>
      <c r="B270" s="1284"/>
      <c r="C270" s="1284">
        <v>25000</v>
      </c>
      <c r="D270" s="1284"/>
      <c r="E270" s="1284"/>
      <c r="F270" s="1284"/>
      <c r="G270" s="1284"/>
      <c r="H270" s="1284"/>
      <c r="I270" s="1284"/>
      <c r="J270" s="1284"/>
      <c r="K270" s="1315">
        <f t="shared" si="11"/>
        <v>25000</v>
      </c>
    </row>
    <row r="271" spans="1:11" ht="16.5" customHeight="1" hidden="1">
      <c r="A271" s="1282" t="s">
        <v>975</v>
      </c>
      <c r="B271" s="1284"/>
      <c r="C271" s="1284">
        <v>25000</v>
      </c>
      <c r="D271" s="1284"/>
      <c r="E271" s="1284"/>
      <c r="F271" s="1284"/>
      <c r="G271" s="1284"/>
      <c r="H271" s="1284"/>
      <c r="I271" s="1284"/>
      <c r="J271" s="1284"/>
      <c r="K271" s="1315">
        <f aca="true" t="shared" si="12" ref="K271:K285">SUM(B271:J271)</f>
        <v>25000</v>
      </c>
    </row>
    <row r="272" spans="1:11" ht="16.5" customHeight="1" hidden="1">
      <c r="A272" s="1282" t="s">
        <v>975</v>
      </c>
      <c r="B272" s="1284"/>
      <c r="C272" s="1284">
        <v>25000</v>
      </c>
      <c r="D272" s="1284"/>
      <c r="E272" s="1284"/>
      <c r="F272" s="1284"/>
      <c r="G272" s="1284"/>
      <c r="H272" s="1284"/>
      <c r="I272" s="1284"/>
      <c r="J272" s="1284"/>
      <c r="K272" s="1315">
        <f t="shared" si="12"/>
        <v>25000</v>
      </c>
    </row>
    <row r="273" spans="1:11" ht="16.5" customHeight="1" hidden="1">
      <c r="A273" s="1282" t="s">
        <v>975</v>
      </c>
      <c r="B273" s="1284"/>
      <c r="C273" s="1284">
        <v>25000</v>
      </c>
      <c r="D273" s="1284"/>
      <c r="E273" s="1284"/>
      <c r="F273" s="1284"/>
      <c r="G273" s="1284"/>
      <c r="H273" s="1284"/>
      <c r="I273" s="1284"/>
      <c r="J273" s="1284"/>
      <c r="K273" s="1315">
        <f t="shared" si="12"/>
        <v>25000</v>
      </c>
    </row>
    <row r="274" spans="1:11" ht="16.5" customHeight="1" hidden="1">
      <c r="A274" s="1282" t="s">
        <v>975</v>
      </c>
      <c r="B274" s="1284"/>
      <c r="C274" s="1284">
        <v>25000</v>
      </c>
      <c r="D274" s="1284"/>
      <c r="E274" s="1284"/>
      <c r="F274" s="1284"/>
      <c r="G274" s="1284"/>
      <c r="H274" s="1284"/>
      <c r="I274" s="1284"/>
      <c r="J274" s="1284"/>
      <c r="K274" s="1315">
        <f t="shared" si="12"/>
        <v>25000</v>
      </c>
    </row>
    <row r="275" spans="1:11" ht="16.5" customHeight="1" hidden="1">
      <c r="A275" s="1282" t="s">
        <v>975</v>
      </c>
      <c r="B275" s="1284"/>
      <c r="C275" s="1284">
        <v>25000</v>
      </c>
      <c r="D275" s="1284"/>
      <c r="E275" s="1284"/>
      <c r="F275" s="1284"/>
      <c r="G275" s="1284"/>
      <c r="H275" s="1284"/>
      <c r="I275" s="1284"/>
      <c r="J275" s="1284"/>
      <c r="K275" s="1315">
        <f t="shared" si="12"/>
        <v>25000</v>
      </c>
    </row>
    <row r="276" spans="1:11" ht="16.5" customHeight="1" hidden="1">
      <c r="A276" s="1282" t="s">
        <v>975</v>
      </c>
      <c r="B276" s="1284"/>
      <c r="C276" s="1284">
        <v>25000</v>
      </c>
      <c r="D276" s="1284">
        <v>100000</v>
      </c>
      <c r="E276" s="1284"/>
      <c r="F276" s="1284"/>
      <c r="G276" s="1284"/>
      <c r="H276" s="1284"/>
      <c r="I276" s="1284"/>
      <c r="J276" s="1284"/>
      <c r="K276" s="1315">
        <f t="shared" si="12"/>
        <v>125000</v>
      </c>
    </row>
    <row r="277" spans="1:11" ht="16.5" customHeight="1">
      <c r="A277" s="1288" t="s">
        <v>976</v>
      </c>
      <c r="B277" s="1289">
        <v>180</v>
      </c>
      <c r="C277" s="1289">
        <v>400</v>
      </c>
      <c r="D277" s="1289">
        <v>100</v>
      </c>
      <c r="E277" s="1289"/>
      <c r="F277" s="1289"/>
      <c r="G277" s="1289"/>
      <c r="H277" s="1289"/>
      <c r="I277" s="1289"/>
      <c r="J277" s="1289"/>
      <c r="K277" s="1315">
        <f t="shared" si="12"/>
        <v>680</v>
      </c>
    </row>
    <row r="278" spans="1:11" ht="15.75" customHeight="1" hidden="1">
      <c r="A278" s="1282" t="s">
        <v>977</v>
      </c>
      <c r="B278" s="1289">
        <v>200000</v>
      </c>
      <c r="C278" s="1284"/>
      <c r="D278" s="1284"/>
      <c r="E278" s="1284"/>
      <c r="F278" s="1284"/>
      <c r="G278" s="1284"/>
      <c r="H278" s="1284"/>
      <c r="I278" s="1284"/>
      <c r="J278" s="1284"/>
      <c r="K278" s="1315">
        <f t="shared" si="12"/>
        <v>200000</v>
      </c>
    </row>
    <row r="279" spans="1:11" ht="15.75" customHeight="1">
      <c r="A279" s="1288" t="s">
        <v>978</v>
      </c>
      <c r="B279" s="1289">
        <v>200</v>
      </c>
      <c r="C279" s="1289"/>
      <c r="D279" s="1289"/>
      <c r="E279" s="1289"/>
      <c r="F279" s="1289"/>
      <c r="G279" s="1289"/>
      <c r="H279" s="1289"/>
      <c r="I279" s="1289"/>
      <c r="J279" s="1289"/>
      <c r="K279" s="1315">
        <f t="shared" si="12"/>
        <v>200</v>
      </c>
    </row>
    <row r="280" spans="1:11" ht="16.5" customHeight="1" hidden="1">
      <c r="A280" s="1282" t="s">
        <v>979</v>
      </c>
      <c r="B280" s="1284">
        <v>30000</v>
      </c>
      <c r="C280" s="1284"/>
      <c r="D280" s="1284"/>
      <c r="E280" s="1284"/>
      <c r="F280" s="1284"/>
      <c r="G280" s="1284"/>
      <c r="H280" s="1284"/>
      <c r="I280" s="1284"/>
      <c r="J280" s="1284"/>
      <c r="K280" s="1315">
        <f t="shared" si="12"/>
        <v>30000</v>
      </c>
    </row>
    <row r="281" spans="1:11" ht="16.5" customHeight="1" hidden="1">
      <c r="A281" s="1282" t="s">
        <v>979</v>
      </c>
      <c r="B281" s="1284">
        <v>70000</v>
      </c>
      <c r="C281" s="1284"/>
      <c r="D281" s="1284"/>
      <c r="E281" s="1284"/>
      <c r="F281" s="1284"/>
      <c r="G281" s="1284"/>
      <c r="H281" s="1284"/>
      <c r="I281" s="1284"/>
      <c r="J281" s="1284"/>
      <c r="K281" s="1315">
        <f t="shared" si="12"/>
        <v>70000</v>
      </c>
    </row>
    <row r="282" spans="1:11" ht="15.75" customHeight="1">
      <c r="A282" s="1288" t="s">
        <v>980</v>
      </c>
      <c r="B282" s="1289">
        <v>100</v>
      </c>
      <c r="C282" s="1289"/>
      <c r="D282" s="1289"/>
      <c r="E282" s="1289"/>
      <c r="F282" s="1289"/>
      <c r="G282" s="1289"/>
      <c r="H282" s="1289"/>
      <c r="I282" s="1289"/>
      <c r="J282" s="1289"/>
      <c r="K282" s="1315">
        <f t="shared" si="12"/>
        <v>100</v>
      </c>
    </row>
    <row r="283" spans="1:11" ht="15.75" customHeight="1" hidden="1">
      <c r="A283" s="1319" t="s">
        <v>2346</v>
      </c>
      <c r="B283" s="1284"/>
      <c r="C283" s="1284">
        <v>1500000</v>
      </c>
      <c r="D283" s="1284"/>
      <c r="E283" s="1284"/>
      <c r="F283" s="1284"/>
      <c r="G283" s="1284"/>
      <c r="H283" s="1284"/>
      <c r="I283" s="1284"/>
      <c r="J283" s="1284"/>
      <c r="K283" s="1315">
        <f t="shared" si="12"/>
        <v>1500000</v>
      </c>
    </row>
    <row r="284" spans="1:11" ht="15.75" customHeight="1" hidden="1">
      <c r="A284" s="1319" t="s">
        <v>2346</v>
      </c>
      <c r="B284" s="1284"/>
      <c r="C284" s="1284">
        <v>100000</v>
      </c>
      <c r="D284" s="1284"/>
      <c r="E284" s="1284"/>
      <c r="F284" s="1284"/>
      <c r="G284" s="1284"/>
      <c r="H284" s="1284"/>
      <c r="I284" s="1284">
        <v>1200000</v>
      </c>
      <c r="J284" s="1284"/>
      <c r="K284" s="1315">
        <f t="shared" si="12"/>
        <v>1300000</v>
      </c>
    </row>
    <row r="285" spans="1:11" ht="15.75" customHeight="1">
      <c r="A285" s="1316" t="s">
        <v>2346</v>
      </c>
      <c r="B285" s="1289"/>
      <c r="C285" s="1289">
        <v>1600</v>
      </c>
      <c r="D285" s="1289"/>
      <c r="E285" s="1289"/>
      <c r="F285" s="1289"/>
      <c r="G285" s="1289"/>
      <c r="H285" s="1289"/>
      <c r="I285" s="1289">
        <v>1200</v>
      </c>
      <c r="J285" s="1289"/>
      <c r="K285" s="1315">
        <f t="shared" si="12"/>
        <v>2800</v>
      </c>
    </row>
    <row r="286" spans="1:11" ht="15.75" customHeight="1">
      <c r="A286" s="1323" t="s">
        <v>2347</v>
      </c>
      <c r="B286" s="1324">
        <f>B175+B176+B177+B178+B179+B183+B1634+B184+B187+B188+B189+B190+B201+B202+B203+B207+B210+B211+B212+B217+B228+B230+B232+B235+B244+B254+B258+B259+B262+B263+B265+B277+B279+B282+B285</f>
        <v>860</v>
      </c>
      <c r="C286" s="1324">
        <f>C175+C176+C177+C178+C179+C183+C1634+C184+C187+C188+C189+C190+C201+C202+C203+C207+C210+C211+C212+C217+C228+C230+C232+C235+C244+C254+C258+C259+C262+C263+C265+C277+C279+C282+C285</f>
        <v>10204</v>
      </c>
      <c r="D286" s="1324">
        <f>D175+D176+D177+D178+D179+D183+D1634+D184+D187+D188+D189+D190+D201+D202+D203+D207+D210+D211+D212+D217+D228+D230+D232+D235+D244+D254+D258+D259+D262+D263+D265+D277+D279+D282+D285+D264</f>
        <v>1094</v>
      </c>
      <c r="E286" s="1324">
        <f>E175+E176+E177+E178+E179+E183+E1634+E184+E187+E188+E189+E190+E201+E202+E203+E207+E210+E211+E212+E217+E228+E230+E232+E235+E244+E254+E258+E259+E262+E263+E265+E277+E279+E282+E285</f>
        <v>200</v>
      </c>
      <c r="F286" s="1324">
        <f>F175+F176+F177+F178+F179+F183+F1634+F184+F187+F188+F189+F190+F201+F202+F203+F207+F210+F211+F212+F217+F228+F230+F232+F235+F244+F254+F258+F259+F262+F263+F265+F277+F279+F282+F285</f>
        <v>0</v>
      </c>
      <c r="G286" s="1324">
        <f>G175+G176+G177+G178+G179+G183+G1634+G184+G187+G188+G189+G190+G201+G202+G203+G207+G210+G211+G212+G217+G228+G230+G232+G235+G244+G254+G258+G259+G262+G263+G265+G277+G279+G282+G285</f>
        <v>50</v>
      </c>
      <c r="H286" s="1324">
        <f>H175+H176+H177+H178+H179+H183+H1634+H184+H187+H188+H189+H190+H201+H202+H203+H207+H210+H211+H212+H217+H228+H230+H232+H235+H244+H254+H258+H259+H262+H263+H265+H277+H279+H282+H285</f>
        <v>50</v>
      </c>
      <c r="I286" s="1324">
        <f>I175+I176+I177+I178+I179+I183+I1634+I184+I187+I188+I189+I190+I201+I202+I203+I207+I210+I211+I212+I217+I228+I230+I232+I235+I244+I254+I258+I259+I262+I263+I265+I277+I279+I282+I285+I264</f>
        <v>51634</v>
      </c>
      <c r="J286" s="1324">
        <f>J175+J176+J177+J178+J179+J183+J1634+J184+J187+J188+J189+J190+J201+J202+J203+J207+J210+J211+J212+J217+J228+J230+J232+J235+J244+J254+J258+J259+J262+J263+J265+J277+J279+J282+J285+J264</f>
        <v>0</v>
      </c>
      <c r="K286" s="1325">
        <f>K175+K176+K177+K178+K179+K183+K1634+K184+K187+K188+K189+K190+K201+K202+K203+K207+K210+K211+K212+K217+K228+K230+K232+K235+K244+K254+K258+K259+K262+K263+K265+K277+K279+K282+K285+K264</f>
        <v>64092</v>
      </c>
    </row>
    <row r="287" spans="1:11" ht="15.75" customHeight="1" hidden="1">
      <c r="A287" s="1316" t="s">
        <v>2348</v>
      </c>
      <c r="B287" s="1289">
        <v>30000</v>
      </c>
      <c r="C287" s="1289"/>
      <c r="D287" s="1289"/>
      <c r="E287" s="1289"/>
      <c r="F287" s="1289"/>
      <c r="G287" s="1289"/>
      <c r="H287" s="1289"/>
      <c r="I287" s="1289"/>
      <c r="J287" s="1289"/>
      <c r="K287" s="1301">
        <f aca="true" t="shared" si="13" ref="K287:K321">SUM(B287:J287)</f>
        <v>30000</v>
      </c>
    </row>
    <row r="288" spans="1:11" ht="15.75" customHeight="1" hidden="1">
      <c r="A288" s="1316" t="s">
        <v>2348</v>
      </c>
      <c r="B288" s="1289">
        <v>100000</v>
      </c>
      <c r="C288" s="1289"/>
      <c r="D288" s="1289"/>
      <c r="E288" s="1289"/>
      <c r="F288" s="1289"/>
      <c r="G288" s="1289"/>
      <c r="H288" s="1289"/>
      <c r="I288" s="1289"/>
      <c r="J288" s="1289"/>
      <c r="K288" s="1301">
        <f t="shared" si="13"/>
        <v>100000</v>
      </c>
    </row>
    <row r="289" spans="1:11" ht="15.75" customHeight="1">
      <c r="A289" s="1288" t="s">
        <v>2348</v>
      </c>
      <c r="B289" s="1289">
        <v>130</v>
      </c>
      <c r="C289" s="1289"/>
      <c r="D289" s="1289"/>
      <c r="E289" s="1289"/>
      <c r="F289" s="1289"/>
      <c r="G289" s="1289"/>
      <c r="H289" s="1289"/>
      <c r="I289" s="1289"/>
      <c r="J289" s="1289"/>
      <c r="K289" s="1289">
        <f t="shared" si="13"/>
        <v>130</v>
      </c>
    </row>
    <row r="290" spans="1:11" ht="29.25" customHeight="1">
      <c r="A290" s="1293" t="s">
        <v>2349</v>
      </c>
      <c r="B290" s="1289"/>
      <c r="C290" s="1289">
        <v>30</v>
      </c>
      <c r="D290" s="1289">
        <v>40</v>
      </c>
      <c r="E290" s="1289"/>
      <c r="F290" s="1289"/>
      <c r="G290" s="1289">
        <v>20</v>
      </c>
      <c r="H290" s="1289"/>
      <c r="I290" s="1289"/>
      <c r="J290" s="1289"/>
      <c r="K290" s="1289">
        <f t="shared" si="13"/>
        <v>90</v>
      </c>
    </row>
    <row r="291" spans="1:11" ht="15" customHeight="1">
      <c r="A291" s="1293" t="s">
        <v>2350</v>
      </c>
      <c r="B291" s="1289"/>
      <c r="C291" s="1289"/>
      <c r="D291" s="1289"/>
      <c r="E291" s="1289"/>
      <c r="F291" s="1289"/>
      <c r="G291" s="1289"/>
      <c r="H291" s="1289"/>
      <c r="I291" s="1289">
        <v>426</v>
      </c>
      <c r="J291" s="1289"/>
      <c r="K291" s="1289">
        <f t="shared" si="13"/>
        <v>426</v>
      </c>
    </row>
    <row r="292" spans="1:11" ht="15" customHeight="1" hidden="1">
      <c r="A292" s="1317" t="s">
        <v>2351</v>
      </c>
      <c r="B292" s="1284"/>
      <c r="C292" s="1284">
        <v>50000</v>
      </c>
      <c r="D292" s="1284"/>
      <c r="E292" s="1284"/>
      <c r="F292" s="1284"/>
      <c r="G292" s="1284"/>
      <c r="H292" s="1284"/>
      <c r="I292" s="1284"/>
      <c r="J292" s="1284"/>
      <c r="K292" s="1289">
        <f t="shared" si="13"/>
        <v>50000</v>
      </c>
    </row>
    <row r="293" spans="1:11" ht="15" customHeight="1" hidden="1">
      <c r="A293" s="1317" t="s">
        <v>2351</v>
      </c>
      <c r="B293" s="1284"/>
      <c r="C293" s="1284">
        <v>366700</v>
      </c>
      <c r="D293" s="1284"/>
      <c r="E293" s="1284"/>
      <c r="F293" s="1284"/>
      <c r="G293" s="1284"/>
      <c r="H293" s="1284"/>
      <c r="I293" s="1284"/>
      <c r="J293" s="1284"/>
      <c r="K293" s="1289">
        <f t="shared" si="13"/>
        <v>366700</v>
      </c>
    </row>
    <row r="294" spans="1:11" ht="15" customHeight="1" hidden="1">
      <c r="A294" s="1317" t="s">
        <v>2351</v>
      </c>
      <c r="B294" s="1284"/>
      <c r="C294" s="1284">
        <v>91700</v>
      </c>
      <c r="D294" s="1284"/>
      <c r="E294" s="1284"/>
      <c r="F294" s="1284"/>
      <c r="G294" s="1284"/>
      <c r="H294" s="1284"/>
      <c r="I294" s="1284"/>
      <c r="J294" s="1284"/>
      <c r="K294" s="1289">
        <f t="shared" si="13"/>
        <v>91700</v>
      </c>
    </row>
    <row r="295" spans="1:11" ht="15" customHeight="1" hidden="1">
      <c r="A295" s="1317" t="s">
        <v>2351</v>
      </c>
      <c r="B295" s="1284"/>
      <c r="C295" s="1284">
        <v>91700</v>
      </c>
      <c r="D295" s="1284"/>
      <c r="E295" s="1284"/>
      <c r="F295" s="1284"/>
      <c r="G295" s="1284"/>
      <c r="H295" s="1284"/>
      <c r="I295" s="1284"/>
      <c r="J295" s="1284"/>
      <c r="K295" s="1289">
        <f t="shared" si="13"/>
        <v>91700</v>
      </c>
    </row>
    <row r="296" spans="1:11" ht="15" customHeight="1" hidden="1">
      <c r="A296" s="1317" t="s">
        <v>2351</v>
      </c>
      <c r="B296" s="1284"/>
      <c r="C296" s="1284">
        <v>91700</v>
      </c>
      <c r="D296" s="1284"/>
      <c r="E296" s="1284"/>
      <c r="F296" s="1284"/>
      <c r="G296" s="1284"/>
      <c r="H296" s="1284"/>
      <c r="I296" s="1284"/>
      <c r="J296" s="1284"/>
      <c r="K296" s="1289">
        <f t="shared" si="13"/>
        <v>91700</v>
      </c>
    </row>
    <row r="297" spans="1:11" ht="15" customHeight="1" hidden="1">
      <c r="A297" s="1317" t="s">
        <v>2351</v>
      </c>
      <c r="B297" s="1284"/>
      <c r="C297" s="1284">
        <v>91700</v>
      </c>
      <c r="D297" s="1284"/>
      <c r="E297" s="1284"/>
      <c r="F297" s="1284"/>
      <c r="G297" s="1284"/>
      <c r="H297" s="1284"/>
      <c r="I297" s="1284"/>
      <c r="J297" s="1284"/>
      <c r="K297" s="1289">
        <f t="shared" si="13"/>
        <v>91700</v>
      </c>
    </row>
    <row r="298" spans="1:11" ht="15" customHeight="1" hidden="1">
      <c r="A298" s="1317" t="s">
        <v>2351</v>
      </c>
      <c r="B298" s="1284"/>
      <c r="C298" s="1284">
        <v>91700</v>
      </c>
      <c r="D298" s="1284"/>
      <c r="E298" s="1284"/>
      <c r="F298" s="1284"/>
      <c r="G298" s="1284"/>
      <c r="H298" s="1284"/>
      <c r="I298" s="1284"/>
      <c r="J298" s="1284"/>
      <c r="K298" s="1289">
        <f t="shared" si="13"/>
        <v>91700</v>
      </c>
    </row>
    <row r="299" spans="1:11" ht="15" customHeight="1" hidden="1">
      <c r="A299" s="1317" t="s">
        <v>2351</v>
      </c>
      <c r="B299" s="1284"/>
      <c r="C299" s="1284">
        <v>91700</v>
      </c>
      <c r="D299" s="1284"/>
      <c r="E299" s="1284"/>
      <c r="F299" s="1284"/>
      <c r="G299" s="1284"/>
      <c r="H299" s="1284"/>
      <c r="I299" s="1284"/>
      <c r="J299" s="1284"/>
      <c r="K299" s="1289">
        <f t="shared" si="13"/>
        <v>91700</v>
      </c>
    </row>
    <row r="300" spans="1:11" ht="15" customHeight="1" hidden="1">
      <c r="A300" s="1317" t="s">
        <v>2351</v>
      </c>
      <c r="B300" s="1284"/>
      <c r="C300" s="1284">
        <v>91700</v>
      </c>
      <c r="D300" s="1284"/>
      <c r="E300" s="1284"/>
      <c r="F300" s="1284"/>
      <c r="G300" s="1284"/>
      <c r="H300" s="1284"/>
      <c r="I300" s="1284"/>
      <c r="J300" s="1284"/>
      <c r="K300" s="1289">
        <f t="shared" si="13"/>
        <v>91700</v>
      </c>
    </row>
    <row r="301" spans="1:11" ht="15" customHeight="1" hidden="1">
      <c r="A301" s="1317" t="s">
        <v>2351</v>
      </c>
      <c r="B301" s="1284"/>
      <c r="C301" s="1284">
        <v>91400</v>
      </c>
      <c r="D301" s="1284"/>
      <c r="E301" s="1284"/>
      <c r="F301" s="1284"/>
      <c r="G301" s="1284"/>
      <c r="H301" s="1284"/>
      <c r="I301" s="1284"/>
      <c r="J301" s="1284"/>
      <c r="K301" s="1289">
        <f t="shared" si="13"/>
        <v>91400</v>
      </c>
    </row>
    <row r="302" spans="1:11" ht="15" customHeight="1">
      <c r="A302" s="1318" t="s">
        <v>2352</v>
      </c>
      <c r="B302" s="1289"/>
      <c r="C302" s="1289">
        <v>1150</v>
      </c>
      <c r="D302" s="1289"/>
      <c r="E302" s="1289"/>
      <c r="F302" s="1289"/>
      <c r="G302" s="1289"/>
      <c r="H302" s="1289"/>
      <c r="I302" s="1289"/>
      <c r="J302" s="1289"/>
      <c r="K302" s="1289">
        <f t="shared" si="13"/>
        <v>1150</v>
      </c>
    </row>
    <row r="303" spans="1:11" ht="15" customHeight="1">
      <c r="A303" s="1318" t="s">
        <v>2353</v>
      </c>
      <c r="B303" s="1289"/>
      <c r="C303" s="1289">
        <v>50</v>
      </c>
      <c r="D303" s="1289"/>
      <c r="E303" s="1289"/>
      <c r="F303" s="1289"/>
      <c r="G303" s="1289"/>
      <c r="H303" s="1289"/>
      <c r="I303" s="1289">
        <v>30</v>
      </c>
      <c r="J303" s="1289"/>
      <c r="K303" s="1289">
        <f t="shared" si="13"/>
        <v>80</v>
      </c>
    </row>
    <row r="304" spans="1:11" ht="12.75" customHeight="1" hidden="1">
      <c r="A304" s="1319" t="s">
        <v>2354</v>
      </c>
      <c r="B304" s="1284"/>
      <c r="C304" s="1284">
        <v>50000</v>
      </c>
      <c r="D304" s="1284"/>
      <c r="E304" s="1284"/>
      <c r="F304" s="1284"/>
      <c r="G304" s="1284"/>
      <c r="H304" s="1284"/>
      <c r="I304" s="1284"/>
      <c r="J304" s="1284"/>
      <c r="K304" s="1289">
        <f t="shared" si="13"/>
        <v>50000</v>
      </c>
    </row>
    <row r="305" spans="1:11" ht="12.75" customHeight="1" hidden="1">
      <c r="A305" s="1319" t="s">
        <v>2354</v>
      </c>
      <c r="B305" s="1284">
        <v>40000</v>
      </c>
      <c r="C305" s="1284"/>
      <c r="D305" s="1284"/>
      <c r="E305" s="1284"/>
      <c r="F305" s="1284"/>
      <c r="G305" s="1284"/>
      <c r="H305" s="1284">
        <v>50000</v>
      </c>
      <c r="I305" s="1284"/>
      <c r="J305" s="1284"/>
      <c r="K305" s="1289">
        <f t="shared" si="13"/>
        <v>90000</v>
      </c>
    </row>
    <row r="306" spans="1:11" ht="15" customHeight="1">
      <c r="A306" s="1316" t="s">
        <v>2355</v>
      </c>
      <c r="B306" s="1289">
        <v>40</v>
      </c>
      <c r="C306" s="1289">
        <v>50</v>
      </c>
      <c r="D306" s="1289"/>
      <c r="E306" s="1289"/>
      <c r="F306" s="1289"/>
      <c r="G306" s="1289"/>
      <c r="H306" s="1289">
        <v>50</v>
      </c>
      <c r="I306" s="1289"/>
      <c r="J306" s="1289"/>
      <c r="K306" s="1289">
        <f t="shared" si="13"/>
        <v>140</v>
      </c>
    </row>
    <row r="307" spans="1:11" ht="18" customHeight="1" hidden="1">
      <c r="A307" s="1282" t="s">
        <v>2356</v>
      </c>
      <c r="B307" s="1289">
        <v>108000</v>
      </c>
      <c r="C307" s="1284"/>
      <c r="D307" s="1284"/>
      <c r="E307" s="1284"/>
      <c r="F307" s="1284"/>
      <c r="G307" s="1284"/>
      <c r="H307" s="1284"/>
      <c r="I307" s="1284"/>
      <c r="J307" s="1284"/>
      <c r="K307" s="1289">
        <f t="shared" si="13"/>
        <v>108000</v>
      </c>
    </row>
    <row r="308" spans="1:11" ht="24.75" customHeight="1">
      <c r="A308" s="1288" t="s">
        <v>2357</v>
      </c>
      <c r="B308" s="1289">
        <v>108</v>
      </c>
      <c r="C308" s="1289"/>
      <c r="D308" s="1289"/>
      <c r="E308" s="1289"/>
      <c r="F308" s="1289"/>
      <c r="G308" s="1289"/>
      <c r="H308" s="1289"/>
      <c r="I308" s="1289"/>
      <c r="J308" s="1289"/>
      <c r="K308" s="1289">
        <f t="shared" si="13"/>
        <v>108</v>
      </c>
    </row>
    <row r="309" spans="1:11" ht="13.5" customHeight="1">
      <c r="A309" s="1288" t="s">
        <v>2358</v>
      </c>
      <c r="B309" s="1289"/>
      <c r="C309" s="1289">
        <v>50</v>
      </c>
      <c r="D309" s="1289"/>
      <c r="E309" s="1289"/>
      <c r="F309" s="1289"/>
      <c r="G309" s="1289"/>
      <c r="H309" s="1289"/>
      <c r="I309" s="1289"/>
      <c r="J309" s="1289"/>
      <c r="K309" s="1289">
        <f t="shared" si="13"/>
        <v>50</v>
      </c>
    </row>
    <row r="310" spans="1:11" ht="15.75" customHeight="1">
      <c r="A310" s="1288" t="s">
        <v>2359</v>
      </c>
      <c r="B310" s="1289"/>
      <c r="C310" s="1289"/>
      <c r="D310" s="1289"/>
      <c r="E310" s="1289"/>
      <c r="F310" s="1289"/>
      <c r="G310" s="1289"/>
      <c r="H310" s="1289"/>
      <c r="I310" s="1289">
        <v>540</v>
      </c>
      <c r="J310" s="1289"/>
      <c r="K310" s="1289">
        <f t="shared" si="13"/>
        <v>540</v>
      </c>
    </row>
    <row r="311" spans="1:11" ht="15" customHeight="1" hidden="1">
      <c r="A311" s="1319" t="s">
        <v>2360</v>
      </c>
      <c r="B311" s="1284"/>
      <c r="C311" s="1283"/>
      <c r="D311" s="1284"/>
      <c r="E311" s="1284"/>
      <c r="F311" s="1284"/>
      <c r="G311" s="1284"/>
      <c r="H311" s="1284">
        <v>50000</v>
      </c>
      <c r="I311" s="1284">
        <v>600000</v>
      </c>
      <c r="J311" s="1284"/>
      <c r="K311" s="1289">
        <f t="shared" si="13"/>
        <v>650000</v>
      </c>
    </row>
    <row r="312" spans="1:11" ht="15" customHeight="1" hidden="1">
      <c r="A312" s="1319" t="s">
        <v>2360</v>
      </c>
      <c r="B312" s="1284"/>
      <c r="C312" s="1283"/>
      <c r="D312" s="1284"/>
      <c r="E312" s="1284"/>
      <c r="F312" s="1284"/>
      <c r="G312" s="1284">
        <v>100000</v>
      </c>
      <c r="H312" s="1284">
        <v>50000</v>
      </c>
      <c r="I312" s="1284"/>
      <c r="J312" s="1284"/>
      <c r="K312" s="1289">
        <f t="shared" si="13"/>
        <v>150000</v>
      </c>
    </row>
    <row r="313" spans="1:11" ht="15" customHeight="1">
      <c r="A313" s="1316" t="s">
        <v>2361</v>
      </c>
      <c r="B313" s="1289"/>
      <c r="C313" s="1289"/>
      <c r="D313" s="1289"/>
      <c r="E313" s="1289"/>
      <c r="F313" s="1289"/>
      <c r="G313" s="1289">
        <v>100</v>
      </c>
      <c r="H313" s="1289">
        <v>100</v>
      </c>
      <c r="I313" s="1289">
        <v>600</v>
      </c>
      <c r="J313" s="1289"/>
      <c r="K313" s="1289">
        <f t="shared" si="13"/>
        <v>800</v>
      </c>
    </row>
    <row r="314" spans="1:11" ht="15" customHeight="1">
      <c r="A314" s="1316" t="s">
        <v>2362</v>
      </c>
      <c r="B314" s="1289">
        <v>30</v>
      </c>
      <c r="C314" s="1289"/>
      <c r="D314" s="1289"/>
      <c r="E314" s="1289"/>
      <c r="F314" s="1289"/>
      <c r="G314" s="1289"/>
      <c r="H314" s="1289"/>
      <c r="I314" s="1289"/>
      <c r="J314" s="1289"/>
      <c r="K314" s="1289">
        <f t="shared" si="13"/>
        <v>30</v>
      </c>
    </row>
    <row r="315" spans="1:11" ht="15" customHeight="1">
      <c r="A315" s="1316" t="s">
        <v>2363</v>
      </c>
      <c r="B315" s="1289">
        <v>40</v>
      </c>
      <c r="C315" s="1289">
        <v>80</v>
      </c>
      <c r="D315" s="1289"/>
      <c r="E315" s="1289"/>
      <c r="F315" s="1289"/>
      <c r="G315" s="1289"/>
      <c r="H315" s="1289"/>
      <c r="I315" s="1289"/>
      <c r="J315" s="1289"/>
      <c r="K315" s="1289">
        <f t="shared" si="13"/>
        <v>120</v>
      </c>
    </row>
    <row r="316" spans="1:11" ht="15" customHeight="1">
      <c r="A316" s="1316" t="s">
        <v>2364</v>
      </c>
      <c r="B316" s="1289"/>
      <c r="C316" s="1289">
        <v>116</v>
      </c>
      <c r="D316" s="1289"/>
      <c r="E316" s="1289"/>
      <c r="F316" s="1289"/>
      <c r="G316" s="1289"/>
      <c r="H316" s="1289"/>
      <c r="I316" s="1289"/>
      <c r="J316" s="1289"/>
      <c r="K316" s="1289">
        <f t="shared" si="13"/>
        <v>116</v>
      </c>
    </row>
    <row r="317" spans="1:11" ht="15" customHeight="1" hidden="1">
      <c r="A317" s="1282" t="s">
        <v>2365</v>
      </c>
      <c r="B317" s="1289">
        <v>30000</v>
      </c>
      <c r="C317" s="1284"/>
      <c r="D317" s="1284"/>
      <c r="E317" s="1284"/>
      <c r="F317" s="1284"/>
      <c r="G317" s="1284"/>
      <c r="H317" s="1284"/>
      <c r="I317" s="1284"/>
      <c r="J317" s="1284"/>
      <c r="K317" s="1289">
        <f t="shared" si="13"/>
        <v>30000</v>
      </c>
    </row>
    <row r="318" spans="1:11" ht="15" customHeight="1">
      <c r="A318" s="1288" t="s">
        <v>2366</v>
      </c>
      <c r="B318" s="1289">
        <v>30</v>
      </c>
      <c r="C318" s="1289"/>
      <c r="D318" s="1289"/>
      <c r="E318" s="1289"/>
      <c r="F318" s="1289"/>
      <c r="G318" s="1289"/>
      <c r="H318" s="1289"/>
      <c r="I318" s="1289"/>
      <c r="J318" s="1289"/>
      <c r="K318" s="1289">
        <f t="shared" si="13"/>
        <v>30</v>
      </c>
    </row>
    <row r="319" spans="1:11" ht="15" customHeight="1">
      <c r="A319" s="1288" t="s">
        <v>2367</v>
      </c>
      <c r="B319" s="1289"/>
      <c r="C319" s="1289"/>
      <c r="D319" s="1289"/>
      <c r="E319" s="1289"/>
      <c r="F319" s="1289"/>
      <c r="G319" s="1289">
        <v>50</v>
      </c>
      <c r="H319" s="1289"/>
      <c r="I319" s="1289"/>
      <c r="J319" s="1289"/>
      <c r="K319" s="1289">
        <f t="shared" si="13"/>
        <v>50</v>
      </c>
    </row>
    <row r="320" spans="1:11" ht="15" customHeight="1">
      <c r="A320" s="1322" t="s">
        <v>2368</v>
      </c>
      <c r="B320" s="1289"/>
      <c r="C320" s="1289">
        <v>50</v>
      </c>
      <c r="D320" s="1289"/>
      <c r="E320" s="1289"/>
      <c r="F320" s="1289"/>
      <c r="G320" s="1289"/>
      <c r="H320" s="1289"/>
      <c r="I320" s="1289"/>
      <c r="J320" s="1289"/>
      <c r="K320" s="1289">
        <f t="shared" si="13"/>
        <v>50</v>
      </c>
    </row>
    <row r="321" spans="1:11" ht="15" customHeight="1">
      <c r="A321" s="1322" t="s">
        <v>2369</v>
      </c>
      <c r="B321" s="1289"/>
      <c r="C321" s="1289"/>
      <c r="D321" s="1289">
        <v>150</v>
      </c>
      <c r="E321" s="1289">
        <v>150</v>
      </c>
      <c r="F321" s="1289"/>
      <c r="G321" s="1289"/>
      <c r="H321" s="1289"/>
      <c r="I321" s="1289"/>
      <c r="J321" s="1289"/>
      <c r="K321" s="1289">
        <f t="shared" si="13"/>
        <v>300</v>
      </c>
    </row>
    <row r="322" spans="1:11" ht="15" customHeight="1">
      <c r="A322" s="1326" t="s">
        <v>2347</v>
      </c>
      <c r="B322" s="1324">
        <f aca="true" t="shared" si="14" ref="B322:K322">B289+B290+B291+B302+B303+B306+B308+B309+B310+B313+B314+B315+B316+B318+B319+B320+B321</f>
        <v>378</v>
      </c>
      <c r="C322" s="1324">
        <f t="shared" si="14"/>
        <v>1576</v>
      </c>
      <c r="D322" s="1324">
        <f t="shared" si="14"/>
        <v>190</v>
      </c>
      <c r="E322" s="1324">
        <f t="shared" si="14"/>
        <v>150</v>
      </c>
      <c r="F322" s="1324">
        <f t="shared" si="14"/>
        <v>0</v>
      </c>
      <c r="G322" s="1324">
        <f t="shared" si="14"/>
        <v>170</v>
      </c>
      <c r="H322" s="1324">
        <f t="shared" si="14"/>
        <v>150</v>
      </c>
      <c r="I322" s="1324">
        <f t="shared" si="14"/>
        <v>1596</v>
      </c>
      <c r="J322" s="1324">
        <f t="shared" si="14"/>
        <v>0</v>
      </c>
      <c r="K322" s="1324">
        <f t="shared" si="14"/>
        <v>4210</v>
      </c>
    </row>
    <row r="323" spans="1:11" ht="15" customHeight="1" hidden="1">
      <c r="A323" s="1327" t="s">
        <v>2370</v>
      </c>
      <c r="B323" s="1328"/>
      <c r="C323" s="1328">
        <v>100000</v>
      </c>
      <c r="D323" s="1328"/>
      <c r="E323" s="1328"/>
      <c r="F323" s="1328"/>
      <c r="G323" s="1328"/>
      <c r="H323" s="1328"/>
      <c r="I323" s="1328"/>
      <c r="J323" s="1328"/>
      <c r="K323" s="1329">
        <f aca="true" t="shared" si="15" ref="K323:K334">SUM(C323:J323)</f>
        <v>100000</v>
      </c>
    </row>
    <row r="324" spans="1:11" ht="15" customHeight="1" hidden="1">
      <c r="A324" s="1327" t="s">
        <v>2370</v>
      </c>
      <c r="B324" s="1328"/>
      <c r="C324" s="1328"/>
      <c r="D324" s="1328"/>
      <c r="E324" s="1328"/>
      <c r="F324" s="1328"/>
      <c r="G324" s="1328"/>
      <c r="H324" s="1328"/>
      <c r="I324" s="1328">
        <v>500000</v>
      </c>
      <c r="J324" s="1328"/>
      <c r="K324" s="1329">
        <f t="shared" si="15"/>
        <v>500000</v>
      </c>
    </row>
    <row r="325" spans="1:11" ht="15" customHeight="1" hidden="1">
      <c r="A325" s="1327" t="s">
        <v>2370</v>
      </c>
      <c r="B325" s="1328"/>
      <c r="C325" s="1328">
        <v>333300</v>
      </c>
      <c r="D325" s="1328"/>
      <c r="E325" s="1328"/>
      <c r="F325" s="1328"/>
      <c r="G325" s="1328"/>
      <c r="H325" s="1328"/>
      <c r="I325" s="1328"/>
      <c r="J325" s="1328"/>
      <c r="K325" s="1329">
        <f t="shared" si="15"/>
        <v>333300</v>
      </c>
    </row>
    <row r="326" spans="1:11" ht="15" customHeight="1" hidden="1">
      <c r="A326" s="1327" t="s">
        <v>2370</v>
      </c>
      <c r="B326" s="1328"/>
      <c r="C326" s="1328">
        <v>83300</v>
      </c>
      <c r="D326" s="1328"/>
      <c r="E326" s="1328"/>
      <c r="F326" s="1328"/>
      <c r="G326" s="1328"/>
      <c r="H326" s="1328"/>
      <c r="I326" s="1328"/>
      <c r="J326" s="1328"/>
      <c r="K326" s="1329">
        <f t="shared" si="15"/>
        <v>83300</v>
      </c>
    </row>
    <row r="327" spans="1:11" ht="15" customHeight="1" hidden="1">
      <c r="A327" s="1327" t="s">
        <v>2370</v>
      </c>
      <c r="B327" s="1328"/>
      <c r="C327" s="1328">
        <v>83300</v>
      </c>
      <c r="D327" s="1328"/>
      <c r="E327" s="1328"/>
      <c r="F327" s="1328"/>
      <c r="G327" s="1328"/>
      <c r="H327" s="1328"/>
      <c r="I327" s="1328"/>
      <c r="J327" s="1328"/>
      <c r="K327" s="1329">
        <f t="shared" si="15"/>
        <v>83300</v>
      </c>
    </row>
    <row r="328" spans="1:11" ht="15" customHeight="1" hidden="1">
      <c r="A328" s="1327" t="s">
        <v>2370</v>
      </c>
      <c r="B328" s="1328"/>
      <c r="C328" s="1328">
        <v>83300</v>
      </c>
      <c r="D328" s="1328"/>
      <c r="E328" s="1328"/>
      <c r="F328" s="1328"/>
      <c r="G328" s="1328"/>
      <c r="H328" s="1328"/>
      <c r="I328" s="1328"/>
      <c r="J328" s="1328"/>
      <c r="K328" s="1329">
        <f t="shared" si="15"/>
        <v>83300</v>
      </c>
    </row>
    <row r="329" spans="1:11" ht="15" customHeight="1" hidden="1">
      <c r="A329" s="1327" t="s">
        <v>2370</v>
      </c>
      <c r="B329" s="1328"/>
      <c r="C329" s="1328">
        <v>83300</v>
      </c>
      <c r="D329" s="1328"/>
      <c r="E329" s="1328"/>
      <c r="F329" s="1328"/>
      <c r="G329" s="1328"/>
      <c r="H329" s="1328"/>
      <c r="I329" s="1328"/>
      <c r="J329" s="1328"/>
      <c r="K329" s="1329">
        <f t="shared" si="15"/>
        <v>83300</v>
      </c>
    </row>
    <row r="330" spans="1:11" ht="15" customHeight="1" hidden="1">
      <c r="A330" s="1327" t="s">
        <v>2370</v>
      </c>
      <c r="B330" s="1328"/>
      <c r="C330" s="1328">
        <v>83300</v>
      </c>
      <c r="D330" s="1328"/>
      <c r="E330" s="1328"/>
      <c r="F330" s="1328"/>
      <c r="G330" s="1328"/>
      <c r="H330" s="1328"/>
      <c r="I330" s="1328"/>
      <c r="J330" s="1328"/>
      <c r="K330" s="1329">
        <f t="shared" si="15"/>
        <v>83300</v>
      </c>
    </row>
    <row r="331" spans="1:11" ht="15" customHeight="1" hidden="1">
      <c r="A331" s="1327" t="s">
        <v>2370</v>
      </c>
      <c r="B331" s="1328"/>
      <c r="C331" s="1328">
        <v>83300</v>
      </c>
      <c r="D331" s="1328"/>
      <c r="E331" s="1328"/>
      <c r="F331" s="1328"/>
      <c r="G331" s="1328"/>
      <c r="H331" s="1328"/>
      <c r="I331" s="1328"/>
      <c r="J331" s="1328"/>
      <c r="K331" s="1329">
        <f t="shared" si="15"/>
        <v>83300</v>
      </c>
    </row>
    <row r="332" spans="1:11" ht="15" customHeight="1" hidden="1">
      <c r="A332" s="1327" t="s">
        <v>2370</v>
      </c>
      <c r="B332" s="1328"/>
      <c r="C332" s="1328">
        <v>83300</v>
      </c>
      <c r="D332" s="1328"/>
      <c r="E332" s="1328"/>
      <c r="F332" s="1328"/>
      <c r="G332" s="1328"/>
      <c r="H332" s="1328"/>
      <c r="I332" s="1328"/>
      <c r="J332" s="1328"/>
      <c r="K332" s="1329">
        <f t="shared" si="15"/>
        <v>83300</v>
      </c>
    </row>
    <row r="333" spans="1:11" ht="15" customHeight="1" hidden="1">
      <c r="A333" s="1327" t="s">
        <v>2370</v>
      </c>
      <c r="B333" s="1328"/>
      <c r="C333" s="1328"/>
      <c r="D333" s="1328"/>
      <c r="E333" s="1328">
        <v>50000</v>
      </c>
      <c r="F333" s="1328"/>
      <c r="G333" s="1328"/>
      <c r="H333" s="1328"/>
      <c r="I333" s="1328">
        <v>250000</v>
      </c>
      <c r="J333" s="1328"/>
      <c r="K333" s="1329">
        <f t="shared" si="15"/>
        <v>300000</v>
      </c>
    </row>
    <row r="334" spans="1:11" ht="15" customHeight="1" hidden="1">
      <c r="A334" s="1327" t="s">
        <v>2370</v>
      </c>
      <c r="B334" s="1328"/>
      <c r="C334" s="1328"/>
      <c r="D334" s="1328"/>
      <c r="E334" s="1328"/>
      <c r="F334" s="1328"/>
      <c r="G334" s="1328">
        <v>250000</v>
      </c>
      <c r="H334" s="1328"/>
      <c r="I334" s="1328">
        <v>100000</v>
      </c>
      <c r="J334" s="1328"/>
      <c r="K334" s="1329">
        <f t="shared" si="15"/>
        <v>350000</v>
      </c>
    </row>
    <row r="335" spans="1:11" ht="15" customHeight="1">
      <c r="A335" s="1318" t="s">
        <v>2371</v>
      </c>
      <c r="B335" s="1289"/>
      <c r="C335" s="1289">
        <v>1016</v>
      </c>
      <c r="D335" s="1289"/>
      <c r="E335" s="1289">
        <v>50</v>
      </c>
      <c r="F335" s="1289"/>
      <c r="G335" s="1289">
        <v>250</v>
      </c>
      <c r="H335" s="1289"/>
      <c r="I335" s="1289">
        <v>850</v>
      </c>
      <c r="J335" s="1289"/>
      <c r="K335" s="1289">
        <f aca="true" t="shared" si="16" ref="K335:K360">SUM(B335:J335)</f>
        <v>2166</v>
      </c>
    </row>
    <row r="336" spans="1:11" ht="15" customHeight="1" hidden="1">
      <c r="A336" s="1290" t="s">
        <v>2372</v>
      </c>
      <c r="B336" s="1284">
        <v>57000</v>
      </c>
      <c r="C336" s="1284"/>
      <c r="D336" s="1284"/>
      <c r="E336" s="1284"/>
      <c r="F336" s="1284"/>
      <c r="G336" s="1284"/>
      <c r="H336" s="1284"/>
      <c r="I336" s="1284"/>
      <c r="J336" s="1284"/>
      <c r="K336" s="1289">
        <f t="shared" si="16"/>
        <v>57000</v>
      </c>
    </row>
    <row r="337" spans="1:11" ht="15" customHeight="1" hidden="1">
      <c r="A337" s="1290" t="s">
        <v>2372</v>
      </c>
      <c r="B337" s="1284">
        <v>40000</v>
      </c>
      <c r="C337" s="1284"/>
      <c r="D337" s="1284"/>
      <c r="E337" s="1284"/>
      <c r="F337" s="1284"/>
      <c r="G337" s="1284"/>
      <c r="H337" s="1284"/>
      <c r="I337" s="1284"/>
      <c r="J337" s="1284"/>
      <c r="K337" s="1289">
        <f t="shared" si="16"/>
        <v>40000</v>
      </c>
    </row>
    <row r="338" spans="1:11" ht="15" customHeight="1" hidden="1">
      <c r="A338" s="1290" t="s">
        <v>2372</v>
      </c>
      <c r="B338" s="1284">
        <v>60000</v>
      </c>
      <c r="C338" s="1284"/>
      <c r="D338" s="1284"/>
      <c r="E338" s="1284"/>
      <c r="F338" s="1284"/>
      <c r="G338" s="1284"/>
      <c r="H338" s="1284"/>
      <c r="I338" s="1284"/>
      <c r="J338" s="1284"/>
      <c r="K338" s="1289">
        <f t="shared" si="16"/>
        <v>60000</v>
      </c>
    </row>
    <row r="339" spans="1:11" ht="15" customHeight="1" hidden="1">
      <c r="A339" s="1290" t="s">
        <v>2372</v>
      </c>
      <c r="B339" s="1284"/>
      <c r="C339" s="1284">
        <v>50000</v>
      </c>
      <c r="D339" s="1284">
        <v>50000</v>
      </c>
      <c r="E339" s="1284"/>
      <c r="F339" s="1284"/>
      <c r="G339" s="1284"/>
      <c r="H339" s="1284"/>
      <c r="I339" s="1284"/>
      <c r="J339" s="1284"/>
      <c r="K339" s="1289">
        <f t="shared" si="16"/>
        <v>100000</v>
      </c>
    </row>
    <row r="340" spans="1:11" ht="15" customHeight="1" hidden="1">
      <c r="A340" s="1290" t="s">
        <v>2372</v>
      </c>
      <c r="B340" s="1284"/>
      <c r="C340" s="1284"/>
      <c r="D340" s="1284">
        <v>80000</v>
      </c>
      <c r="E340" s="1284">
        <v>50000</v>
      </c>
      <c r="F340" s="1284"/>
      <c r="G340" s="1284"/>
      <c r="H340" s="1284"/>
      <c r="I340" s="1284"/>
      <c r="J340" s="1284"/>
      <c r="K340" s="1289">
        <f t="shared" si="16"/>
        <v>130000</v>
      </c>
    </row>
    <row r="341" spans="1:11" ht="15" customHeight="1">
      <c r="A341" s="1293" t="s">
        <v>2373</v>
      </c>
      <c r="B341" s="1289">
        <v>157</v>
      </c>
      <c r="C341" s="1289">
        <v>50</v>
      </c>
      <c r="D341" s="1289">
        <v>130</v>
      </c>
      <c r="E341" s="1289">
        <v>50</v>
      </c>
      <c r="F341" s="1289"/>
      <c r="G341" s="1289"/>
      <c r="H341" s="1289"/>
      <c r="I341" s="1289"/>
      <c r="J341" s="1289"/>
      <c r="K341" s="1289">
        <f t="shared" si="16"/>
        <v>387</v>
      </c>
    </row>
    <row r="342" spans="1:11" ht="15" customHeight="1">
      <c r="A342" s="1293" t="s">
        <v>2374</v>
      </c>
      <c r="B342" s="1289"/>
      <c r="C342" s="1289"/>
      <c r="D342" s="1289"/>
      <c r="E342" s="1289">
        <v>100</v>
      </c>
      <c r="F342" s="1289"/>
      <c r="G342" s="1289"/>
      <c r="H342" s="1289"/>
      <c r="I342" s="1289">
        <v>400</v>
      </c>
      <c r="J342" s="1289"/>
      <c r="K342" s="1289">
        <f t="shared" si="16"/>
        <v>500</v>
      </c>
    </row>
    <row r="343" spans="1:11" ht="15" customHeight="1">
      <c r="A343" s="1316" t="s">
        <v>2375</v>
      </c>
      <c r="B343" s="1289"/>
      <c r="C343" s="1289">
        <v>50</v>
      </c>
      <c r="D343" s="1289"/>
      <c r="E343" s="1289"/>
      <c r="F343" s="1289"/>
      <c r="G343" s="1289"/>
      <c r="H343" s="1289"/>
      <c r="I343" s="1289"/>
      <c r="J343" s="1289"/>
      <c r="K343" s="1289">
        <f t="shared" si="16"/>
        <v>50</v>
      </c>
    </row>
    <row r="344" spans="1:11" ht="15" customHeight="1">
      <c r="A344" s="1316" t="s">
        <v>2376</v>
      </c>
      <c r="B344" s="1289"/>
      <c r="C344" s="1289"/>
      <c r="D344" s="1289">
        <v>50</v>
      </c>
      <c r="E344" s="1289"/>
      <c r="F344" s="1289"/>
      <c r="G344" s="1289">
        <v>200</v>
      </c>
      <c r="H344" s="1289"/>
      <c r="I344" s="1289"/>
      <c r="J344" s="1289"/>
      <c r="K344" s="1289">
        <f t="shared" si="16"/>
        <v>250</v>
      </c>
    </row>
    <row r="345" spans="1:11" ht="15" customHeight="1">
      <c r="A345" s="1316" t="s">
        <v>2377</v>
      </c>
      <c r="B345" s="1289"/>
      <c r="C345" s="1289">
        <v>30</v>
      </c>
      <c r="D345" s="1289"/>
      <c r="E345" s="1289"/>
      <c r="F345" s="1289"/>
      <c r="G345" s="1289"/>
      <c r="H345" s="1289"/>
      <c r="I345" s="1289"/>
      <c r="J345" s="1289"/>
      <c r="K345" s="1289">
        <f t="shared" si="16"/>
        <v>30</v>
      </c>
    </row>
    <row r="346" spans="1:11" ht="15.75" customHeight="1">
      <c r="A346" s="1316" t="s">
        <v>2378</v>
      </c>
      <c r="B346" s="1289"/>
      <c r="C346" s="1289"/>
      <c r="D346" s="1286"/>
      <c r="E346" s="1330"/>
      <c r="F346" s="1330"/>
      <c r="G346" s="1286">
        <v>30</v>
      </c>
      <c r="H346" s="1286"/>
      <c r="I346" s="1330">
        <v>140</v>
      </c>
      <c r="J346" s="1330"/>
      <c r="K346" s="1289">
        <f t="shared" si="16"/>
        <v>170</v>
      </c>
    </row>
    <row r="347" spans="1:11" ht="18" customHeight="1">
      <c r="A347" s="1322" t="s">
        <v>2379</v>
      </c>
      <c r="B347" s="1289"/>
      <c r="C347" s="1289">
        <v>60</v>
      </c>
      <c r="D347" s="1289"/>
      <c r="E347" s="1289"/>
      <c r="F347" s="1289"/>
      <c r="G347" s="1289"/>
      <c r="H347" s="1289"/>
      <c r="I347" s="1289"/>
      <c r="J347" s="1289"/>
      <c r="K347" s="1289">
        <f t="shared" si="16"/>
        <v>60</v>
      </c>
    </row>
    <row r="348" spans="1:11" ht="24.75" customHeight="1">
      <c r="A348" s="1322" t="s">
        <v>2380</v>
      </c>
      <c r="B348" s="1289"/>
      <c r="C348" s="1289">
        <v>70</v>
      </c>
      <c r="D348" s="1289"/>
      <c r="E348" s="1289"/>
      <c r="F348" s="1289"/>
      <c r="G348" s="1289"/>
      <c r="H348" s="1289"/>
      <c r="I348" s="1289"/>
      <c r="J348" s="1289"/>
      <c r="K348" s="1289">
        <f t="shared" si="16"/>
        <v>70</v>
      </c>
    </row>
    <row r="349" spans="1:11" ht="15.75" customHeight="1">
      <c r="A349" s="1322" t="s">
        <v>2381</v>
      </c>
      <c r="B349" s="1289"/>
      <c r="C349" s="1289">
        <v>50</v>
      </c>
      <c r="D349" s="1289"/>
      <c r="E349" s="1289"/>
      <c r="F349" s="1289"/>
      <c r="G349" s="1289"/>
      <c r="H349" s="1289"/>
      <c r="I349" s="1289"/>
      <c r="J349" s="1289"/>
      <c r="K349" s="1289">
        <f t="shared" si="16"/>
        <v>50</v>
      </c>
    </row>
    <row r="350" spans="1:11" ht="15.75" customHeight="1">
      <c r="A350" s="1322" t="s">
        <v>2382</v>
      </c>
      <c r="B350" s="1289"/>
      <c r="C350" s="1289">
        <v>50</v>
      </c>
      <c r="D350" s="1289"/>
      <c r="E350" s="1289"/>
      <c r="F350" s="1289"/>
      <c r="G350" s="1289"/>
      <c r="H350" s="1289"/>
      <c r="I350" s="1289"/>
      <c r="J350" s="1289"/>
      <c r="K350" s="1289">
        <f t="shared" si="16"/>
        <v>50</v>
      </c>
    </row>
    <row r="351" spans="1:11" ht="18" customHeight="1" hidden="1">
      <c r="A351" s="1282" t="s">
        <v>2383</v>
      </c>
      <c r="B351" s="1289">
        <v>100000</v>
      </c>
      <c r="C351" s="1284"/>
      <c r="D351" s="1284"/>
      <c r="E351" s="1284"/>
      <c r="F351" s="1284"/>
      <c r="G351" s="1284"/>
      <c r="H351" s="1284"/>
      <c r="I351" s="1284"/>
      <c r="J351" s="1284"/>
      <c r="K351" s="1289">
        <f t="shared" si="16"/>
        <v>100000</v>
      </c>
    </row>
    <row r="352" spans="1:11" ht="14.25" customHeight="1">
      <c r="A352" s="1288" t="s">
        <v>2384</v>
      </c>
      <c r="B352" s="1289">
        <v>100</v>
      </c>
      <c r="C352" s="1289"/>
      <c r="D352" s="1289"/>
      <c r="E352" s="1289"/>
      <c r="F352" s="1289"/>
      <c r="G352" s="1289"/>
      <c r="H352" s="1289"/>
      <c r="I352" s="1289"/>
      <c r="J352" s="1289"/>
      <c r="K352" s="1289">
        <f t="shared" si="16"/>
        <v>100</v>
      </c>
    </row>
    <row r="353" spans="1:11" ht="25.5">
      <c r="A353" s="1288" t="s">
        <v>2385</v>
      </c>
      <c r="B353" s="1289">
        <v>20</v>
      </c>
      <c r="C353" s="1289"/>
      <c r="D353" s="1289"/>
      <c r="E353" s="1289"/>
      <c r="F353" s="1289"/>
      <c r="G353" s="1289"/>
      <c r="H353" s="1289"/>
      <c r="I353" s="1289"/>
      <c r="J353" s="1289"/>
      <c r="K353" s="1289">
        <f t="shared" si="16"/>
        <v>20</v>
      </c>
    </row>
    <row r="354" spans="1:11" ht="12.75">
      <c r="A354" s="1288" t="s">
        <v>2386</v>
      </c>
      <c r="B354" s="1289"/>
      <c r="C354" s="1289"/>
      <c r="D354" s="1289"/>
      <c r="E354" s="1289"/>
      <c r="F354" s="1289"/>
      <c r="G354" s="1289">
        <v>150</v>
      </c>
      <c r="H354" s="1289"/>
      <c r="I354" s="1289"/>
      <c r="J354" s="1289"/>
      <c r="K354" s="1289">
        <f t="shared" si="16"/>
        <v>150</v>
      </c>
    </row>
    <row r="355" spans="1:11" ht="12.75">
      <c r="A355" s="1316" t="s">
        <v>2387</v>
      </c>
      <c r="B355" s="1289">
        <v>50</v>
      </c>
      <c r="C355" s="1289"/>
      <c r="D355" s="1289"/>
      <c r="E355" s="1289"/>
      <c r="F355" s="1289"/>
      <c r="G355" s="1289"/>
      <c r="H355" s="1289"/>
      <c r="I355" s="1289"/>
      <c r="J355" s="1289"/>
      <c r="K355" s="1289">
        <f t="shared" si="16"/>
        <v>50</v>
      </c>
    </row>
    <row r="356" spans="1:11" ht="12.75">
      <c r="A356" s="1316" t="s">
        <v>823</v>
      </c>
      <c r="B356" s="1289"/>
      <c r="C356" s="1289"/>
      <c r="D356" s="1289"/>
      <c r="E356" s="1289"/>
      <c r="F356" s="1289"/>
      <c r="G356" s="1289">
        <v>60</v>
      </c>
      <c r="H356" s="1289"/>
      <c r="I356" s="1289"/>
      <c r="J356" s="1289"/>
      <c r="K356" s="1289">
        <f t="shared" si="16"/>
        <v>60</v>
      </c>
    </row>
    <row r="357" spans="1:11" ht="12.75" hidden="1">
      <c r="A357" s="1321" t="s">
        <v>824</v>
      </c>
      <c r="B357" s="1284"/>
      <c r="C357" s="1284">
        <v>50000</v>
      </c>
      <c r="D357" s="1284"/>
      <c r="E357" s="1284"/>
      <c r="F357" s="1284"/>
      <c r="G357" s="1284"/>
      <c r="H357" s="1284"/>
      <c r="I357" s="1284"/>
      <c r="J357" s="1284"/>
      <c r="K357" s="1289">
        <f t="shared" si="16"/>
        <v>50000</v>
      </c>
    </row>
    <row r="358" spans="1:11" ht="12.75" hidden="1">
      <c r="A358" s="1321" t="s">
        <v>824</v>
      </c>
      <c r="B358" s="1284"/>
      <c r="C358" s="1284"/>
      <c r="D358" s="1284">
        <v>50000</v>
      </c>
      <c r="E358" s="1284">
        <v>50000</v>
      </c>
      <c r="F358" s="1284"/>
      <c r="G358" s="1284">
        <v>50000</v>
      </c>
      <c r="H358" s="1284"/>
      <c r="I358" s="1284">
        <v>70000</v>
      </c>
      <c r="J358" s="1284"/>
      <c r="K358" s="1289">
        <f t="shared" si="16"/>
        <v>220000</v>
      </c>
    </row>
    <row r="359" spans="1:11" ht="12.75">
      <c r="A359" s="1322" t="s">
        <v>825</v>
      </c>
      <c r="B359" s="1289">
        <f>SUM(B357:B358)</f>
        <v>0</v>
      </c>
      <c r="C359" s="1289">
        <v>50</v>
      </c>
      <c r="D359" s="1289">
        <v>50</v>
      </c>
      <c r="E359" s="1289">
        <v>50</v>
      </c>
      <c r="F359" s="1289">
        <f>SUM(F357:F358)</f>
        <v>0</v>
      </c>
      <c r="G359" s="1289">
        <v>50</v>
      </c>
      <c r="H359" s="1289">
        <f>SUM(H357:H358)</f>
        <v>0</v>
      </c>
      <c r="I359" s="1289">
        <v>70</v>
      </c>
      <c r="J359" s="1289"/>
      <c r="K359" s="1289">
        <f t="shared" si="16"/>
        <v>270</v>
      </c>
    </row>
    <row r="360" spans="1:11" s="1287" customFormat="1" ht="12.75" hidden="1">
      <c r="A360" s="1331" t="s">
        <v>1332</v>
      </c>
      <c r="B360" s="1332"/>
      <c r="C360" s="1332"/>
      <c r="D360" s="1332"/>
      <c r="E360" s="1332"/>
      <c r="F360" s="1332"/>
      <c r="G360" s="1332"/>
      <c r="H360" s="1332"/>
      <c r="I360" s="1332"/>
      <c r="J360" s="1332"/>
      <c r="K360" s="1332">
        <f t="shared" si="16"/>
        <v>0</v>
      </c>
    </row>
    <row r="361" spans="1:11" ht="12.75">
      <c r="A361" s="1333" t="s">
        <v>2347</v>
      </c>
      <c r="B361" s="1324">
        <f>B335+B341+B342+B343+B344+B345+B346+B347+B348+B349+B352+B353+B354+B355+B356+B359+B360</f>
        <v>327</v>
      </c>
      <c r="C361" s="1324">
        <f>C335+C341+C342+C343+C344+C345+C346+C347+C348+C349+C352+C353+C354+C355+C356+C359+C360+C350</f>
        <v>1426</v>
      </c>
      <c r="D361" s="1324">
        <f aca="true" t="shared" si="17" ref="D361:J361">D335+D341+D342+D343+D344+D345+D346+D347+D348+D349+D352+D353+D354+D355+D356+D359+D360</f>
        <v>230</v>
      </c>
      <c r="E361" s="1324">
        <f t="shared" si="17"/>
        <v>250</v>
      </c>
      <c r="F361" s="1324">
        <f t="shared" si="17"/>
        <v>0</v>
      </c>
      <c r="G361" s="1324">
        <f t="shared" si="17"/>
        <v>740</v>
      </c>
      <c r="H361" s="1324">
        <f t="shared" si="17"/>
        <v>0</v>
      </c>
      <c r="I361" s="1324">
        <f t="shared" si="17"/>
        <v>1460</v>
      </c>
      <c r="J361" s="1324">
        <f t="shared" si="17"/>
        <v>0</v>
      </c>
      <c r="K361" s="1324">
        <f>K335+K341+K342+K343+K344+K345+K346+K347+K348+K349+K352+K353+K354+K355+K356+K359+K360+K350</f>
        <v>4433</v>
      </c>
    </row>
    <row r="362" spans="1:11" ht="12.75">
      <c r="A362" s="1322" t="s">
        <v>826</v>
      </c>
      <c r="B362" s="1289"/>
      <c r="C362" s="1289">
        <v>80</v>
      </c>
      <c r="D362" s="1289"/>
      <c r="E362" s="1289"/>
      <c r="F362" s="1289"/>
      <c r="G362" s="1289"/>
      <c r="H362" s="1289"/>
      <c r="I362" s="1289"/>
      <c r="J362" s="1289"/>
      <c r="K362" s="1303">
        <f aca="true" t="shared" si="18" ref="K362:K400">SUM(B362:J362)</f>
        <v>80</v>
      </c>
    </row>
    <row r="363" spans="1:11" ht="12.75">
      <c r="A363" s="1322" t="s">
        <v>827</v>
      </c>
      <c r="B363" s="1289"/>
      <c r="C363" s="1289"/>
      <c r="D363" s="1289"/>
      <c r="E363" s="1289"/>
      <c r="F363" s="1289"/>
      <c r="G363" s="1289">
        <v>100</v>
      </c>
      <c r="H363" s="1289"/>
      <c r="I363" s="1289"/>
      <c r="J363" s="1289"/>
      <c r="K363" s="1334">
        <f t="shared" si="18"/>
        <v>100</v>
      </c>
    </row>
    <row r="364" spans="1:11" ht="12.75">
      <c r="A364" s="1322" t="s">
        <v>828</v>
      </c>
      <c r="B364" s="1289"/>
      <c r="C364" s="1289"/>
      <c r="D364" s="1289"/>
      <c r="E364" s="1289"/>
      <c r="F364" s="1289"/>
      <c r="G364" s="1289">
        <v>100</v>
      </c>
      <c r="H364" s="1289"/>
      <c r="I364" s="1289">
        <v>85</v>
      </c>
      <c r="J364" s="1289"/>
      <c r="K364" s="1334">
        <f t="shared" si="18"/>
        <v>185</v>
      </c>
    </row>
    <row r="365" spans="1:11" ht="12.75">
      <c r="A365" s="1322" t="s">
        <v>829</v>
      </c>
      <c r="B365" s="1289"/>
      <c r="C365" s="1289"/>
      <c r="D365" s="1289"/>
      <c r="E365" s="1289"/>
      <c r="F365" s="1289"/>
      <c r="G365" s="1289"/>
      <c r="H365" s="1289"/>
      <c r="I365" s="1289">
        <v>100</v>
      </c>
      <c r="J365" s="1289"/>
      <c r="K365" s="1334">
        <f t="shared" si="18"/>
        <v>100</v>
      </c>
    </row>
    <row r="366" spans="1:11" ht="15" customHeight="1">
      <c r="A366" s="1322" t="s">
        <v>830</v>
      </c>
      <c r="B366" s="1289"/>
      <c r="C366" s="1289"/>
      <c r="D366" s="1289"/>
      <c r="E366" s="1289"/>
      <c r="F366" s="1289"/>
      <c r="G366" s="1289"/>
      <c r="H366" s="1289"/>
      <c r="I366" s="1289">
        <v>104</v>
      </c>
      <c r="J366" s="1289"/>
      <c r="K366" s="1334">
        <f t="shared" si="18"/>
        <v>104</v>
      </c>
    </row>
    <row r="367" spans="1:11" ht="25.5" hidden="1">
      <c r="A367" s="1321" t="s">
        <v>831</v>
      </c>
      <c r="B367" s="1284"/>
      <c r="C367" s="1284">
        <v>150000</v>
      </c>
      <c r="D367" s="1284"/>
      <c r="E367" s="1284"/>
      <c r="F367" s="1284"/>
      <c r="G367" s="1284"/>
      <c r="H367" s="1284"/>
      <c r="I367" s="1284"/>
      <c r="J367" s="1284"/>
      <c r="K367" s="1334">
        <f t="shared" si="18"/>
        <v>150000</v>
      </c>
    </row>
    <row r="368" spans="1:11" ht="25.5" hidden="1">
      <c r="A368" s="1321" t="s">
        <v>831</v>
      </c>
      <c r="B368" s="1284"/>
      <c r="C368" s="1284">
        <v>200000</v>
      </c>
      <c r="D368" s="1284"/>
      <c r="E368" s="1284"/>
      <c r="F368" s="1284"/>
      <c r="G368" s="1284"/>
      <c r="H368" s="1284"/>
      <c r="I368" s="1284"/>
      <c r="J368" s="1284"/>
      <c r="K368" s="1334">
        <f t="shared" si="18"/>
        <v>200000</v>
      </c>
    </row>
    <row r="369" spans="1:11" ht="25.5" hidden="1">
      <c r="A369" s="1321" t="s">
        <v>831</v>
      </c>
      <c r="B369" s="1284"/>
      <c r="C369" s="1284"/>
      <c r="D369" s="1284">
        <v>100000</v>
      </c>
      <c r="E369" s="1284">
        <v>100000</v>
      </c>
      <c r="F369" s="1284"/>
      <c r="G369" s="1284"/>
      <c r="H369" s="1284"/>
      <c r="I369" s="1284"/>
      <c r="J369" s="1284"/>
      <c r="K369" s="1334">
        <f t="shared" si="18"/>
        <v>200000</v>
      </c>
    </row>
    <row r="370" spans="1:11" ht="25.5">
      <c r="A370" s="1322" t="s">
        <v>832</v>
      </c>
      <c r="B370" s="1289"/>
      <c r="C370" s="1289">
        <v>350</v>
      </c>
      <c r="D370" s="1289">
        <v>100</v>
      </c>
      <c r="E370" s="1289">
        <v>100</v>
      </c>
      <c r="F370" s="1289"/>
      <c r="G370" s="1289"/>
      <c r="H370" s="1289"/>
      <c r="I370" s="1289"/>
      <c r="J370" s="1289"/>
      <c r="K370" s="1334">
        <f t="shared" si="18"/>
        <v>550</v>
      </c>
    </row>
    <row r="371" spans="1:11" ht="12.75" hidden="1">
      <c r="A371" s="1319" t="s">
        <v>833</v>
      </c>
      <c r="B371" s="1284"/>
      <c r="C371" s="1284">
        <v>650000</v>
      </c>
      <c r="D371" s="1284"/>
      <c r="E371" s="1284"/>
      <c r="F371" s="1284"/>
      <c r="G371" s="1284"/>
      <c r="H371" s="1284"/>
      <c r="I371" s="1284"/>
      <c r="J371" s="1284"/>
      <c r="K371" s="1334">
        <f t="shared" si="18"/>
        <v>650000</v>
      </c>
    </row>
    <row r="372" spans="1:11" ht="12.75" hidden="1">
      <c r="A372" s="1319" t="s">
        <v>833</v>
      </c>
      <c r="B372" s="1284"/>
      <c r="C372" s="1284"/>
      <c r="D372" s="1284"/>
      <c r="E372" s="1284"/>
      <c r="F372" s="1284"/>
      <c r="G372" s="1284"/>
      <c r="H372" s="1284"/>
      <c r="I372" s="1284">
        <v>300000</v>
      </c>
      <c r="J372" s="1284"/>
      <c r="K372" s="1334">
        <f t="shared" si="18"/>
        <v>300000</v>
      </c>
    </row>
    <row r="373" spans="1:11" ht="12.75">
      <c r="A373" s="1316" t="s">
        <v>834</v>
      </c>
      <c r="B373" s="1289"/>
      <c r="C373" s="1289">
        <v>650</v>
      </c>
      <c r="D373" s="1289"/>
      <c r="E373" s="1289"/>
      <c r="F373" s="1289"/>
      <c r="G373" s="1289"/>
      <c r="H373" s="1289"/>
      <c r="I373" s="1289">
        <v>300</v>
      </c>
      <c r="J373" s="1289"/>
      <c r="K373" s="1334">
        <f t="shared" si="18"/>
        <v>950</v>
      </c>
    </row>
    <row r="374" spans="1:11" ht="12.75" hidden="1">
      <c r="A374" s="1290" t="s">
        <v>835</v>
      </c>
      <c r="B374" s="1284"/>
      <c r="C374" s="1284"/>
      <c r="D374" s="1284">
        <v>50000</v>
      </c>
      <c r="E374" s="1284"/>
      <c r="F374" s="1284"/>
      <c r="G374" s="1284">
        <v>30000</v>
      </c>
      <c r="H374" s="1284"/>
      <c r="I374" s="1284">
        <v>60000</v>
      </c>
      <c r="J374" s="1284"/>
      <c r="K374" s="1334">
        <f t="shared" si="18"/>
        <v>140000</v>
      </c>
    </row>
    <row r="375" spans="1:11" ht="12.75">
      <c r="A375" s="1293" t="s">
        <v>836</v>
      </c>
      <c r="B375" s="1289"/>
      <c r="C375" s="1289"/>
      <c r="D375" s="1289">
        <v>50</v>
      </c>
      <c r="E375" s="1289"/>
      <c r="F375" s="1289"/>
      <c r="G375" s="1289">
        <v>30</v>
      </c>
      <c r="H375" s="1289"/>
      <c r="I375" s="1289">
        <v>60</v>
      </c>
      <c r="J375" s="1289"/>
      <c r="K375" s="1334">
        <f t="shared" si="18"/>
        <v>140</v>
      </c>
    </row>
    <row r="376" spans="1:11" ht="12.75">
      <c r="A376" s="1293" t="s">
        <v>837</v>
      </c>
      <c r="B376" s="1289"/>
      <c r="C376" s="1289"/>
      <c r="D376" s="1289"/>
      <c r="E376" s="1289"/>
      <c r="F376" s="1289"/>
      <c r="G376" s="1289"/>
      <c r="H376" s="1289"/>
      <c r="I376" s="1289">
        <v>800</v>
      </c>
      <c r="J376" s="1289"/>
      <c r="K376" s="1334">
        <f t="shared" si="18"/>
        <v>800</v>
      </c>
    </row>
    <row r="377" spans="1:11" ht="12.75">
      <c r="A377" s="1316" t="s">
        <v>838</v>
      </c>
      <c r="B377" s="1289"/>
      <c r="C377" s="1289">
        <v>170</v>
      </c>
      <c r="D377" s="1289"/>
      <c r="E377" s="1289"/>
      <c r="F377" s="1289"/>
      <c r="G377" s="1289"/>
      <c r="H377" s="1289"/>
      <c r="I377" s="1289"/>
      <c r="J377" s="1289"/>
      <c r="K377" s="1334">
        <f t="shared" si="18"/>
        <v>170</v>
      </c>
    </row>
    <row r="378" spans="1:11" ht="12.75" hidden="1">
      <c r="A378" s="1282" t="s">
        <v>1696</v>
      </c>
      <c r="B378" s="1284"/>
      <c r="C378" s="1284"/>
      <c r="D378" s="1284"/>
      <c r="E378" s="1284"/>
      <c r="F378" s="1284"/>
      <c r="G378" s="1284"/>
      <c r="H378" s="1284"/>
      <c r="I378" s="1284">
        <v>1000000</v>
      </c>
      <c r="J378" s="1284"/>
      <c r="K378" s="1334">
        <f t="shared" si="18"/>
        <v>1000000</v>
      </c>
    </row>
    <row r="379" spans="1:11" ht="12.75">
      <c r="A379" s="1288" t="s">
        <v>1697</v>
      </c>
      <c r="B379" s="1289"/>
      <c r="C379" s="1289"/>
      <c r="D379" s="1289"/>
      <c r="E379" s="1289"/>
      <c r="F379" s="1289"/>
      <c r="G379" s="1289"/>
      <c r="H379" s="1289"/>
      <c r="I379" s="1289">
        <v>1000</v>
      </c>
      <c r="J379" s="1289"/>
      <c r="K379" s="1334">
        <f t="shared" si="18"/>
        <v>1000</v>
      </c>
    </row>
    <row r="380" spans="1:11" ht="12.75" hidden="1">
      <c r="A380" s="1319" t="s">
        <v>1698</v>
      </c>
      <c r="B380" s="1284"/>
      <c r="C380" s="1284">
        <v>1000000</v>
      </c>
      <c r="D380" s="1284"/>
      <c r="E380" s="1284"/>
      <c r="F380" s="1284"/>
      <c r="G380" s="1284"/>
      <c r="H380" s="1284"/>
      <c r="I380" s="1284">
        <v>1000000</v>
      </c>
      <c r="J380" s="1284"/>
      <c r="K380" s="1334">
        <f t="shared" si="18"/>
        <v>2000000</v>
      </c>
    </row>
    <row r="381" spans="1:11" ht="12.75" hidden="1">
      <c r="A381" s="1319" t="s">
        <v>1698</v>
      </c>
      <c r="B381" s="1284"/>
      <c r="C381" s="1284"/>
      <c r="D381" s="1284"/>
      <c r="E381" s="1284"/>
      <c r="F381" s="1284"/>
      <c r="G381" s="1284"/>
      <c r="H381" s="1284"/>
      <c r="I381" s="1284">
        <v>20000</v>
      </c>
      <c r="J381" s="1284"/>
      <c r="K381" s="1334">
        <f t="shared" si="18"/>
        <v>20000</v>
      </c>
    </row>
    <row r="382" spans="1:11" ht="12.75">
      <c r="A382" s="1316" t="s">
        <v>1699</v>
      </c>
      <c r="B382" s="1289"/>
      <c r="C382" s="1289">
        <v>1000</v>
      </c>
      <c r="D382" s="1289"/>
      <c r="E382" s="1289"/>
      <c r="F382" s="1289"/>
      <c r="G382" s="1289"/>
      <c r="H382" s="1289"/>
      <c r="I382" s="1289">
        <v>1020</v>
      </c>
      <c r="J382" s="1289"/>
      <c r="K382" s="1334">
        <f t="shared" si="18"/>
        <v>2020</v>
      </c>
    </row>
    <row r="383" spans="1:11" ht="25.5" hidden="1">
      <c r="A383" s="1290" t="s">
        <v>1700</v>
      </c>
      <c r="B383" s="1284">
        <v>50000</v>
      </c>
      <c r="C383" s="1284"/>
      <c r="D383" s="1284"/>
      <c r="E383" s="1284"/>
      <c r="F383" s="1284"/>
      <c r="G383" s="1284"/>
      <c r="H383" s="1284"/>
      <c r="I383" s="1284"/>
      <c r="J383" s="1284"/>
      <c r="K383" s="1334">
        <f t="shared" si="18"/>
        <v>50000</v>
      </c>
    </row>
    <row r="384" spans="1:11" ht="25.5" hidden="1">
      <c r="A384" s="1290" t="s">
        <v>1700</v>
      </c>
      <c r="B384" s="1289"/>
      <c r="C384" s="1284"/>
      <c r="D384" s="1284"/>
      <c r="E384" s="1284"/>
      <c r="F384" s="1284"/>
      <c r="G384" s="1284">
        <v>100000</v>
      </c>
      <c r="H384" s="1284"/>
      <c r="I384" s="1284"/>
      <c r="J384" s="1284"/>
      <c r="K384" s="1334">
        <f t="shared" si="18"/>
        <v>100000</v>
      </c>
    </row>
    <row r="385" spans="1:11" ht="25.5">
      <c r="A385" s="1293" t="s">
        <v>1701</v>
      </c>
      <c r="B385" s="1289">
        <v>50</v>
      </c>
      <c r="C385" s="1289"/>
      <c r="D385" s="1289"/>
      <c r="E385" s="1289"/>
      <c r="F385" s="1289"/>
      <c r="G385" s="1289">
        <v>100</v>
      </c>
      <c r="H385" s="1289"/>
      <c r="I385" s="1289"/>
      <c r="J385" s="1289"/>
      <c r="K385" s="1334">
        <f t="shared" si="18"/>
        <v>150</v>
      </c>
    </row>
    <row r="386" spans="1:11" ht="12.75">
      <c r="A386" s="1288" t="s">
        <v>1702</v>
      </c>
      <c r="B386" s="1289">
        <v>50</v>
      </c>
      <c r="C386" s="1289"/>
      <c r="D386" s="1289"/>
      <c r="E386" s="1289"/>
      <c r="F386" s="1289"/>
      <c r="G386" s="1289">
        <v>80</v>
      </c>
      <c r="H386" s="1289"/>
      <c r="I386" s="1289"/>
      <c r="J386" s="1289"/>
      <c r="K386" s="1334">
        <f t="shared" si="18"/>
        <v>130</v>
      </c>
    </row>
    <row r="387" spans="1:11" ht="12.75">
      <c r="A387" s="1322" t="s">
        <v>1703</v>
      </c>
      <c r="B387" s="1289"/>
      <c r="C387" s="1289"/>
      <c r="D387" s="1289"/>
      <c r="E387" s="1289"/>
      <c r="F387" s="1289"/>
      <c r="G387" s="1289">
        <v>100</v>
      </c>
      <c r="H387" s="1289"/>
      <c r="I387" s="1289"/>
      <c r="J387" s="1289"/>
      <c r="K387" s="1334">
        <f t="shared" si="18"/>
        <v>100</v>
      </c>
    </row>
    <row r="388" spans="1:11" ht="12.75">
      <c r="A388" s="1288" t="s">
        <v>1704</v>
      </c>
      <c r="B388" s="1289"/>
      <c r="C388" s="1289">
        <v>100</v>
      </c>
      <c r="D388" s="1289"/>
      <c r="E388" s="1289"/>
      <c r="F388" s="1289"/>
      <c r="G388" s="1289"/>
      <c r="H388" s="1289"/>
      <c r="I388" s="1289"/>
      <c r="J388" s="1289"/>
      <c r="K388" s="1334">
        <f t="shared" si="18"/>
        <v>100</v>
      </c>
    </row>
    <row r="389" spans="1:11" ht="12.75" hidden="1">
      <c r="A389" s="1290" t="s">
        <v>1705</v>
      </c>
      <c r="B389" s="1289">
        <v>30000</v>
      </c>
      <c r="C389" s="1284"/>
      <c r="D389" s="1284"/>
      <c r="E389" s="1284"/>
      <c r="F389" s="1284"/>
      <c r="G389" s="1284"/>
      <c r="H389" s="1284"/>
      <c r="I389" s="1284"/>
      <c r="J389" s="1284"/>
      <c r="K389" s="1334">
        <f t="shared" si="18"/>
        <v>30000</v>
      </c>
    </row>
    <row r="390" spans="1:11" ht="12.75" hidden="1">
      <c r="A390" s="1290" t="s">
        <v>1705</v>
      </c>
      <c r="B390" s="1284">
        <v>60000</v>
      </c>
      <c r="C390" s="1284"/>
      <c r="D390" s="1284"/>
      <c r="E390" s="1284"/>
      <c r="F390" s="1284"/>
      <c r="G390" s="1284"/>
      <c r="H390" s="1284"/>
      <c r="I390" s="1284">
        <v>6500000</v>
      </c>
      <c r="J390" s="1284"/>
      <c r="K390" s="1334">
        <f t="shared" si="18"/>
        <v>6560000</v>
      </c>
    </row>
    <row r="391" spans="1:11" ht="12.75">
      <c r="A391" s="1293" t="s">
        <v>1706</v>
      </c>
      <c r="B391" s="1289">
        <v>90</v>
      </c>
      <c r="C391" s="1289"/>
      <c r="D391" s="1289"/>
      <c r="E391" s="1289"/>
      <c r="F391" s="1289"/>
      <c r="G391" s="1289"/>
      <c r="H391" s="1289"/>
      <c r="I391" s="1289">
        <v>6500</v>
      </c>
      <c r="J391" s="1289"/>
      <c r="K391" s="1334">
        <f t="shared" si="18"/>
        <v>6590</v>
      </c>
    </row>
    <row r="392" spans="1:11" ht="22.5" customHeight="1" hidden="1">
      <c r="A392" s="1290" t="s">
        <v>1707</v>
      </c>
      <c r="B392" s="1284"/>
      <c r="C392" s="1289"/>
      <c r="D392" s="1284"/>
      <c r="E392" s="1284"/>
      <c r="F392" s="1284"/>
      <c r="G392" s="1284"/>
      <c r="H392" s="1284"/>
      <c r="I392" s="1284">
        <v>50000</v>
      </c>
      <c r="J392" s="1284"/>
      <c r="K392" s="1334">
        <f t="shared" si="18"/>
        <v>50000</v>
      </c>
    </row>
    <row r="393" spans="1:11" ht="22.5" customHeight="1" hidden="1">
      <c r="A393" s="1290" t="s">
        <v>1707</v>
      </c>
      <c r="B393" s="1284"/>
      <c r="C393" s="1284"/>
      <c r="D393" s="1284"/>
      <c r="E393" s="1284"/>
      <c r="F393" s="1284"/>
      <c r="G393" s="1284">
        <v>50000</v>
      </c>
      <c r="H393" s="1284"/>
      <c r="I393" s="1284"/>
      <c r="J393" s="1284"/>
      <c r="K393" s="1334">
        <f t="shared" si="18"/>
        <v>50000</v>
      </c>
    </row>
    <row r="394" spans="1:11" ht="18" customHeight="1">
      <c r="A394" s="1293" t="s">
        <v>1708</v>
      </c>
      <c r="B394" s="1289"/>
      <c r="C394" s="1289"/>
      <c r="D394" s="1289"/>
      <c r="E394" s="1289"/>
      <c r="F394" s="1289"/>
      <c r="G394" s="1289">
        <v>50</v>
      </c>
      <c r="H394" s="1289"/>
      <c r="I394" s="1289">
        <v>50</v>
      </c>
      <c r="J394" s="1289"/>
      <c r="K394" s="1334">
        <f t="shared" si="18"/>
        <v>100</v>
      </c>
    </row>
    <row r="395" spans="1:11" ht="13.5" customHeight="1" hidden="1">
      <c r="A395" s="1290" t="s">
        <v>1709</v>
      </c>
      <c r="B395" s="1289">
        <v>100000</v>
      </c>
      <c r="C395" s="1284"/>
      <c r="D395" s="1284"/>
      <c r="E395" s="1284"/>
      <c r="F395" s="1284"/>
      <c r="G395" s="1284"/>
      <c r="H395" s="1284"/>
      <c r="I395" s="1284"/>
      <c r="J395" s="1284"/>
      <c r="K395" s="1334">
        <f t="shared" si="18"/>
        <v>100000</v>
      </c>
    </row>
    <row r="396" spans="1:11" ht="13.5" customHeight="1" hidden="1">
      <c r="A396" s="1290" t="s">
        <v>1709</v>
      </c>
      <c r="B396" s="1284"/>
      <c r="C396" s="1284"/>
      <c r="D396" s="1284">
        <v>50000</v>
      </c>
      <c r="E396" s="1284"/>
      <c r="F396" s="1284"/>
      <c r="G396" s="1284"/>
      <c r="H396" s="1284"/>
      <c r="I396" s="1284"/>
      <c r="J396" s="1284"/>
      <c r="K396" s="1334">
        <f t="shared" si="18"/>
        <v>50000</v>
      </c>
    </row>
    <row r="397" spans="1:11" ht="13.5" customHeight="1">
      <c r="A397" s="1293" t="s">
        <v>1710</v>
      </c>
      <c r="B397" s="1289">
        <v>100</v>
      </c>
      <c r="C397" s="1289"/>
      <c r="D397" s="1289">
        <v>50</v>
      </c>
      <c r="E397" s="1289"/>
      <c r="F397" s="1289"/>
      <c r="G397" s="1289"/>
      <c r="H397" s="1289"/>
      <c r="I397" s="1289"/>
      <c r="J397" s="1289"/>
      <c r="K397" s="1334">
        <f t="shared" si="18"/>
        <v>150</v>
      </c>
    </row>
    <row r="398" spans="1:11" ht="12.75" hidden="1">
      <c r="A398" s="1290" t="s">
        <v>1711</v>
      </c>
      <c r="B398" s="1284"/>
      <c r="C398" s="1284"/>
      <c r="D398" s="1284"/>
      <c r="E398" s="1284"/>
      <c r="F398" s="1284"/>
      <c r="G398" s="1284"/>
      <c r="H398" s="1284"/>
      <c r="I398" s="1284">
        <v>1300000</v>
      </c>
      <c r="J398" s="1284"/>
      <c r="K398" s="1334">
        <f t="shared" si="18"/>
        <v>1300000</v>
      </c>
    </row>
    <row r="399" spans="1:11" ht="12.75">
      <c r="A399" s="1293" t="s">
        <v>1712</v>
      </c>
      <c r="B399" s="1289"/>
      <c r="C399" s="1289"/>
      <c r="D399" s="1289"/>
      <c r="E399" s="1289"/>
      <c r="F399" s="1289"/>
      <c r="G399" s="1289"/>
      <c r="H399" s="1289"/>
      <c r="I399" s="1289">
        <v>1300</v>
      </c>
      <c r="J399" s="1289"/>
      <c r="K399" s="1334">
        <f t="shared" si="18"/>
        <v>1300</v>
      </c>
    </row>
    <row r="400" spans="1:11" ht="12.75">
      <c r="A400" s="1288" t="s">
        <v>1713</v>
      </c>
      <c r="B400" s="1289"/>
      <c r="C400" s="1289">
        <v>50</v>
      </c>
      <c r="D400" s="1289"/>
      <c r="E400" s="1289"/>
      <c r="F400" s="1289"/>
      <c r="G400" s="1289"/>
      <c r="H400" s="1289"/>
      <c r="I400" s="1289"/>
      <c r="J400" s="1289"/>
      <c r="K400" s="1334">
        <f t="shared" si="18"/>
        <v>50</v>
      </c>
    </row>
    <row r="401" spans="1:11" ht="12.75">
      <c r="A401" s="1335" t="s">
        <v>2347</v>
      </c>
      <c r="B401" s="1324">
        <f aca="true" t="shared" si="19" ref="B401:K401">B362+B363+B364+B365+B366+B370+B373+B375+B376+B377+B379+B382+B385+B386+B387+B388+B391+B394+B397+B399+B400</f>
        <v>290</v>
      </c>
      <c r="C401" s="1324">
        <f t="shared" si="19"/>
        <v>2400</v>
      </c>
      <c r="D401" s="1324">
        <f t="shared" si="19"/>
        <v>200</v>
      </c>
      <c r="E401" s="1324">
        <f t="shared" si="19"/>
        <v>100</v>
      </c>
      <c r="F401" s="1324">
        <f t="shared" si="19"/>
        <v>0</v>
      </c>
      <c r="G401" s="1324">
        <f t="shared" si="19"/>
        <v>560</v>
      </c>
      <c r="H401" s="1324">
        <f t="shared" si="19"/>
        <v>0</v>
      </c>
      <c r="I401" s="1324">
        <f t="shared" si="19"/>
        <v>11319</v>
      </c>
      <c r="J401" s="1324">
        <f t="shared" si="19"/>
        <v>0</v>
      </c>
      <c r="K401" s="1324">
        <f t="shared" si="19"/>
        <v>14869</v>
      </c>
    </row>
    <row r="402" spans="1:11" ht="12.75" hidden="1">
      <c r="A402" s="1336" t="s">
        <v>1714</v>
      </c>
      <c r="B402" s="1328"/>
      <c r="C402" s="1328">
        <v>200000</v>
      </c>
      <c r="D402" s="1328"/>
      <c r="E402" s="1328"/>
      <c r="F402" s="1328"/>
      <c r="G402" s="1328"/>
      <c r="H402" s="1328"/>
      <c r="I402" s="1328"/>
      <c r="J402" s="1328"/>
      <c r="K402" s="1329">
        <f aca="true" t="shared" si="20" ref="K402:K417">SUM(B402:J402)</f>
        <v>200000</v>
      </c>
    </row>
    <row r="403" spans="1:11" ht="12.75" hidden="1">
      <c r="A403" s="1336" t="s">
        <v>1714</v>
      </c>
      <c r="B403" s="1328"/>
      <c r="C403" s="1328"/>
      <c r="D403" s="1328"/>
      <c r="E403" s="1328">
        <v>65750</v>
      </c>
      <c r="F403" s="1328"/>
      <c r="G403" s="1328"/>
      <c r="H403" s="1328"/>
      <c r="I403" s="1328"/>
      <c r="J403" s="1328"/>
      <c r="K403" s="1329">
        <f t="shared" si="20"/>
        <v>65750</v>
      </c>
    </row>
    <row r="404" spans="1:11" ht="12.75">
      <c r="A404" s="1293" t="s">
        <v>1715</v>
      </c>
      <c r="B404" s="1289"/>
      <c r="C404" s="1289">
        <v>200</v>
      </c>
      <c r="D404" s="1289"/>
      <c r="E404" s="1289">
        <v>66</v>
      </c>
      <c r="F404" s="1289"/>
      <c r="G404" s="1289"/>
      <c r="H404" s="1289"/>
      <c r="I404" s="1289"/>
      <c r="J404" s="1289"/>
      <c r="K404" s="1334">
        <f t="shared" si="20"/>
        <v>266</v>
      </c>
    </row>
    <row r="405" spans="1:11" ht="12.75">
      <c r="A405" s="1322" t="s">
        <v>1716</v>
      </c>
      <c r="B405" s="1289"/>
      <c r="C405" s="1289"/>
      <c r="D405" s="1289"/>
      <c r="E405" s="1289"/>
      <c r="F405" s="1289"/>
      <c r="G405" s="1289"/>
      <c r="H405" s="1289"/>
      <c r="I405" s="1289">
        <v>20</v>
      </c>
      <c r="J405" s="1289"/>
      <c r="K405" s="1334">
        <f t="shared" si="20"/>
        <v>20</v>
      </c>
    </row>
    <row r="406" spans="1:11" ht="12.75" hidden="1">
      <c r="A406" s="1319" t="s">
        <v>1717</v>
      </c>
      <c r="B406" s="1284"/>
      <c r="C406" s="1284">
        <v>100000</v>
      </c>
      <c r="D406" s="1284"/>
      <c r="E406" s="1284"/>
      <c r="F406" s="1284"/>
      <c r="G406" s="1284"/>
      <c r="H406" s="1284"/>
      <c r="I406" s="1284"/>
      <c r="J406" s="1284"/>
      <c r="K406" s="1334">
        <f t="shared" si="20"/>
        <v>100000</v>
      </c>
    </row>
    <row r="407" spans="1:11" ht="12.75">
      <c r="A407" s="1316" t="s">
        <v>1718</v>
      </c>
      <c r="B407" s="1289"/>
      <c r="C407" s="1289">
        <v>100</v>
      </c>
      <c r="D407" s="1289"/>
      <c r="E407" s="1289"/>
      <c r="F407" s="1289"/>
      <c r="G407" s="1289"/>
      <c r="H407" s="1289"/>
      <c r="I407" s="1289"/>
      <c r="J407" s="1289"/>
      <c r="K407" s="1334">
        <f t="shared" si="20"/>
        <v>100</v>
      </c>
    </row>
    <row r="408" spans="1:11" ht="12.75">
      <c r="A408" s="1293" t="s">
        <v>1719</v>
      </c>
      <c r="B408" s="1292"/>
      <c r="C408" s="1292"/>
      <c r="D408" s="1289"/>
      <c r="E408" s="1289"/>
      <c r="F408" s="1289"/>
      <c r="G408" s="1289">
        <v>30</v>
      </c>
      <c r="H408" s="1289">
        <v>50</v>
      </c>
      <c r="I408" s="1289">
        <v>340</v>
      </c>
      <c r="J408" s="1289"/>
      <c r="K408" s="1334">
        <f t="shared" si="20"/>
        <v>420</v>
      </c>
    </row>
    <row r="409" spans="1:11" ht="15" customHeight="1">
      <c r="A409" s="1293" t="s">
        <v>1720</v>
      </c>
      <c r="B409" s="1292"/>
      <c r="C409" s="1292"/>
      <c r="D409" s="1289"/>
      <c r="E409" s="1289"/>
      <c r="F409" s="1289"/>
      <c r="G409" s="1289"/>
      <c r="H409" s="1289"/>
      <c r="I409" s="1289">
        <v>2000</v>
      </c>
      <c r="J409" s="1289"/>
      <c r="K409" s="1334">
        <f t="shared" si="20"/>
        <v>2000</v>
      </c>
    </row>
    <row r="410" spans="1:11" ht="12.75">
      <c r="A410" s="1293" t="s">
        <v>1721</v>
      </c>
      <c r="B410" s="1292"/>
      <c r="C410" s="1292"/>
      <c r="D410" s="1289"/>
      <c r="E410" s="1289"/>
      <c r="F410" s="1289"/>
      <c r="G410" s="1289">
        <v>30</v>
      </c>
      <c r="H410" s="1289"/>
      <c r="I410" s="1289"/>
      <c r="J410" s="1289"/>
      <c r="K410" s="1334">
        <f t="shared" si="20"/>
        <v>30</v>
      </c>
    </row>
    <row r="411" spans="1:11" ht="12.75" hidden="1">
      <c r="A411" s="1319" t="s">
        <v>1722</v>
      </c>
      <c r="B411" s="1284"/>
      <c r="C411" s="1284">
        <v>80000</v>
      </c>
      <c r="D411" s="1284"/>
      <c r="E411" s="1284"/>
      <c r="F411" s="1284"/>
      <c r="G411" s="1284"/>
      <c r="H411" s="1284"/>
      <c r="I411" s="1284"/>
      <c r="J411" s="1284"/>
      <c r="K411" s="1334">
        <f t="shared" si="20"/>
        <v>80000</v>
      </c>
    </row>
    <row r="412" spans="1:11" ht="12.75" hidden="1">
      <c r="A412" s="1319" t="s">
        <v>1722</v>
      </c>
      <c r="B412" s="1284"/>
      <c r="C412" s="1284">
        <v>40000</v>
      </c>
      <c r="D412" s="1284"/>
      <c r="E412" s="1284"/>
      <c r="F412" s="1284"/>
      <c r="G412" s="1284"/>
      <c r="H412" s="1284"/>
      <c r="I412" s="1284"/>
      <c r="J412" s="1284"/>
      <c r="K412" s="1334">
        <f t="shared" si="20"/>
        <v>40000</v>
      </c>
    </row>
    <row r="413" spans="1:11" ht="12.75" hidden="1">
      <c r="A413" s="1319" t="s">
        <v>1722</v>
      </c>
      <c r="B413" s="1284"/>
      <c r="C413" s="1284">
        <v>250000</v>
      </c>
      <c r="D413" s="1284"/>
      <c r="E413" s="1284"/>
      <c r="F413" s="1284"/>
      <c r="G413" s="1284"/>
      <c r="H413" s="1284"/>
      <c r="I413" s="1284"/>
      <c r="J413" s="1284"/>
      <c r="K413" s="1334">
        <f t="shared" si="20"/>
        <v>250000</v>
      </c>
    </row>
    <row r="414" spans="1:11" ht="12.75" hidden="1">
      <c r="A414" s="1319" t="s">
        <v>1722</v>
      </c>
      <c r="B414" s="1284"/>
      <c r="C414" s="1284"/>
      <c r="D414" s="1284"/>
      <c r="E414" s="1284"/>
      <c r="F414" s="1284"/>
      <c r="G414" s="1284">
        <v>40000</v>
      </c>
      <c r="H414" s="1284">
        <v>50000</v>
      </c>
      <c r="I414" s="1284">
        <v>40000</v>
      </c>
      <c r="J414" s="1284"/>
      <c r="K414" s="1334">
        <f t="shared" si="20"/>
        <v>130000</v>
      </c>
    </row>
    <row r="415" spans="1:11" ht="12.75">
      <c r="A415" s="1316" t="s">
        <v>1723</v>
      </c>
      <c r="B415" s="1289"/>
      <c r="C415" s="1289">
        <v>370</v>
      </c>
      <c r="D415" s="1289"/>
      <c r="E415" s="1289"/>
      <c r="F415" s="1289"/>
      <c r="G415" s="1289">
        <v>40</v>
      </c>
      <c r="H415" s="1289">
        <v>50</v>
      </c>
      <c r="I415" s="1289">
        <v>40</v>
      </c>
      <c r="J415" s="1289"/>
      <c r="K415" s="1334">
        <f t="shared" si="20"/>
        <v>500</v>
      </c>
    </row>
    <row r="416" spans="1:11" ht="12.75" hidden="1">
      <c r="A416" s="1327" t="s">
        <v>1724</v>
      </c>
      <c r="B416" s="1328"/>
      <c r="C416" s="1328">
        <v>650000</v>
      </c>
      <c r="D416" s="1328">
        <v>20000</v>
      </c>
      <c r="E416" s="1328"/>
      <c r="F416" s="1328"/>
      <c r="G416" s="1328">
        <v>50000</v>
      </c>
      <c r="H416" s="1328"/>
      <c r="I416" s="1328"/>
      <c r="J416" s="1328"/>
      <c r="K416" s="1337">
        <f t="shared" si="20"/>
        <v>720000</v>
      </c>
    </row>
    <row r="417" spans="1:11" ht="12.75">
      <c r="A417" s="1318" t="s">
        <v>1725</v>
      </c>
      <c r="B417" s="1289"/>
      <c r="C417" s="1289">
        <v>650</v>
      </c>
      <c r="D417" s="1289">
        <v>20</v>
      </c>
      <c r="E417" s="1289"/>
      <c r="F417" s="1289"/>
      <c r="G417" s="1289">
        <v>50</v>
      </c>
      <c r="H417" s="1289"/>
      <c r="I417" s="1289"/>
      <c r="J417" s="1289"/>
      <c r="K417" s="1334">
        <f t="shared" si="20"/>
        <v>720</v>
      </c>
    </row>
    <row r="418" spans="1:11" ht="12.75">
      <c r="A418" s="1338" t="s">
        <v>2347</v>
      </c>
      <c r="B418" s="1324">
        <f aca="true" t="shared" si="21" ref="B418:K418">B404+B405+B407+B408+B409+B410+B415+B417</f>
        <v>0</v>
      </c>
      <c r="C418" s="1324">
        <f t="shared" si="21"/>
        <v>1320</v>
      </c>
      <c r="D418" s="1324">
        <f t="shared" si="21"/>
        <v>20</v>
      </c>
      <c r="E418" s="1324">
        <f t="shared" si="21"/>
        <v>66</v>
      </c>
      <c r="F418" s="1324">
        <f t="shared" si="21"/>
        <v>0</v>
      </c>
      <c r="G418" s="1324">
        <f t="shared" si="21"/>
        <v>150</v>
      </c>
      <c r="H418" s="1324">
        <f t="shared" si="21"/>
        <v>100</v>
      </c>
      <c r="I418" s="1324">
        <f t="shared" si="21"/>
        <v>2400</v>
      </c>
      <c r="J418" s="1324">
        <f t="shared" si="21"/>
        <v>0</v>
      </c>
      <c r="K418" s="1324">
        <f t="shared" si="21"/>
        <v>4056</v>
      </c>
    </row>
    <row r="419" spans="1:11" ht="12.75" hidden="1">
      <c r="A419" s="1327" t="s">
        <v>1726</v>
      </c>
      <c r="B419" s="1328"/>
      <c r="C419" s="1328">
        <v>50000</v>
      </c>
      <c r="D419" s="1328"/>
      <c r="E419" s="1328"/>
      <c r="F419" s="1328"/>
      <c r="G419" s="1328"/>
      <c r="H419" s="1328"/>
      <c r="I419" s="1328"/>
      <c r="J419" s="1328"/>
      <c r="K419" s="1329">
        <f aca="true" t="shared" si="22" ref="K419:K458">SUM(B419:J419)</f>
        <v>50000</v>
      </c>
    </row>
    <row r="420" spans="1:11" ht="12.75" hidden="1">
      <c r="A420" s="1327" t="s">
        <v>1726</v>
      </c>
      <c r="B420" s="1328"/>
      <c r="C420" s="1328">
        <v>200000</v>
      </c>
      <c r="D420" s="1328"/>
      <c r="E420" s="1328"/>
      <c r="F420" s="1328"/>
      <c r="G420" s="1328"/>
      <c r="H420" s="1328"/>
      <c r="I420" s="1328"/>
      <c r="J420" s="1328"/>
      <c r="K420" s="1329">
        <f t="shared" si="22"/>
        <v>200000</v>
      </c>
    </row>
    <row r="421" spans="1:11" ht="12.75" hidden="1">
      <c r="A421" s="1327" t="s">
        <v>1726</v>
      </c>
      <c r="B421" s="1328"/>
      <c r="C421" s="1328">
        <v>100000</v>
      </c>
      <c r="D421" s="1328"/>
      <c r="E421" s="1328"/>
      <c r="F421" s="1328"/>
      <c r="G421" s="1328"/>
      <c r="H421" s="1328"/>
      <c r="I421" s="1328"/>
      <c r="J421" s="1328"/>
      <c r="K421" s="1329">
        <f t="shared" si="22"/>
        <v>100000</v>
      </c>
    </row>
    <row r="422" spans="1:11" ht="12.75" hidden="1">
      <c r="A422" s="1327" t="s">
        <v>1726</v>
      </c>
      <c r="B422" s="1328"/>
      <c r="C422" s="1328"/>
      <c r="D422" s="1328"/>
      <c r="E422" s="1328"/>
      <c r="F422" s="1328"/>
      <c r="G422" s="1328"/>
      <c r="H422" s="1328"/>
      <c r="I422" s="1328">
        <v>4450000</v>
      </c>
      <c r="J422" s="1328"/>
      <c r="K422" s="1329">
        <f t="shared" si="22"/>
        <v>4450000</v>
      </c>
    </row>
    <row r="423" spans="1:11" ht="12.75" hidden="1">
      <c r="A423" s="1327" t="s">
        <v>1726</v>
      </c>
      <c r="B423" s="1328"/>
      <c r="C423" s="1328"/>
      <c r="D423" s="1328"/>
      <c r="E423" s="1328"/>
      <c r="F423" s="1328"/>
      <c r="G423" s="1328">
        <v>100000</v>
      </c>
      <c r="H423" s="1328"/>
      <c r="I423" s="1328"/>
      <c r="J423" s="1328"/>
      <c r="K423" s="1329">
        <f t="shared" si="22"/>
        <v>100000</v>
      </c>
    </row>
    <row r="424" spans="1:11" ht="12.75">
      <c r="A424" s="1318" t="s">
        <v>1727</v>
      </c>
      <c r="B424" s="1289"/>
      <c r="C424" s="1289">
        <v>350</v>
      </c>
      <c r="D424" s="1289"/>
      <c r="E424" s="1289"/>
      <c r="F424" s="1289"/>
      <c r="G424" s="1289">
        <v>100</v>
      </c>
      <c r="H424" s="1289"/>
      <c r="I424" s="1289">
        <v>4450</v>
      </c>
      <c r="J424" s="1289"/>
      <c r="K424" s="1289">
        <f t="shared" si="22"/>
        <v>4900</v>
      </c>
    </row>
    <row r="425" spans="1:11" ht="12.75" hidden="1">
      <c r="A425" s="1290" t="s">
        <v>1728</v>
      </c>
      <c r="B425" s="1291"/>
      <c r="C425" s="1291">
        <v>1500000</v>
      </c>
      <c r="D425" s="1284"/>
      <c r="E425" s="1284"/>
      <c r="F425" s="1284"/>
      <c r="G425" s="1284"/>
      <c r="H425" s="1284"/>
      <c r="I425" s="1284"/>
      <c r="J425" s="1284"/>
      <c r="K425" s="1289">
        <f t="shared" si="22"/>
        <v>1500000</v>
      </c>
    </row>
    <row r="426" spans="1:11" ht="12.75" hidden="1">
      <c r="A426" s="1290" t="s">
        <v>1728</v>
      </c>
      <c r="B426" s="1291"/>
      <c r="C426" s="1291"/>
      <c r="D426" s="1284"/>
      <c r="E426" s="1284"/>
      <c r="F426" s="1284"/>
      <c r="G426" s="1284"/>
      <c r="H426" s="1284"/>
      <c r="I426" s="1284">
        <v>500000</v>
      </c>
      <c r="J426" s="1284"/>
      <c r="K426" s="1289">
        <f t="shared" si="22"/>
        <v>500000</v>
      </c>
    </row>
    <row r="427" spans="1:11" ht="12.75" hidden="1">
      <c r="A427" s="1290" t="s">
        <v>1728</v>
      </c>
      <c r="B427" s="1291"/>
      <c r="C427" s="1291"/>
      <c r="D427" s="1284"/>
      <c r="E427" s="1284"/>
      <c r="F427" s="1284"/>
      <c r="G427" s="1284"/>
      <c r="H427" s="1284"/>
      <c r="I427" s="1284">
        <v>100000</v>
      </c>
      <c r="J427" s="1284"/>
      <c r="K427" s="1289">
        <f t="shared" si="22"/>
        <v>100000</v>
      </c>
    </row>
    <row r="428" spans="1:11" ht="12.75" hidden="1">
      <c r="A428" s="1290" t="s">
        <v>1728</v>
      </c>
      <c r="B428" s="1291"/>
      <c r="C428" s="1291"/>
      <c r="D428" s="1284"/>
      <c r="E428" s="1284"/>
      <c r="F428" s="1284"/>
      <c r="G428" s="1284"/>
      <c r="H428" s="1284"/>
      <c r="I428" s="1284"/>
      <c r="J428" s="1284"/>
      <c r="K428" s="1289">
        <f t="shared" si="22"/>
        <v>0</v>
      </c>
    </row>
    <row r="429" spans="1:11" ht="12.75">
      <c r="A429" s="1293" t="s">
        <v>1728</v>
      </c>
      <c r="B429" s="1292"/>
      <c r="C429" s="1292">
        <v>1500</v>
      </c>
      <c r="D429" s="1292"/>
      <c r="E429" s="1292"/>
      <c r="F429" s="1292"/>
      <c r="G429" s="1292"/>
      <c r="H429" s="1292"/>
      <c r="I429" s="1292">
        <v>600</v>
      </c>
      <c r="J429" s="1292"/>
      <c r="K429" s="1289">
        <f t="shared" si="22"/>
        <v>2100</v>
      </c>
    </row>
    <row r="430" spans="1:11" ht="12.75">
      <c r="A430" s="1316" t="s">
        <v>1729</v>
      </c>
      <c r="B430" s="1289"/>
      <c r="C430" s="1289">
        <v>20</v>
      </c>
      <c r="D430" s="1289"/>
      <c r="E430" s="1289"/>
      <c r="F430" s="1289"/>
      <c r="G430" s="1289"/>
      <c r="H430" s="1289"/>
      <c r="I430" s="1289"/>
      <c r="J430" s="1289"/>
      <c r="K430" s="1289">
        <f t="shared" si="22"/>
        <v>20</v>
      </c>
    </row>
    <row r="431" spans="1:11" ht="14.25" customHeight="1">
      <c r="A431" s="1293" t="s">
        <v>1730</v>
      </c>
      <c r="B431" s="1289"/>
      <c r="C431" s="1289">
        <v>30</v>
      </c>
      <c r="D431" s="1289">
        <v>30</v>
      </c>
      <c r="E431" s="1289"/>
      <c r="F431" s="1289"/>
      <c r="G431" s="1289"/>
      <c r="H431" s="1289">
        <v>60</v>
      </c>
      <c r="I431" s="1289"/>
      <c r="J431" s="1289"/>
      <c r="K431" s="1289">
        <f t="shared" si="22"/>
        <v>120</v>
      </c>
    </row>
    <row r="432" spans="1:11" ht="12.75" hidden="1">
      <c r="A432" s="1319" t="s">
        <v>1731</v>
      </c>
      <c r="B432" s="1284"/>
      <c r="C432" s="1284">
        <v>35000</v>
      </c>
      <c r="D432" s="1284"/>
      <c r="E432" s="1284"/>
      <c r="F432" s="1284"/>
      <c r="G432" s="1284"/>
      <c r="H432" s="1284"/>
      <c r="I432" s="1284"/>
      <c r="J432" s="1284"/>
      <c r="K432" s="1289">
        <f t="shared" si="22"/>
        <v>35000</v>
      </c>
    </row>
    <row r="433" spans="1:11" ht="12.75" hidden="1">
      <c r="A433" s="1319" t="s">
        <v>1731</v>
      </c>
      <c r="B433" s="1284"/>
      <c r="C433" s="1284"/>
      <c r="D433" s="1284"/>
      <c r="E433" s="1284"/>
      <c r="F433" s="1284"/>
      <c r="G433" s="1284"/>
      <c r="H433" s="1284"/>
      <c r="I433" s="1284"/>
      <c r="J433" s="1284"/>
      <c r="K433" s="1289">
        <f t="shared" si="22"/>
        <v>0</v>
      </c>
    </row>
    <row r="434" spans="1:11" ht="12.75">
      <c r="A434" s="1316" t="s">
        <v>1732</v>
      </c>
      <c r="B434" s="1289"/>
      <c r="C434" s="1289">
        <v>35</v>
      </c>
      <c r="D434" s="1289"/>
      <c r="E434" s="1289"/>
      <c r="F434" s="1289"/>
      <c r="G434" s="1289"/>
      <c r="H434" s="1289"/>
      <c r="I434" s="1289"/>
      <c r="J434" s="1289"/>
      <c r="K434" s="1289">
        <f t="shared" si="22"/>
        <v>35</v>
      </c>
    </row>
    <row r="435" spans="1:11" ht="15" customHeight="1">
      <c r="A435" s="1293" t="s">
        <v>1733</v>
      </c>
      <c r="B435" s="1289"/>
      <c r="C435" s="1289"/>
      <c r="D435" s="1289">
        <v>450</v>
      </c>
      <c r="E435" s="1289"/>
      <c r="F435" s="1289"/>
      <c r="G435" s="1289"/>
      <c r="H435" s="1289"/>
      <c r="I435" s="1289">
        <v>200</v>
      </c>
      <c r="J435" s="1289"/>
      <c r="K435" s="1289">
        <f t="shared" si="22"/>
        <v>650</v>
      </c>
    </row>
    <row r="436" spans="1:11" ht="12.75" hidden="1">
      <c r="A436" s="1319" t="s">
        <v>1734</v>
      </c>
      <c r="B436" s="1284"/>
      <c r="C436" s="1284">
        <v>1400000</v>
      </c>
      <c r="D436" s="1284"/>
      <c r="E436" s="1284"/>
      <c r="F436" s="1284"/>
      <c r="G436" s="1284"/>
      <c r="H436" s="1284"/>
      <c r="I436" s="1284"/>
      <c r="J436" s="1284"/>
      <c r="K436" s="1289">
        <f t="shared" si="22"/>
        <v>1400000</v>
      </c>
    </row>
    <row r="437" spans="1:11" ht="12.75" hidden="1">
      <c r="A437" s="1319" t="s">
        <v>1734</v>
      </c>
      <c r="B437" s="1284"/>
      <c r="C437" s="1284"/>
      <c r="D437" s="1284"/>
      <c r="E437" s="1284"/>
      <c r="F437" s="1284"/>
      <c r="G437" s="1284"/>
      <c r="H437" s="1284"/>
      <c r="I437" s="1284">
        <v>500000</v>
      </c>
      <c r="J437" s="1284"/>
      <c r="K437" s="1289">
        <f t="shared" si="22"/>
        <v>500000</v>
      </c>
    </row>
    <row r="438" spans="1:11" ht="12.75">
      <c r="A438" s="1316" t="s">
        <v>1735</v>
      </c>
      <c r="B438" s="1289"/>
      <c r="C438" s="1289">
        <v>1400</v>
      </c>
      <c r="D438" s="1289"/>
      <c r="E438" s="1289"/>
      <c r="F438" s="1289"/>
      <c r="G438" s="1289"/>
      <c r="H438" s="1289"/>
      <c r="I438" s="1289">
        <v>500</v>
      </c>
      <c r="J438" s="1289"/>
      <c r="K438" s="1289">
        <f t="shared" si="22"/>
        <v>1900</v>
      </c>
    </row>
    <row r="439" spans="1:11" ht="12.75" hidden="1">
      <c r="A439" s="1319" t="s">
        <v>1736</v>
      </c>
      <c r="B439" s="1284"/>
      <c r="C439" s="1284"/>
      <c r="D439" s="1284"/>
      <c r="E439" s="1284"/>
      <c r="F439" s="1284"/>
      <c r="G439" s="1284"/>
      <c r="H439" s="1284"/>
      <c r="I439" s="1284">
        <v>100000</v>
      </c>
      <c r="J439" s="1284"/>
      <c r="K439" s="1289">
        <f t="shared" si="22"/>
        <v>100000</v>
      </c>
    </row>
    <row r="440" spans="1:11" ht="12.75">
      <c r="A440" s="1316" t="s">
        <v>1737</v>
      </c>
      <c r="B440" s="1289"/>
      <c r="C440" s="1289"/>
      <c r="D440" s="1289"/>
      <c r="E440" s="1289"/>
      <c r="F440" s="1289"/>
      <c r="G440" s="1289"/>
      <c r="H440" s="1289"/>
      <c r="I440" s="1289">
        <v>100</v>
      </c>
      <c r="J440" s="1289"/>
      <c r="K440" s="1289">
        <f t="shared" si="22"/>
        <v>100</v>
      </c>
    </row>
    <row r="441" spans="1:11" ht="12.75" hidden="1">
      <c r="A441" s="1319" t="s">
        <v>1738</v>
      </c>
      <c r="B441" s="1284"/>
      <c r="C441" s="1284">
        <v>700000</v>
      </c>
      <c r="D441" s="1284"/>
      <c r="E441" s="1284"/>
      <c r="F441" s="1284"/>
      <c r="G441" s="1284"/>
      <c r="H441" s="1284"/>
      <c r="I441" s="1284"/>
      <c r="J441" s="1284"/>
      <c r="K441" s="1289">
        <f t="shared" si="22"/>
        <v>700000</v>
      </c>
    </row>
    <row r="442" spans="1:11" ht="12.75">
      <c r="A442" s="1316" t="s">
        <v>1738</v>
      </c>
      <c r="B442" s="1289"/>
      <c r="C442" s="1289">
        <v>700</v>
      </c>
      <c r="D442" s="1289"/>
      <c r="E442" s="1289"/>
      <c r="F442" s="1289"/>
      <c r="G442" s="1289"/>
      <c r="H442" s="1289"/>
      <c r="I442" s="1289">
        <f>SUM(I441:I441)</f>
        <v>0</v>
      </c>
      <c r="J442" s="1289"/>
      <c r="K442" s="1289">
        <f t="shared" si="22"/>
        <v>700</v>
      </c>
    </row>
    <row r="443" spans="1:11" ht="12.75">
      <c r="A443" s="1316" t="s">
        <v>1739</v>
      </c>
      <c r="B443" s="1289"/>
      <c r="C443" s="1289">
        <v>70</v>
      </c>
      <c r="D443" s="1289"/>
      <c r="E443" s="1289"/>
      <c r="F443" s="1289"/>
      <c r="G443" s="1289"/>
      <c r="H443" s="1289"/>
      <c r="I443" s="1289"/>
      <c r="J443" s="1289"/>
      <c r="K443" s="1289">
        <f t="shared" si="22"/>
        <v>70</v>
      </c>
    </row>
    <row r="444" spans="1:11" ht="12.75">
      <c r="A444" s="1316" t="s">
        <v>2374</v>
      </c>
      <c r="B444" s="1289"/>
      <c r="C444" s="1289">
        <v>100</v>
      </c>
      <c r="D444" s="1289">
        <v>100</v>
      </c>
      <c r="E444" s="1289"/>
      <c r="F444" s="1289"/>
      <c r="G444" s="1289"/>
      <c r="H444" s="1289"/>
      <c r="I444" s="1289"/>
      <c r="J444" s="1289"/>
      <c r="K444" s="1289">
        <f t="shared" si="22"/>
        <v>200</v>
      </c>
    </row>
    <row r="445" spans="1:11" ht="25.5">
      <c r="A445" s="1339" t="s">
        <v>1740</v>
      </c>
      <c r="B445" s="1340"/>
      <c r="C445" s="1340"/>
      <c r="D445" s="1289"/>
      <c r="E445" s="1289"/>
      <c r="F445" s="1289"/>
      <c r="G445" s="1289"/>
      <c r="H445" s="1289"/>
      <c r="I445" s="1289">
        <v>50</v>
      </c>
      <c r="J445" s="1289"/>
      <c r="K445" s="1289">
        <f t="shared" si="22"/>
        <v>50</v>
      </c>
    </row>
    <row r="446" spans="1:11" ht="12.75" hidden="1">
      <c r="A446" s="1341" t="s">
        <v>1741</v>
      </c>
      <c r="B446" s="1342"/>
      <c r="C446" s="1342"/>
      <c r="D446" s="1284"/>
      <c r="E446" s="1284"/>
      <c r="F446" s="1284"/>
      <c r="G446" s="1284"/>
      <c r="H446" s="1284"/>
      <c r="I446" s="1284">
        <v>2000000</v>
      </c>
      <c r="J446" s="1284"/>
      <c r="K446" s="1289">
        <f t="shared" si="22"/>
        <v>2000000</v>
      </c>
    </row>
    <row r="447" spans="1:11" ht="12.75" hidden="1">
      <c r="A447" s="1341" t="s">
        <v>1741</v>
      </c>
      <c r="B447" s="1342"/>
      <c r="C447" s="1342"/>
      <c r="D447" s="1284"/>
      <c r="E447" s="1284"/>
      <c r="F447" s="1284"/>
      <c r="G447" s="1284"/>
      <c r="H447" s="1284"/>
      <c r="I447" s="1284">
        <v>150000</v>
      </c>
      <c r="J447" s="1284"/>
      <c r="K447" s="1289">
        <f t="shared" si="22"/>
        <v>150000</v>
      </c>
    </row>
    <row r="448" spans="1:11" ht="12.75" hidden="1">
      <c r="A448" s="1341" t="s">
        <v>1741</v>
      </c>
      <c r="B448" s="1342"/>
      <c r="C448" s="1342"/>
      <c r="D448" s="1284"/>
      <c r="E448" s="1284"/>
      <c r="F448" s="1284"/>
      <c r="G448" s="1284"/>
      <c r="H448" s="1284"/>
      <c r="I448" s="1284">
        <v>200000</v>
      </c>
      <c r="J448" s="1284"/>
      <c r="K448" s="1289">
        <f t="shared" si="22"/>
        <v>200000</v>
      </c>
    </row>
    <row r="449" spans="1:11" ht="12.75" hidden="1">
      <c r="A449" s="1341" t="s">
        <v>1741</v>
      </c>
      <c r="B449" s="1342"/>
      <c r="C449" s="1342"/>
      <c r="D449" s="1284"/>
      <c r="E449" s="1284"/>
      <c r="F449" s="1284"/>
      <c r="G449" s="1284"/>
      <c r="H449" s="1284"/>
      <c r="I449" s="1284">
        <v>150000</v>
      </c>
      <c r="J449" s="1284"/>
      <c r="K449" s="1289">
        <f t="shared" si="22"/>
        <v>150000</v>
      </c>
    </row>
    <row r="450" spans="1:11" ht="12.75">
      <c r="A450" s="1339" t="s">
        <v>1742</v>
      </c>
      <c r="B450" s="1340"/>
      <c r="C450" s="1340"/>
      <c r="D450" s="1340"/>
      <c r="E450" s="1340"/>
      <c r="F450" s="1340"/>
      <c r="G450" s="1340"/>
      <c r="H450" s="1340"/>
      <c r="I450" s="1340">
        <v>2500</v>
      </c>
      <c r="J450" s="1340"/>
      <c r="K450" s="1289">
        <f t="shared" si="22"/>
        <v>2500</v>
      </c>
    </row>
    <row r="451" spans="1:11" ht="12.75" hidden="1">
      <c r="A451" s="1321" t="s">
        <v>1743</v>
      </c>
      <c r="B451" s="1284"/>
      <c r="C451" s="1284">
        <v>1000000</v>
      </c>
      <c r="D451" s="1284"/>
      <c r="E451" s="1284"/>
      <c r="F451" s="1284"/>
      <c r="G451" s="1284"/>
      <c r="H451" s="1284"/>
      <c r="I451" s="1284"/>
      <c r="J451" s="1284"/>
      <c r="K451" s="1289">
        <f t="shared" si="22"/>
        <v>1000000</v>
      </c>
    </row>
    <row r="452" spans="1:11" ht="12.75" hidden="1">
      <c r="A452" s="1321" t="s">
        <v>1743</v>
      </c>
      <c r="B452" s="1284"/>
      <c r="C452" s="1284"/>
      <c r="D452" s="1284"/>
      <c r="E452" s="1284"/>
      <c r="F452" s="1284"/>
      <c r="G452" s="1284"/>
      <c r="H452" s="1284"/>
      <c r="I452" s="1284">
        <v>40000</v>
      </c>
      <c r="J452" s="1284"/>
      <c r="K452" s="1289">
        <f t="shared" si="22"/>
        <v>40000</v>
      </c>
    </row>
    <row r="453" spans="1:11" ht="12.75">
      <c r="A453" s="1322" t="s">
        <v>1744</v>
      </c>
      <c r="B453" s="1289"/>
      <c r="C453" s="1289">
        <v>1000</v>
      </c>
      <c r="D453" s="1289"/>
      <c r="E453" s="1289"/>
      <c r="F453" s="1289"/>
      <c r="G453" s="1289"/>
      <c r="H453" s="1289"/>
      <c r="I453" s="1289">
        <v>40</v>
      </c>
      <c r="J453" s="1289"/>
      <c r="K453" s="1289">
        <f t="shared" si="22"/>
        <v>1040</v>
      </c>
    </row>
    <row r="454" spans="1:11" ht="12.75">
      <c r="A454" s="1316" t="s">
        <v>1745</v>
      </c>
      <c r="B454" s="1289"/>
      <c r="C454" s="1289"/>
      <c r="D454" s="1289"/>
      <c r="E454" s="1289"/>
      <c r="F454" s="1289"/>
      <c r="G454" s="1289"/>
      <c r="H454" s="1289"/>
      <c r="I454" s="1289">
        <v>400</v>
      </c>
      <c r="J454" s="1289"/>
      <c r="K454" s="1289">
        <f t="shared" si="22"/>
        <v>400</v>
      </c>
    </row>
    <row r="455" spans="1:11" ht="12.75">
      <c r="A455" s="1293" t="s">
        <v>1746</v>
      </c>
      <c r="B455" s="1289">
        <v>20</v>
      </c>
      <c r="C455" s="1289"/>
      <c r="D455" s="1289"/>
      <c r="E455" s="1289"/>
      <c r="F455" s="1289"/>
      <c r="G455" s="1289"/>
      <c r="H455" s="1289"/>
      <c r="I455" s="1289"/>
      <c r="J455" s="1289"/>
      <c r="K455" s="1289">
        <f t="shared" si="22"/>
        <v>20</v>
      </c>
    </row>
    <row r="456" spans="1:11" ht="12.75">
      <c r="A456" s="1293" t="s">
        <v>1747</v>
      </c>
      <c r="B456" s="1292"/>
      <c r="C456" s="1292">
        <v>100</v>
      </c>
      <c r="D456" s="1289"/>
      <c r="E456" s="1289"/>
      <c r="F456" s="1289"/>
      <c r="G456" s="1289"/>
      <c r="H456" s="1289"/>
      <c r="I456" s="1289"/>
      <c r="J456" s="1289"/>
      <c r="K456" s="1289">
        <f t="shared" si="22"/>
        <v>100</v>
      </c>
    </row>
    <row r="457" spans="1:11" ht="12.75">
      <c r="A457" s="1318" t="s">
        <v>1748</v>
      </c>
      <c r="B457" s="1289"/>
      <c r="C457" s="1289">
        <v>55</v>
      </c>
      <c r="D457" s="1289"/>
      <c r="E457" s="1289"/>
      <c r="F457" s="1289"/>
      <c r="G457" s="1289"/>
      <c r="H457" s="1289"/>
      <c r="I457" s="1289"/>
      <c r="J457" s="1289"/>
      <c r="K457" s="1289">
        <f t="shared" si="22"/>
        <v>55</v>
      </c>
    </row>
    <row r="458" spans="1:11" ht="12.75">
      <c r="A458" s="1316" t="s">
        <v>1749</v>
      </c>
      <c r="B458" s="1289"/>
      <c r="C458" s="1289">
        <v>100</v>
      </c>
      <c r="D458" s="1289"/>
      <c r="E458" s="1289"/>
      <c r="F458" s="1289"/>
      <c r="G458" s="1289"/>
      <c r="H458" s="1289"/>
      <c r="I458" s="1289"/>
      <c r="J458" s="1289"/>
      <c r="K458" s="1289">
        <f t="shared" si="22"/>
        <v>100</v>
      </c>
    </row>
    <row r="459" spans="1:11" ht="12.75">
      <c r="A459" s="1323" t="s">
        <v>1750</v>
      </c>
      <c r="B459" s="1324">
        <f aca="true" t="shared" si="23" ref="B459:K459">B424+B429+B430+B431+B434+B435+B438+B440+B442+B443+B444+B445+B450+B453+B454+B455+B456+B457+B458</f>
        <v>20</v>
      </c>
      <c r="C459" s="1324">
        <f t="shared" si="23"/>
        <v>5460</v>
      </c>
      <c r="D459" s="1324">
        <f t="shared" si="23"/>
        <v>580</v>
      </c>
      <c r="E459" s="1324">
        <f t="shared" si="23"/>
        <v>0</v>
      </c>
      <c r="F459" s="1324">
        <f t="shared" si="23"/>
        <v>0</v>
      </c>
      <c r="G459" s="1324">
        <f t="shared" si="23"/>
        <v>100</v>
      </c>
      <c r="H459" s="1324">
        <f t="shared" si="23"/>
        <v>60</v>
      </c>
      <c r="I459" s="1324">
        <f t="shared" si="23"/>
        <v>8840</v>
      </c>
      <c r="J459" s="1324">
        <f t="shared" si="23"/>
        <v>0</v>
      </c>
      <c r="K459" s="1343">
        <f t="shared" si="23"/>
        <v>15060</v>
      </c>
    </row>
    <row r="460" spans="1:11" ht="12.75" hidden="1">
      <c r="A460" s="1327" t="s">
        <v>1751</v>
      </c>
      <c r="B460" s="1328"/>
      <c r="C460" s="1344">
        <v>233300</v>
      </c>
      <c r="D460" s="1328"/>
      <c r="E460" s="1328"/>
      <c r="F460" s="1328"/>
      <c r="G460" s="1328"/>
      <c r="H460" s="1328"/>
      <c r="I460" s="1328"/>
      <c r="J460" s="1328"/>
      <c r="K460" s="1329">
        <f aca="true" t="shared" si="24" ref="K460:K491">SUM(B460:J460)</f>
        <v>233300</v>
      </c>
    </row>
    <row r="461" spans="1:11" ht="12.75" hidden="1">
      <c r="A461" s="1327" t="s">
        <v>1751</v>
      </c>
      <c r="B461" s="1328"/>
      <c r="C461" s="1344">
        <v>58300</v>
      </c>
      <c r="D461" s="1328"/>
      <c r="E461" s="1328"/>
      <c r="F461" s="1328"/>
      <c r="G461" s="1328"/>
      <c r="H461" s="1328"/>
      <c r="I461" s="1328"/>
      <c r="J461" s="1328"/>
      <c r="K461" s="1329">
        <f t="shared" si="24"/>
        <v>58300</v>
      </c>
    </row>
    <row r="462" spans="1:11" ht="12.75" hidden="1">
      <c r="A462" s="1327" t="s">
        <v>1751</v>
      </c>
      <c r="B462" s="1328"/>
      <c r="C462" s="1344">
        <v>58300</v>
      </c>
      <c r="D462" s="1328"/>
      <c r="E462" s="1328"/>
      <c r="F462" s="1328"/>
      <c r="G462" s="1328"/>
      <c r="H462" s="1328"/>
      <c r="I462" s="1328"/>
      <c r="J462" s="1328"/>
      <c r="K462" s="1329">
        <f t="shared" si="24"/>
        <v>58300</v>
      </c>
    </row>
    <row r="463" spans="1:11" ht="12.75" hidden="1">
      <c r="A463" s="1327" t="s">
        <v>1751</v>
      </c>
      <c r="B463" s="1328"/>
      <c r="C463" s="1344">
        <v>58300</v>
      </c>
      <c r="D463" s="1328"/>
      <c r="E463" s="1328"/>
      <c r="F463" s="1328"/>
      <c r="G463" s="1328"/>
      <c r="H463" s="1328"/>
      <c r="I463" s="1328"/>
      <c r="J463" s="1328"/>
      <c r="K463" s="1329">
        <f t="shared" si="24"/>
        <v>58300</v>
      </c>
    </row>
    <row r="464" spans="1:11" ht="12.75" hidden="1">
      <c r="A464" s="1327" t="s">
        <v>1751</v>
      </c>
      <c r="B464" s="1328"/>
      <c r="C464" s="1344">
        <v>58300</v>
      </c>
      <c r="D464" s="1328"/>
      <c r="E464" s="1328"/>
      <c r="F464" s="1328"/>
      <c r="G464" s="1328"/>
      <c r="H464" s="1328"/>
      <c r="I464" s="1328"/>
      <c r="J464" s="1328"/>
      <c r="K464" s="1329">
        <f t="shared" si="24"/>
        <v>58300</v>
      </c>
    </row>
    <row r="465" spans="1:11" ht="12.75" hidden="1">
      <c r="A465" s="1327" t="s">
        <v>1751</v>
      </c>
      <c r="B465" s="1328"/>
      <c r="C465" s="1344">
        <v>58300</v>
      </c>
      <c r="D465" s="1328"/>
      <c r="E465" s="1328"/>
      <c r="F465" s="1328"/>
      <c r="G465" s="1328"/>
      <c r="H465" s="1328"/>
      <c r="I465" s="1328"/>
      <c r="J465" s="1328"/>
      <c r="K465" s="1329">
        <f t="shared" si="24"/>
        <v>58300</v>
      </c>
    </row>
    <row r="466" spans="1:11" ht="12.75" hidden="1">
      <c r="A466" s="1327" t="s">
        <v>1751</v>
      </c>
      <c r="B466" s="1328"/>
      <c r="C466" s="1344">
        <v>58300</v>
      </c>
      <c r="D466" s="1328"/>
      <c r="E466" s="1328"/>
      <c r="F466" s="1328"/>
      <c r="G466" s="1328"/>
      <c r="H466" s="1328"/>
      <c r="I466" s="1328"/>
      <c r="J466" s="1328"/>
      <c r="K466" s="1329">
        <f t="shared" si="24"/>
        <v>58300</v>
      </c>
    </row>
    <row r="467" spans="1:11" ht="12.75" hidden="1">
      <c r="A467" s="1327" t="s">
        <v>1751</v>
      </c>
      <c r="B467" s="1328"/>
      <c r="C467" s="1344">
        <v>58300</v>
      </c>
      <c r="D467" s="1328"/>
      <c r="E467" s="1328"/>
      <c r="F467" s="1328"/>
      <c r="G467" s="1328"/>
      <c r="H467" s="1328"/>
      <c r="I467" s="1328"/>
      <c r="J467" s="1328"/>
      <c r="K467" s="1329">
        <f t="shared" si="24"/>
        <v>58300</v>
      </c>
    </row>
    <row r="468" spans="1:11" ht="12.75" hidden="1">
      <c r="A468" s="1327" t="s">
        <v>1751</v>
      </c>
      <c r="B468" s="1328"/>
      <c r="C468" s="1344">
        <v>58600</v>
      </c>
      <c r="D468" s="1328"/>
      <c r="E468" s="1328"/>
      <c r="F468" s="1328"/>
      <c r="G468" s="1328"/>
      <c r="H468" s="1328"/>
      <c r="I468" s="1328"/>
      <c r="J468" s="1328"/>
      <c r="K468" s="1329">
        <f t="shared" si="24"/>
        <v>58600</v>
      </c>
    </row>
    <row r="469" spans="1:11" ht="12.75">
      <c r="A469" s="1318" t="s">
        <v>1752</v>
      </c>
      <c r="B469" s="1289"/>
      <c r="C469" s="1289">
        <v>700</v>
      </c>
      <c r="D469" s="1289"/>
      <c r="E469" s="1289"/>
      <c r="F469" s="1289"/>
      <c r="G469" s="1289"/>
      <c r="H469" s="1289"/>
      <c r="I469" s="1289"/>
      <c r="J469" s="1289"/>
      <c r="K469" s="1289">
        <f t="shared" si="24"/>
        <v>700</v>
      </c>
    </row>
    <row r="470" spans="1:11" ht="12.75">
      <c r="A470" s="1318" t="s">
        <v>1753</v>
      </c>
      <c r="B470" s="1289"/>
      <c r="C470" s="1289">
        <v>80</v>
      </c>
      <c r="D470" s="1289"/>
      <c r="E470" s="1289"/>
      <c r="F470" s="1289"/>
      <c r="G470" s="1289"/>
      <c r="H470" s="1289"/>
      <c r="I470" s="1289"/>
      <c r="J470" s="1289"/>
      <c r="K470" s="1289">
        <f t="shared" si="24"/>
        <v>80</v>
      </c>
    </row>
    <row r="471" spans="1:11" ht="12.75" hidden="1">
      <c r="A471" s="1282" t="s">
        <v>1754</v>
      </c>
      <c r="B471" s="1289">
        <v>125000</v>
      </c>
      <c r="C471" s="1284"/>
      <c r="D471" s="1284"/>
      <c r="E471" s="1284"/>
      <c r="F471" s="1284"/>
      <c r="G471" s="1284"/>
      <c r="H471" s="1284"/>
      <c r="I471" s="1284"/>
      <c r="J471" s="1284"/>
      <c r="K471" s="1289">
        <f t="shared" si="24"/>
        <v>125000</v>
      </c>
    </row>
    <row r="472" spans="1:11" ht="12.75">
      <c r="A472" s="1288" t="s">
        <v>1754</v>
      </c>
      <c r="B472" s="1289">
        <v>125</v>
      </c>
      <c r="C472" s="1289"/>
      <c r="D472" s="1289"/>
      <c r="E472" s="1289"/>
      <c r="F472" s="1289"/>
      <c r="G472" s="1289"/>
      <c r="H472" s="1289"/>
      <c r="I472" s="1289"/>
      <c r="J472" s="1289"/>
      <c r="K472" s="1289">
        <f t="shared" si="24"/>
        <v>125</v>
      </c>
    </row>
    <row r="473" spans="1:11" ht="12.75" hidden="1">
      <c r="A473" s="1282" t="s">
        <v>1755</v>
      </c>
      <c r="B473" s="1284">
        <v>25000</v>
      </c>
      <c r="C473" s="1284"/>
      <c r="D473" s="1284"/>
      <c r="E473" s="1284">
        <v>50000</v>
      </c>
      <c r="F473" s="1284"/>
      <c r="G473" s="1284"/>
      <c r="H473" s="1284">
        <v>50000</v>
      </c>
      <c r="I473" s="1284"/>
      <c r="J473" s="1284"/>
      <c r="K473" s="1289">
        <f t="shared" si="24"/>
        <v>125000</v>
      </c>
    </row>
    <row r="474" spans="1:11" ht="12.75" hidden="1">
      <c r="A474" s="1282" t="s">
        <v>1755</v>
      </c>
      <c r="B474" s="1284"/>
      <c r="C474" s="1284">
        <v>200000</v>
      </c>
      <c r="D474" s="1284">
        <v>35000</v>
      </c>
      <c r="E474" s="1284">
        <v>50000</v>
      </c>
      <c r="F474" s="1284"/>
      <c r="G474" s="1284">
        <v>100000</v>
      </c>
      <c r="H474" s="1284">
        <v>100000</v>
      </c>
      <c r="I474" s="1284"/>
      <c r="J474" s="1284"/>
      <c r="K474" s="1289">
        <f t="shared" si="24"/>
        <v>485000</v>
      </c>
    </row>
    <row r="475" spans="1:11" ht="12.75">
      <c r="A475" s="1288" t="s">
        <v>1756</v>
      </c>
      <c r="B475" s="1289">
        <v>25</v>
      </c>
      <c r="C475" s="1289">
        <v>200</v>
      </c>
      <c r="D475" s="1289">
        <v>35</v>
      </c>
      <c r="E475" s="1289">
        <v>100</v>
      </c>
      <c r="F475" s="1289"/>
      <c r="G475" s="1289">
        <v>100</v>
      </c>
      <c r="H475" s="1289">
        <v>150</v>
      </c>
      <c r="I475" s="1289"/>
      <c r="J475" s="1289"/>
      <c r="K475" s="1289">
        <f t="shared" si="24"/>
        <v>610</v>
      </c>
    </row>
    <row r="476" spans="1:11" ht="12.75" hidden="1">
      <c r="A476" s="1317" t="s">
        <v>1757</v>
      </c>
      <c r="B476" s="1284"/>
      <c r="C476" s="1284">
        <v>70000</v>
      </c>
      <c r="D476" s="1283"/>
      <c r="E476" s="1345"/>
      <c r="F476" s="1345"/>
      <c r="G476" s="1283"/>
      <c r="H476" s="1283"/>
      <c r="I476" s="1345"/>
      <c r="J476" s="1345"/>
      <c r="K476" s="1289">
        <f t="shared" si="24"/>
        <v>70000</v>
      </c>
    </row>
    <row r="477" spans="1:11" ht="12.75" hidden="1">
      <c r="A477" s="1317" t="s">
        <v>1757</v>
      </c>
      <c r="B477" s="1284"/>
      <c r="C477" s="1284">
        <v>125000</v>
      </c>
      <c r="D477" s="1283"/>
      <c r="E477" s="1345"/>
      <c r="F477" s="1345"/>
      <c r="G477" s="1283"/>
      <c r="H477" s="1283"/>
      <c r="I477" s="1345"/>
      <c r="J477" s="1345"/>
      <c r="K477" s="1289">
        <f t="shared" si="24"/>
        <v>125000</v>
      </c>
    </row>
    <row r="478" spans="1:11" ht="12.75" hidden="1">
      <c r="A478" s="1317" t="s">
        <v>1757</v>
      </c>
      <c r="B478" s="1284"/>
      <c r="C478" s="1284">
        <v>41700</v>
      </c>
      <c r="D478" s="1283"/>
      <c r="E478" s="1345"/>
      <c r="F478" s="1345"/>
      <c r="G478" s="1283"/>
      <c r="H478" s="1283"/>
      <c r="I478" s="1345"/>
      <c r="J478" s="1345"/>
      <c r="K478" s="1289">
        <f t="shared" si="24"/>
        <v>41700</v>
      </c>
    </row>
    <row r="479" spans="1:11" ht="12.75" hidden="1">
      <c r="A479" s="1317" t="s">
        <v>1757</v>
      </c>
      <c r="B479" s="1284"/>
      <c r="C479" s="1284">
        <v>41700</v>
      </c>
      <c r="D479" s="1283"/>
      <c r="E479" s="1345"/>
      <c r="F479" s="1345"/>
      <c r="G479" s="1283"/>
      <c r="H479" s="1283"/>
      <c r="I479" s="1345"/>
      <c r="J479" s="1345"/>
      <c r="K479" s="1289">
        <f t="shared" si="24"/>
        <v>41700</v>
      </c>
    </row>
    <row r="480" spans="1:11" ht="12.75" hidden="1">
      <c r="A480" s="1317" t="s">
        <v>1757</v>
      </c>
      <c r="B480" s="1284"/>
      <c r="C480" s="1284">
        <v>41700</v>
      </c>
      <c r="D480" s="1283"/>
      <c r="E480" s="1345"/>
      <c r="F480" s="1345"/>
      <c r="G480" s="1283"/>
      <c r="H480" s="1283"/>
      <c r="I480" s="1345"/>
      <c r="J480" s="1345"/>
      <c r="K480" s="1289">
        <f t="shared" si="24"/>
        <v>41700</v>
      </c>
    </row>
    <row r="481" spans="1:11" ht="12.75" hidden="1">
      <c r="A481" s="1317" t="s">
        <v>1757</v>
      </c>
      <c r="B481" s="1284"/>
      <c r="C481" s="1284">
        <v>41700</v>
      </c>
      <c r="D481" s="1283"/>
      <c r="E481" s="1345"/>
      <c r="F481" s="1345"/>
      <c r="G481" s="1283"/>
      <c r="H481" s="1283"/>
      <c r="I481" s="1345"/>
      <c r="J481" s="1345"/>
      <c r="K481" s="1289">
        <f t="shared" si="24"/>
        <v>41700</v>
      </c>
    </row>
    <row r="482" spans="1:11" ht="12.75" hidden="1">
      <c r="A482" s="1317" t="s">
        <v>1757</v>
      </c>
      <c r="B482" s="1284"/>
      <c r="C482" s="1284">
        <v>41700</v>
      </c>
      <c r="D482" s="1283"/>
      <c r="E482" s="1345"/>
      <c r="F482" s="1345"/>
      <c r="G482" s="1283"/>
      <c r="H482" s="1283"/>
      <c r="I482" s="1345"/>
      <c r="J482" s="1345"/>
      <c r="K482" s="1289">
        <f t="shared" si="24"/>
        <v>41700</v>
      </c>
    </row>
    <row r="483" spans="1:11" ht="12.75" hidden="1">
      <c r="A483" s="1317" t="s">
        <v>1757</v>
      </c>
      <c r="B483" s="1284"/>
      <c r="C483" s="1284">
        <v>41700</v>
      </c>
      <c r="D483" s="1283"/>
      <c r="E483" s="1345"/>
      <c r="F483" s="1345"/>
      <c r="G483" s="1283"/>
      <c r="H483" s="1283"/>
      <c r="I483" s="1345"/>
      <c r="J483" s="1345"/>
      <c r="K483" s="1289">
        <f t="shared" si="24"/>
        <v>41700</v>
      </c>
    </row>
    <row r="484" spans="1:11" ht="12.75" hidden="1">
      <c r="A484" s="1317" t="s">
        <v>1757</v>
      </c>
      <c r="B484" s="1284"/>
      <c r="C484" s="1284">
        <v>41700</v>
      </c>
      <c r="D484" s="1283"/>
      <c r="E484" s="1345"/>
      <c r="F484" s="1345"/>
      <c r="G484" s="1283"/>
      <c r="H484" s="1283"/>
      <c r="I484" s="1345"/>
      <c r="J484" s="1345"/>
      <c r="K484" s="1289">
        <f t="shared" si="24"/>
        <v>41700</v>
      </c>
    </row>
    <row r="485" spans="1:11" ht="12.75" hidden="1">
      <c r="A485" s="1317" t="s">
        <v>1757</v>
      </c>
      <c r="B485" s="1284"/>
      <c r="C485" s="1284">
        <v>41700</v>
      </c>
      <c r="D485" s="1283"/>
      <c r="E485" s="1345"/>
      <c r="F485" s="1345"/>
      <c r="G485" s="1283"/>
      <c r="H485" s="1283"/>
      <c r="I485" s="1345"/>
      <c r="J485" s="1345"/>
      <c r="K485" s="1289">
        <f t="shared" si="24"/>
        <v>41700</v>
      </c>
    </row>
    <row r="486" spans="1:11" ht="12.75" hidden="1">
      <c r="A486" s="1317" t="s">
        <v>1757</v>
      </c>
      <c r="B486" s="1284"/>
      <c r="C486" s="1284">
        <v>41400</v>
      </c>
      <c r="D486" s="1283"/>
      <c r="E486" s="1345"/>
      <c r="F486" s="1345"/>
      <c r="G486" s="1283">
        <v>40000</v>
      </c>
      <c r="H486" s="1283">
        <v>30000</v>
      </c>
      <c r="I486" s="1345">
        <v>50000</v>
      </c>
      <c r="J486" s="1345"/>
      <c r="K486" s="1289">
        <f t="shared" si="24"/>
        <v>161400</v>
      </c>
    </row>
    <row r="487" spans="1:11" ht="12.75">
      <c r="A487" s="1318" t="s">
        <v>1758</v>
      </c>
      <c r="B487" s="1289"/>
      <c r="C487" s="1289">
        <v>570</v>
      </c>
      <c r="D487" s="1289"/>
      <c r="E487" s="1289"/>
      <c r="F487" s="1289"/>
      <c r="G487" s="1289">
        <v>40</v>
      </c>
      <c r="H487" s="1289">
        <v>30</v>
      </c>
      <c r="I487" s="1289">
        <v>50</v>
      </c>
      <c r="J487" s="1289"/>
      <c r="K487" s="1289">
        <f t="shared" si="24"/>
        <v>690</v>
      </c>
    </row>
    <row r="488" spans="1:11" ht="12.75" hidden="1">
      <c r="A488" s="1319" t="s">
        <v>1759</v>
      </c>
      <c r="B488" s="1284"/>
      <c r="C488" s="1284">
        <v>50000</v>
      </c>
      <c r="D488" s="1283"/>
      <c r="E488" s="1345"/>
      <c r="F488" s="1345"/>
      <c r="G488" s="1283"/>
      <c r="H488" s="1283"/>
      <c r="I488" s="1345"/>
      <c r="J488" s="1345"/>
      <c r="K488" s="1289">
        <f t="shared" si="24"/>
        <v>50000</v>
      </c>
    </row>
    <row r="489" spans="1:11" ht="12.75" hidden="1">
      <c r="A489" s="1319" t="s">
        <v>1759</v>
      </c>
      <c r="B489" s="1284"/>
      <c r="C489" s="1284">
        <v>80000</v>
      </c>
      <c r="D489" s="1283"/>
      <c r="E489" s="1345"/>
      <c r="F489" s="1345"/>
      <c r="G489" s="1283"/>
      <c r="H489" s="1283"/>
      <c r="I489" s="1345"/>
      <c r="J489" s="1345"/>
      <c r="K489" s="1289">
        <f t="shared" si="24"/>
        <v>80000</v>
      </c>
    </row>
    <row r="490" spans="1:11" ht="12.75">
      <c r="A490" s="1316" t="s">
        <v>1760</v>
      </c>
      <c r="B490" s="1289"/>
      <c r="C490" s="1289">
        <v>130</v>
      </c>
      <c r="D490" s="1289"/>
      <c r="E490" s="1289"/>
      <c r="F490" s="1289"/>
      <c r="G490" s="1289"/>
      <c r="H490" s="1289"/>
      <c r="I490" s="1289"/>
      <c r="J490" s="1289"/>
      <c r="K490" s="1289">
        <f t="shared" si="24"/>
        <v>130</v>
      </c>
    </row>
    <row r="491" spans="1:11" s="1314" customFormat="1" ht="12.75" hidden="1">
      <c r="A491" s="1316" t="s">
        <v>1761</v>
      </c>
      <c r="B491" s="1289"/>
      <c r="C491" s="1289">
        <v>117000</v>
      </c>
      <c r="D491" s="1289"/>
      <c r="E491" s="1289"/>
      <c r="F491" s="1289"/>
      <c r="G491" s="1289"/>
      <c r="H491" s="1289"/>
      <c r="I491" s="1289"/>
      <c r="J491" s="1289"/>
      <c r="K491" s="1289">
        <f t="shared" si="24"/>
        <v>117000</v>
      </c>
    </row>
    <row r="492" spans="1:11" s="1314" customFormat="1" ht="12.75" hidden="1">
      <c r="A492" s="1316" t="s">
        <v>1761</v>
      </c>
      <c r="B492" s="1289"/>
      <c r="C492" s="1289">
        <v>617000</v>
      </c>
      <c r="D492" s="1289"/>
      <c r="E492" s="1289"/>
      <c r="F492" s="1289"/>
      <c r="G492" s="1289"/>
      <c r="H492" s="1289"/>
      <c r="I492" s="1289"/>
      <c r="J492" s="1289"/>
      <c r="K492" s="1289">
        <f aca="true" t="shared" si="25" ref="K492:K517">SUM(B492:J492)</f>
        <v>617000</v>
      </c>
    </row>
    <row r="493" spans="1:11" s="1314" customFormat="1" ht="12.75" hidden="1">
      <c r="A493" s="1316" t="s">
        <v>1761</v>
      </c>
      <c r="B493" s="1289"/>
      <c r="C493" s="1289">
        <v>117000</v>
      </c>
      <c r="D493" s="1289"/>
      <c r="E493" s="1289"/>
      <c r="F493" s="1289"/>
      <c r="G493" s="1289"/>
      <c r="H493" s="1289"/>
      <c r="I493" s="1289"/>
      <c r="J493" s="1289"/>
      <c r="K493" s="1289">
        <f t="shared" si="25"/>
        <v>117000</v>
      </c>
    </row>
    <row r="494" spans="1:11" s="1314" customFormat="1" ht="12.75" hidden="1">
      <c r="A494" s="1316" t="s">
        <v>1761</v>
      </c>
      <c r="B494" s="1289"/>
      <c r="C494" s="1289">
        <v>117000</v>
      </c>
      <c r="D494" s="1289"/>
      <c r="E494" s="1289"/>
      <c r="F494" s="1289"/>
      <c r="G494" s="1289"/>
      <c r="H494" s="1289"/>
      <c r="I494" s="1289"/>
      <c r="J494" s="1289"/>
      <c r="K494" s="1289">
        <f t="shared" si="25"/>
        <v>117000</v>
      </c>
    </row>
    <row r="495" spans="1:11" s="1314" customFormat="1" ht="12.75" hidden="1">
      <c r="A495" s="1316" t="s">
        <v>1761</v>
      </c>
      <c r="B495" s="1289"/>
      <c r="C495" s="1289">
        <v>117000</v>
      </c>
      <c r="D495" s="1289"/>
      <c r="E495" s="1289"/>
      <c r="F495" s="1289"/>
      <c r="G495" s="1289"/>
      <c r="H495" s="1289"/>
      <c r="I495" s="1289"/>
      <c r="J495" s="1289"/>
      <c r="K495" s="1289">
        <f t="shared" si="25"/>
        <v>117000</v>
      </c>
    </row>
    <row r="496" spans="1:11" s="1314" customFormat="1" ht="12.75" hidden="1">
      <c r="A496" s="1316" t="s">
        <v>1761</v>
      </c>
      <c r="B496" s="1289"/>
      <c r="C496" s="1289">
        <v>117000</v>
      </c>
      <c r="D496" s="1289"/>
      <c r="E496" s="1289"/>
      <c r="F496" s="1289"/>
      <c r="G496" s="1289"/>
      <c r="H496" s="1289"/>
      <c r="I496" s="1289"/>
      <c r="J496" s="1289"/>
      <c r="K496" s="1289">
        <f t="shared" si="25"/>
        <v>117000</v>
      </c>
    </row>
    <row r="497" spans="1:11" s="1314" customFormat="1" ht="12.75" hidden="1">
      <c r="A497" s="1316" t="s">
        <v>1761</v>
      </c>
      <c r="B497" s="1289"/>
      <c r="C497" s="1289">
        <v>117000</v>
      </c>
      <c r="D497" s="1289"/>
      <c r="E497" s="1289"/>
      <c r="F497" s="1289"/>
      <c r="G497" s="1289"/>
      <c r="H497" s="1289"/>
      <c r="I497" s="1289"/>
      <c r="J497" s="1289"/>
      <c r="K497" s="1289">
        <f t="shared" si="25"/>
        <v>117000</v>
      </c>
    </row>
    <row r="498" spans="1:11" s="1314" customFormat="1" ht="12.75" hidden="1">
      <c r="A498" s="1316" t="s">
        <v>1761</v>
      </c>
      <c r="B498" s="1289"/>
      <c r="C498" s="1289">
        <v>117000</v>
      </c>
      <c r="D498" s="1289"/>
      <c r="E498" s="1289"/>
      <c r="F498" s="1289"/>
      <c r="G498" s="1289"/>
      <c r="H498" s="1289"/>
      <c r="I498" s="1289"/>
      <c r="J498" s="1289"/>
      <c r="K498" s="1289">
        <f t="shared" si="25"/>
        <v>117000</v>
      </c>
    </row>
    <row r="499" spans="1:11" s="1314" customFormat="1" ht="12.75" hidden="1">
      <c r="A499" s="1316" t="s">
        <v>1761</v>
      </c>
      <c r="B499" s="1289"/>
      <c r="C499" s="1289">
        <v>114000</v>
      </c>
      <c r="D499" s="1289"/>
      <c r="E499" s="1289"/>
      <c r="F499" s="1289"/>
      <c r="G499" s="1289"/>
      <c r="H499" s="1289"/>
      <c r="I499" s="1289"/>
      <c r="J499" s="1289"/>
      <c r="K499" s="1289">
        <f t="shared" si="25"/>
        <v>114000</v>
      </c>
    </row>
    <row r="500" spans="1:11" ht="12.75">
      <c r="A500" s="1318" t="s">
        <v>1762</v>
      </c>
      <c r="B500" s="1289"/>
      <c r="C500" s="1289">
        <v>1550</v>
      </c>
      <c r="D500" s="1286"/>
      <c r="E500" s="1330"/>
      <c r="F500" s="1330"/>
      <c r="G500" s="1286"/>
      <c r="H500" s="1286"/>
      <c r="I500" s="1346"/>
      <c r="J500" s="1346"/>
      <c r="K500" s="1289">
        <f t="shared" si="25"/>
        <v>1550</v>
      </c>
    </row>
    <row r="501" spans="1:11" ht="12.75">
      <c r="A501" s="1288" t="s">
        <v>1763</v>
      </c>
      <c r="B501" s="1289">
        <v>50</v>
      </c>
      <c r="C501" s="1289"/>
      <c r="D501" s="1286"/>
      <c r="E501" s="1330"/>
      <c r="F501" s="1330"/>
      <c r="G501" s="1286"/>
      <c r="H501" s="1286"/>
      <c r="I501" s="1346"/>
      <c r="J501" s="1346"/>
      <c r="K501" s="1286">
        <f t="shared" si="25"/>
        <v>50</v>
      </c>
    </row>
    <row r="502" spans="1:11" ht="12.75">
      <c r="A502" s="1288" t="s">
        <v>1764</v>
      </c>
      <c r="B502" s="1289"/>
      <c r="C502" s="1289"/>
      <c r="D502" s="1286"/>
      <c r="E502" s="1330"/>
      <c r="F502" s="1330"/>
      <c r="G502" s="1286">
        <v>150</v>
      </c>
      <c r="H502" s="1286"/>
      <c r="I502" s="1346"/>
      <c r="J502" s="1346"/>
      <c r="K502" s="1289">
        <f t="shared" si="25"/>
        <v>150</v>
      </c>
    </row>
    <row r="503" spans="1:11" ht="12.75" hidden="1">
      <c r="A503" s="1321" t="s">
        <v>1765</v>
      </c>
      <c r="B503" s="1284"/>
      <c r="C503" s="1284">
        <v>100000</v>
      </c>
      <c r="D503" s="1283"/>
      <c r="E503" s="1345"/>
      <c r="F503" s="1345"/>
      <c r="G503" s="1283"/>
      <c r="H503" s="1283"/>
      <c r="I503" s="1347"/>
      <c r="J503" s="1347"/>
      <c r="K503" s="1289">
        <f t="shared" si="25"/>
        <v>100000</v>
      </c>
    </row>
    <row r="504" spans="1:11" ht="12.75" hidden="1">
      <c r="A504" s="1321" t="s">
        <v>1765</v>
      </c>
      <c r="B504" s="1284"/>
      <c r="C504" s="1284">
        <v>30000</v>
      </c>
      <c r="D504" s="1283"/>
      <c r="E504" s="1345"/>
      <c r="F504" s="1345"/>
      <c r="G504" s="1283"/>
      <c r="H504" s="1283"/>
      <c r="I504" s="1347"/>
      <c r="J504" s="1347"/>
      <c r="K504" s="1289">
        <f t="shared" si="25"/>
        <v>30000</v>
      </c>
    </row>
    <row r="505" spans="1:11" ht="12.75" hidden="1">
      <c r="A505" s="1321" t="s">
        <v>1765</v>
      </c>
      <c r="B505" s="1284"/>
      <c r="C505" s="1284">
        <v>150000</v>
      </c>
      <c r="D505" s="1283"/>
      <c r="E505" s="1345"/>
      <c r="F505" s="1345"/>
      <c r="G505" s="1283"/>
      <c r="H505" s="1283"/>
      <c r="I505" s="1347"/>
      <c r="J505" s="1347"/>
      <c r="K505" s="1289">
        <f t="shared" si="25"/>
        <v>150000</v>
      </c>
    </row>
    <row r="506" spans="1:11" ht="12.75" hidden="1">
      <c r="A506" s="1321" t="s">
        <v>1765</v>
      </c>
      <c r="B506" s="1284"/>
      <c r="C506" s="1284">
        <v>100000</v>
      </c>
      <c r="D506" s="1283"/>
      <c r="E506" s="1345"/>
      <c r="F506" s="1345"/>
      <c r="G506" s="1283"/>
      <c r="H506" s="1283"/>
      <c r="I506" s="1347"/>
      <c r="J506" s="1347"/>
      <c r="K506" s="1289">
        <f t="shared" si="25"/>
        <v>100000</v>
      </c>
    </row>
    <row r="507" spans="1:11" ht="12.75" hidden="1">
      <c r="A507" s="1321" t="s">
        <v>1765</v>
      </c>
      <c r="B507" s="1284"/>
      <c r="C507" s="1284">
        <v>25000</v>
      </c>
      <c r="D507" s="1283"/>
      <c r="E507" s="1345"/>
      <c r="F507" s="1345"/>
      <c r="G507" s="1283"/>
      <c r="H507" s="1283"/>
      <c r="I507" s="1347"/>
      <c r="J507" s="1347"/>
      <c r="K507" s="1289">
        <f t="shared" si="25"/>
        <v>25000</v>
      </c>
    </row>
    <row r="508" spans="1:11" ht="12.75" hidden="1">
      <c r="A508" s="1321" t="s">
        <v>1765</v>
      </c>
      <c r="B508" s="1284"/>
      <c r="C508" s="1284">
        <v>25000</v>
      </c>
      <c r="D508" s="1283"/>
      <c r="E508" s="1345"/>
      <c r="F508" s="1345"/>
      <c r="G508" s="1283"/>
      <c r="H508" s="1283"/>
      <c r="I508" s="1347"/>
      <c r="J508" s="1347"/>
      <c r="K508" s="1289">
        <f t="shared" si="25"/>
        <v>25000</v>
      </c>
    </row>
    <row r="509" spans="1:11" ht="12.75" hidden="1">
      <c r="A509" s="1321" t="s">
        <v>1765</v>
      </c>
      <c r="B509" s="1284"/>
      <c r="C509" s="1284">
        <v>25000</v>
      </c>
      <c r="D509" s="1283"/>
      <c r="E509" s="1345"/>
      <c r="F509" s="1345"/>
      <c r="G509" s="1283"/>
      <c r="H509" s="1283"/>
      <c r="I509" s="1347"/>
      <c r="J509" s="1347"/>
      <c r="K509" s="1289">
        <f t="shared" si="25"/>
        <v>25000</v>
      </c>
    </row>
    <row r="510" spans="1:11" ht="12.75" hidden="1">
      <c r="A510" s="1321" t="s">
        <v>1765</v>
      </c>
      <c r="B510" s="1284"/>
      <c r="C510" s="1284">
        <v>25000</v>
      </c>
      <c r="D510" s="1283"/>
      <c r="E510" s="1345"/>
      <c r="F510" s="1345"/>
      <c r="G510" s="1283"/>
      <c r="H510" s="1283"/>
      <c r="I510" s="1347"/>
      <c r="J510" s="1347"/>
      <c r="K510" s="1289">
        <f t="shared" si="25"/>
        <v>25000</v>
      </c>
    </row>
    <row r="511" spans="1:11" ht="12.75" hidden="1">
      <c r="A511" s="1321" t="s">
        <v>1765</v>
      </c>
      <c r="B511" s="1284"/>
      <c r="C511" s="1284">
        <v>25000</v>
      </c>
      <c r="D511" s="1283"/>
      <c r="E511" s="1345"/>
      <c r="F511" s="1345"/>
      <c r="G511" s="1283"/>
      <c r="H511" s="1283"/>
      <c r="I511" s="1347"/>
      <c r="J511" s="1347"/>
      <c r="K511" s="1289">
        <f t="shared" si="25"/>
        <v>25000</v>
      </c>
    </row>
    <row r="512" spans="1:11" ht="12.75" hidden="1">
      <c r="A512" s="1321" t="s">
        <v>1765</v>
      </c>
      <c r="B512" s="1284"/>
      <c r="C512" s="1284">
        <v>25000</v>
      </c>
      <c r="D512" s="1283"/>
      <c r="E512" s="1345"/>
      <c r="F512" s="1345"/>
      <c r="G512" s="1283"/>
      <c r="H512" s="1283"/>
      <c r="I512" s="1347"/>
      <c r="J512" s="1347"/>
      <c r="K512" s="1289">
        <f t="shared" si="25"/>
        <v>25000</v>
      </c>
    </row>
    <row r="513" spans="1:11" ht="12.75" hidden="1">
      <c r="A513" s="1321" t="s">
        <v>1765</v>
      </c>
      <c r="B513" s="1284"/>
      <c r="C513" s="1284">
        <v>25000</v>
      </c>
      <c r="D513" s="1283"/>
      <c r="E513" s="1345"/>
      <c r="F513" s="1345"/>
      <c r="G513" s="1283">
        <v>50000</v>
      </c>
      <c r="H513" s="1283"/>
      <c r="I513" s="1347"/>
      <c r="J513" s="1347"/>
      <c r="K513" s="1289">
        <f t="shared" si="25"/>
        <v>75000</v>
      </c>
    </row>
    <row r="514" spans="1:11" ht="12.75" hidden="1">
      <c r="A514" s="1321" t="s">
        <v>1765</v>
      </c>
      <c r="B514" s="1284"/>
      <c r="C514" s="1284">
        <v>25000</v>
      </c>
      <c r="D514" s="1283"/>
      <c r="E514" s="1345"/>
      <c r="F514" s="1345"/>
      <c r="G514" s="1283">
        <v>100000</v>
      </c>
      <c r="H514" s="1283"/>
      <c r="I514" s="1347"/>
      <c r="J514" s="1347"/>
      <c r="K514" s="1289">
        <f t="shared" si="25"/>
        <v>125000</v>
      </c>
    </row>
    <row r="515" spans="1:11" ht="12.75">
      <c r="A515" s="1322" t="s">
        <v>1766</v>
      </c>
      <c r="B515" s="1289"/>
      <c r="C515" s="1289">
        <v>580</v>
      </c>
      <c r="D515" s="1289"/>
      <c r="E515" s="1289"/>
      <c r="F515" s="1289"/>
      <c r="G515" s="1289">
        <v>150</v>
      </c>
      <c r="H515" s="1289"/>
      <c r="I515" s="1289"/>
      <c r="J515" s="1289"/>
      <c r="K515" s="1289">
        <f t="shared" si="25"/>
        <v>730</v>
      </c>
    </row>
    <row r="516" spans="1:11" ht="12.75" hidden="1">
      <c r="A516" s="1319" t="s">
        <v>1767</v>
      </c>
      <c r="B516" s="1284"/>
      <c r="C516" s="1284">
        <v>400000</v>
      </c>
      <c r="D516" s="1283"/>
      <c r="E516" s="1345"/>
      <c r="F516" s="1345"/>
      <c r="G516" s="1283"/>
      <c r="H516" s="1283"/>
      <c r="I516" s="1347"/>
      <c r="J516" s="1347"/>
      <c r="K516" s="1289">
        <f t="shared" si="25"/>
        <v>400000</v>
      </c>
    </row>
    <row r="517" spans="1:11" ht="12.75">
      <c r="A517" s="1316" t="s">
        <v>1768</v>
      </c>
      <c r="B517" s="1289"/>
      <c r="C517" s="1289">
        <v>400</v>
      </c>
      <c r="D517" s="1289"/>
      <c r="E517" s="1289"/>
      <c r="F517" s="1289"/>
      <c r="G517" s="1289">
        <f>SUM(G516:G516)</f>
        <v>0</v>
      </c>
      <c r="H517" s="1289"/>
      <c r="I517" s="1289"/>
      <c r="J517" s="1289"/>
      <c r="K517" s="1289">
        <f t="shared" si="25"/>
        <v>400</v>
      </c>
    </row>
    <row r="518" spans="1:11" ht="12.75">
      <c r="A518" s="1326" t="s">
        <v>2347</v>
      </c>
      <c r="B518" s="1324">
        <f aca="true" t="shared" si="26" ref="B518:K518">B469+B470+B472+B475+B487+B490+B500+B501+B502+B515+B517</f>
        <v>200</v>
      </c>
      <c r="C518" s="1324">
        <f t="shared" si="26"/>
        <v>4210</v>
      </c>
      <c r="D518" s="1324">
        <f t="shared" si="26"/>
        <v>35</v>
      </c>
      <c r="E518" s="1324">
        <f t="shared" si="26"/>
        <v>100</v>
      </c>
      <c r="F518" s="1324">
        <f t="shared" si="26"/>
        <v>0</v>
      </c>
      <c r="G518" s="1324">
        <f t="shared" si="26"/>
        <v>440</v>
      </c>
      <c r="H518" s="1324">
        <f t="shared" si="26"/>
        <v>180</v>
      </c>
      <c r="I518" s="1324">
        <f t="shared" si="26"/>
        <v>50</v>
      </c>
      <c r="J518" s="1324">
        <f t="shared" si="26"/>
        <v>0</v>
      </c>
      <c r="K518" s="1324">
        <f t="shared" si="26"/>
        <v>5215</v>
      </c>
    </row>
    <row r="519" spans="1:11" ht="12.75" hidden="1">
      <c r="A519" s="1348" t="s">
        <v>1769</v>
      </c>
      <c r="B519" s="1328"/>
      <c r="C519" s="1328">
        <v>900000</v>
      </c>
      <c r="D519" s="1349"/>
      <c r="E519" s="1350"/>
      <c r="F519" s="1350"/>
      <c r="G519" s="1349"/>
      <c r="H519" s="1349"/>
      <c r="I519" s="1351"/>
      <c r="J519" s="1351"/>
      <c r="K519" s="1329">
        <f aca="true" t="shared" si="27" ref="K519:K543">SUM(B519:J519)</f>
        <v>900000</v>
      </c>
    </row>
    <row r="520" spans="1:11" ht="12.75">
      <c r="A520" s="1316" t="s">
        <v>1770</v>
      </c>
      <c r="B520" s="1289"/>
      <c r="C520" s="1289">
        <v>900</v>
      </c>
      <c r="D520" s="1289"/>
      <c r="E520" s="1289"/>
      <c r="F520" s="1289"/>
      <c r="G520" s="1289"/>
      <c r="H520" s="1289"/>
      <c r="I520" s="1289"/>
      <c r="J520" s="1289"/>
      <c r="K520" s="1303">
        <f t="shared" si="27"/>
        <v>900</v>
      </c>
    </row>
    <row r="521" spans="1:11" ht="12.75">
      <c r="A521" s="1322" t="s">
        <v>1771</v>
      </c>
      <c r="B521" s="1289"/>
      <c r="C521" s="1289"/>
      <c r="D521" s="1286"/>
      <c r="E521" s="1352"/>
      <c r="F521" s="1352"/>
      <c r="G521" s="1286">
        <v>80</v>
      </c>
      <c r="H521" s="1286"/>
      <c r="I521" s="1346"/>
      <c r="J521" s="1346"/>
      <c r="K521" s="1334">
        <f t="shared" si="27"/>
        <v>80</v>
      </c>
    </row>
    <row r="522" spans="1:11" ht="24.75" customHeight="1">
      <c r="A522" s="1293" t="s">
        <v>1772</v>
      </c>
      <c r="B522" s="1292"/>
      <c r="C522" s="1292"/>
      <c r="D522" s="1286"/>
      <c r="E522" s="1352"/>
      <c r="F522" s="1352"/>
      <c r="G522" s="1286"/>
      <c r="H522" s="1286"/>
      <c r="I522" s="1292">
        <v>1046</v>
      </c>
      <c r="J522" s="1292"/>
      <c r="K522" s="1334">
        <f t="shared" si="27"/>
        <v>1046</v>
      </c>
    </row>
    <row r="523" spans="1:11" ht="12.75">
      <c r="A523" s="1293" t="s">
        <v>1773</v>
      </c>
      <c r="B523" s="1292"/>
      <c r="C523" s="1292">
        <v>300</v>
      </c>
      <c r="D523" s="1286"/>
      <c r="E523" s="1352"/>
      <c r="F523" s="1352"/>
      <c r="G523" s="1286"/>
      <c r="H523" s="1286"/>
      <c r="I523" s="1330"/>
      <c r="J523" s="1330"/>
      <c r="K523" s="1334">
        <f t="shared" si="27"/>
        <v>300</v>
      </c>
    </row>
    <row r="524" spans="1:11" ht="12.75" hidden="1">
      <c r="A524" s="1319" t="s">
        <v>1774</v>
      </c>
      <c r="B524" s="1284"/>
      <c r="C524" s="1284"/>
      <c r="D524" s="1283"/>
      <c r="E524" s="1345"/>
      <c r="F524" s="1345"/>
      <c r="G524" s="1283"/>
      <c r="H524" s="1283"/>
      <c r="I524" s="1345">
        <v>200000</v>
      </c>
      <c r="J524" s="1345"/>
      <c r="K524" s="1334">
        <f t="shared" si="27"/>
        <v>200000</v>
      </c>
    </row>
    <row r="525" spans="1:11" ht="12.75">
      <c r="A525" s="1316" t="s">
        <v>1775</v>
      </c>
      <c r="B525" s="1289"/>
      <c r="C525" s="1289">
        <f>SUM(C524:C524)</f>
        <v>0</v>
      </c>
      <c r="D525" s="1289"/>
      <c r="E525" s="1289"/>
      <c r="F525" s="1289"/>
      <c r="G525" s="1289"/>
      <c r="H525" s="1289">
        <f>SUM(H524:H524)</f>
        <v>0</v>
      </c>
      <c r="I525" s="1289">
        <v>200</v>
      </c>
      <c r="J525" s="1289"/>
      <c r="K525" s="1334">
        <f t="shared" si="27"/>
        <v>200</v>
      </c>
    </row>
    <row r="526" spans="1:11" ht="12.75">
      <c r="A526" s="1322" t="s">
        <v>1776</v>
      </c>
      <c r="B526" s="1289"/>
      <c r="C526" s="1289">
        <v>150</v>
      </c>
      <c r="D526" s="1286"/>
      <c r="E526" s="1286"/>
      <c r="F526" s="1286"/>
      <c r="G526" s="1286"/>
      <c r="H526" s="1286">
        <v>100</v>
      </c>
      <c r="I526" s="1292"/>
      <c r="J526" s="1292"/>
      <c r="K526" s="1334">
        <f t="shared" si="27"/>
        <v>250</v>
      </c>
    </row>
    <row r="527" spans="1:11" ht="12.75" hidden="1">
      <c r="A527" s="1319" t="s">
        <v>1777</v>
      </c>
      <c r="B527" s="1284"/>
      <c r="C527" s="1284">
        <v>100000</v>
      </c>
      <c r="D527" s="1283"/>
      <c r="E527" s="1345"/>
      <c r="F527" s="1345"/>
      <c r="G527" s="1283"/>
      <c r="H527" s="1283"/>
      <c r="I527" s="1345"/>
      <c r="J527" s="1345"/>
      <c r="K527" s="1334">
        <f t="shared" si="27"/>
        <v>100000</v>
      </c>
    </row>
    <row r="528" spans="1:11" ht="12.75" hidden="1">
      <c r="A528" s="1319" t="s">
        <v>1777</v>
      </c>
      <c r="B528" s="1284"/>
      <c r="C528" s="1284">
        <v>80000</v>
      </c>
      <c r="D528" s="1283"/>
      <c r="E528" s="1345"/>
      <c r="F528" s="1345"/>
      <c r="G528" s="1283"/>
      <c r="H528" s="1283"/>
      <c r="I528" s="1345"/>
      <c r="J528" s="1345"/>
      <c r="K528" s="1334">
        <f t="shared" si="27"/>
        <v>80000</v>
      </c>
    </row>
    <row r="529" spans="1:11" ht="12.75">
      <c r="A529" s="1316" t="s">
        <v>1778</v>
      </c>
      <c r="B529" s="1289"/>
      <c r="C529" s="1289">
        <v>180</v>
      </c>
      <c r="D529" s="1289"/>
      <c r="E529" s="1289"/>
      <c r="F529" s="1289"/>
      <c r="G529" s="1289"/>
      <c r="H529" s="1289"/>
      <c r="I529" s="1289"/>
      <c r="J529" s="1289"/>
      <c r="K529" s="1334">
        <f t="shared" si="27"/>
        <v>180</v>
      </c>
    </row>
    <row r="530" spans="1:11" ht="12.75" hidden="1">
      <c r="A530" s="1321" t="s">
        <v>1779</v>
      </c>
      <c r="B530" s="1284"/>
      <c r="C530" s="1284">
        <v>20800</v>
      </c>
      <c r="D530" s="1283"/>
      <c r="E530" s="1283"/>
      <c r="F530" s="1283"/>
      <c r="G530" s="1283"/>
      <c r="H530" s="1283"/>
      <c r="I530" s="1345">
        <v>800000</v>
      </c>
      <c r="J530" s="1345"/>
      <c r="K530" s="1334">
        <f t="shared" si="27"/>
        <v>820800</v>
      </c>
    </row>
    <row r="531" spans="1:11" ht="12.75" hidden="1">
      <c r="A531" s="1321" t="s">
        <v>1779</v>
      </c>
      <c r="B531" s="1284"/>
      <c r="C531" s="1284">
        <v>83300</v>
      </c>
      <c r="D531" s="1283"/>
      <c r="E531" s="1283"/>
      <c r="F531" s="1283"/>
      <c r="G531" s="1283"/>
      <c r="H531" s="1283"/>
      <c r="I531" s="1345"/>
      <c r="J531" s="1345"/>
      <c r="K531" s="1334">
        <f t="shared" si="27"/>
        <v>83300</v>
      </c>
    </row>
    <row r="532" spans="1:11" ht="12.75" hidden="1">
      <c r="A532" s="1321" t="s">
        <v>1779</v>
      </c>
      <c r="B532" s="1284"/>
      <c r="C532" s="1284">
        <v>104100</v>
      </c>
      <c r="D532" s="1283"/>
      <c r="E532" s="1283"/>
      <c r="F532" s="1283"/>
      <c r="G532" s="1283"/>
      <c r="H532" s="1283"/>
      <c r="I532" s="1345"/>
      <c r="J532" s="1345"/>
      <c r="K532" s="1334">
        <f t="shared" si="27"/>
        <v>104100</v>
      </c>
    </row>
    <row r="533" spans="1:11" ht="12.75" hidden="1">
      <c r="A533" s="1321" t="s">
        <v>1779</v>
      </c>
      <c r="B533" s="1284"/>
      <c r="C533" s="1284">
        <v>20800</v>
      </c>
      <c r="D533" s="1283"/>
      <c r="E533" s="1283"/>
      <c r="F533" s="1283"/>
      <c r="G533" s="1283"/>
      <c r="H533" s="1283"/>
      <c r="I533" s="1345"/>
      <c r="J533" s="1345"/>
      <c r="K533" s="1334">
        <f t="shared" si="27"/>
        <v>20800</v>
      </c>
    </row>
    <row r="534" spans="1:11" ht="12.75" hidden="1">
      <c r="A534" s="1321" t="s">
        <v>1779</v>
      </c>
      <c r="B534" s="1284"/>
      <c r="C534" s="1284">
        <v>20800</v>
      </c>
      <c r="D534" s="1283"/>
      <c r="E534" s="1283"/>
      <c r="F534" s="1283"/>
      <c r="G534" s="1283"/>
      <c r="H534" s="1283"/>
      <c r="I534" s="1345"/>
      <c r="J534" s="1345"/>
      <c r="K534" s="1334">
        <f t="shared" si="27"/>
        <v>20800</v>
      </c>
    </row>
    <row r="535" spans="1:11" ht="12.75" hidden="1">
      <c r="A535" s="1321" t="s">
        <v>1779</v>
      </c>
      <c r="B535" s="1284"/>
      <c r="C535" s="1284">
        <v>20800</v>
      </c>
      <c r="D535" s="1283"/>
      <c r="E535" s="1283"/>
      <c r="F535" s="1283"/>
      <c r="G535" s="1283"/>
      <c r="H535" s="1283"/>
      <c r="I535" s="1345"/>
      <c r="J535" s="1345"/>
      <c r="K535" s="1334">
        <f t="shared" si="27"/>
        <v>20800</v>
      </c>
    </row>
    <row r="536" spans="1:11" ht="12.75" hidden="1">
      <c r="A536" s="1321" t="s">
        <v>1779</v>
      </c>
      <c r="B536" s="1284"/>
      <c r="C536" s="1284">
        <v>20800</v>
      </c>
      <c r="D536" s="1283"/>
      <c r="E536" s="1283"/>
      <c r="F536" s="1283"/>
      <c r="G536" s="1283"/>
      <c r="H536" s="1283"/>
      <c r="I536" s="1345"/>
      <c r="J536" s="1345"/>
      <c r="K536" s="1334">
        <f t="shared" si="27"/>
        <v>20800</v>
      </c>
    </row>
    <row r="537" spans="1:11" ht="12.75" hidden="1">
      <c r="A537" s="1321" t="s">
        <v>1779</v>
      </c>
      <c r="B537" s="1284"/>
      <c r="C537" s="1284">
        <v>20800</v>
      </c>
      <c r="D537" s="1283"/>
      <c r="E537" s="1283"/>
      <c r="F537" s="1283"/>
      <c r="G537" s="1283"/>
      <c r="H537" s="1283"/>
      <c r="I537" s="1345"/>
      <c r="J537" s="1345"/>
      <c r="K537" s="1334">
        <f t="shared" si="27"/>
        <v>20800</v>
      </c>
    </row>
    <row r="538" spans="1:11" ht="12.75" hidden="1">
      <c r="A538" s="1321" t="s">
        <v>1779</v>
      </c>
      <c r="B538" s="1284"/>
      <c r="C538" s="1284">
        <v>21100</v>
      </c>
      <c r="D538" s="1283"/>
      <c r="E538" s="1283"/>
      <c r="F538" s="1283"/>
      <c r="G538" s="1283"/>
      <c r="H538" s="1283"/>
      <c r="I538" s="1345"/>
      <c r="J538" s="1345"/>
      <c r="K538" s="1334">
        <f t="shared" si="27"/>
        <v>21100</v>
      </c>
    </row>
    <row r="539" spans="1:11" ht="12.75">
      <c r="A539" s="1322" t="s">
        <v>1780</v>
      </c>
      <c r="B539" s="1289"/>
      <c r="C539" s="1289">
        <v>333</v>
      </c>
      <c r="D539" s="1289"/>
      <c r="E539" s="1289"/>
      <c r="F539" s="1289"/>
      <c r="G539" s="1289"/>
      <c r="H539" s="1289"/>
      <c r="I539" s="1289">
        <v>800</v>
      </c>
      <c r="J539" s="1289"/>
      <c r="K539" s="1334">
        <f t="shared" si="27"/>
        <v>1133</v>
      </c>
    </row>
    <row r="540" spans="1:11" ht="12.75">
      <c r="A540" s="1322" t="s">
        <v>1781</v>
      </c>
      <c r="B540" s="1289"/>
      <c r="C540" s="1289">
        <v>50</v>
      </c>
      <c r="D540" s="1286"/>
      <c r="E540" s="1286"/>
      <c r="F540" s="1286"/>
      <c r="G540" s="1286"/>
      <c r="H540" s="1286"/>
      <c r="I540" s="1330"/>
      <c r="J540" s="1330"/>
      <c r="K540" s="1334">
        <f t="shared" si="27"/>
        <v>50</v>
      </c>
    </row>
    <row r="541" spans="1:11" ht="12.75">
      <c r="A541" s="1316" t="s">
        <v>1782</v>
      </c>
      <c r="B541" s="1289"/>
      <c r="C541" s="1289">
        <v>7500</v>
      </c>
      <c r="D541" s="1286"/>
      <c r="E541" s="1330"/>
      <c r="F541" s="1330"/>
      <c r="G541" s="1286"/>
      <c r="H541" s="1286"/>
      <c r="I541" s="1330"/>
      <c r="J541" s="1330"/>
      <c r="K541" s="1334">
        <f t="shared" si="27"/>
        <v>7500</v>
      </c>
    </row>
    <row r="542" spans="1:11" ht="12.75">
      <c r="A542" s="1316" t="s">
        <v>1783</v>
      </c>
      <c r="B542" s="1289"/>
      <c r="C542" s="1289"/>
      <c r="D542" s="1286"/>
      <c r="E542" s="1330"/>
      <c r="F542" s="1330"/>
      <c r="G542" s="1286">
        <v>50</v>
      </c>
      <c r="H542" s="1286">
        <v>50</v>
      </c>
      <c r="I542" s="1330"/>
      <c r="J542" s="1330"/>
      <c r="K542" s="1334">
        <f t="shared" si="27"/>
        <v>100</v>
      </c>
    </row>
    <row r="543" spans="1:11" ht="12.75">
      <c r="A543" s="1316" t="s">
        <v>1784</v>
      </c>
      <c r="B543" s="1289"/>
      <c r="C543" s="1289">
        <v>150</v>
      </c>
      <c r="D543" s="1286">
        <v>75</v>
      </c>
      <c r="E543" s="1330"/>
      <c r="F543" s="1330"/>
      <c r="G543" s="1286"/>
      <c r="H543" s="1286"/>
      <c r="I543" s="1330">
        <v>250</v>
      </c>
      <c r="J543" s="1330"/>
      <c r="K543" s="1334">
        <f t="shared" si="27"/>
        <v>475</v>
      </c>
    </row>
    <row r="544" spans="1:11" ht="12" customHeight="1">
      <c r="A544" s="1323" t="s">
        <v>2347</v>
      </c>
      <c r="B544" s="1324">
        <f aca="true" t="shared" si="28" ref="B544:K544">B520+B521+B522+B523+B525+B526+B529+B539+B540+B541+B542+B543</f>
        <v>0</v>
      </c>
      <c r="C544" s="1324">
        <f t="shared" si="28"/>
        <v>9563</v>
      </c>
      <c r="D544" s="1324">
        <f t="shared" si="28"/>
        <v>75</v>
      </c>
      <c r="E544" s="1324">
        <f t="shared" si="28"/>
        <v>0</v>
      </c>
      <c r="F544" s="1324">
        <f t="shared" si="28"/>
        <v>0</v>
      </c>
      <c r="G544" s="1324">
        <f t="shared" si="28"/>
        <v>130</v>
      </c>
      <c r="H544" s="1324">
        <f t="shared" si="28"/>
        <v>150</v>
      </c>
      <c r="I544" s="1324">
        <f t="shared" si="28"/>
        <v>2296</v>
      </c>
      <c r="J544" s="1324">
        <f t="shared" si="28"/>
        <v>0</v>
      </c>
      <c r="K544" s="1324">
        <f t="shared" si="28"/>
        <v>12214</v>
      </c>
    </row>
    <row r="545" spans="1:11" ht="18.75" customHeight="1" hidden="1">
      <c r="A545" s="1336" t="s">
        <v>1785</v>
      </c>
      <c r="B545" s="1353"/>
      <c r="C545" s="1353"/>
      <c r="D545" s="1349"/>
      <c r="E545" s="1350"/>
      <c r="F545" s="1350"/>
      <c r="G545" s="1349"/>
      <c r="H545" s="1349"/>
      <c r="I545" s="1353">
        <v>78000000</v>
      </c>
      <c r="J545" s="1353"/>
      <c r="K545" s="1329">
        <f aca="true" t="shared" si="29" ref="K545:K576">SUM(B545:J545)</f>
        <v>78000000</v>
      </c>
    </row>
    <row r="546" spans="1:11" ht="24.75" customHeight="1">
      <c r="A546" s="1293" t="s">
        <v>1786</v>
      </c>
      <c r="B546" s="1292"/>
      <c r="C546" s="1292"/>
      <c r="D546" s="1292"/>
      <c r="E546" s="1292"/>
      <c r="F546" s="1292"/>
      <c r="G546" s="1292"/>
      <c r="H546" s="1292"/>
      <c r="I546" s="1292">
        <v>78000</v>
      </c>
      <c r="J546" s="1292"/>
      <c r="K546" s="1354">
        <f t="shared" si="29"/>
        <v>78000</v>
      </c>
    </row>
    <row r="547" spans="1:11" ht="12.75">
      <c r="A547" s="1316" t="s">
        <v>1787</v>
      </c>
      <c r="B547" s="1289"/>
      <c r="C547" s="1289">
        <v>50</v>
      </c>
      <c r="D547" s="1286"/>
      <c r="E547" s="1330"/>
      <c r="F547" s="1330"/>
      <c r="G547" s="1286"/>
      <c r="H547" s="1286"/>
      <c r="I547" s="1330">
        <v>8000</v>
      </c>
      <c r="J547" s="1330"/>
      <c r="K547" s="1354">
        <f t="shared" si="29"/>
        <v>8050</v>
      </c>
    </row>
    <row r="548" spans="1:11" ht="12.75">
      <c r="A548" s="1316" t="s">
        <v>1788</v>
      </c>
      <c r="B548" s="1289"/>
      <c r="C548" s="1289"/>
      <c r="D548" s="1286"/>
      <c r="E548" s="1330"/>
      <c r="F548" s="1330"/>
      <c r="G548" s="1286"/>
      <c r="H548" s="1286"/>
      <c r="I548" s="1330">
        <v>200</v>
      </c>
      <c r="J548" s="1330"/>
      <c r="K548" s="1354">
        <f t="shared" si="29"/>
        <v>200</v>
      </c>
    </row>
    <row r="549" spans="1:11" ht="15" customHeight="1" hidden="1">
      <c r="A549" s="1319" t="s">
        <v>1789</v>
      </c>
      <c r="B549" s="1284"/>
      <c r="C549" s="1284">
        <v>100000</v>
      </c>
      <c r="D549" s="1283"/>
      <c r="E549" s="1345"/>
      <c r="F549" s="1345"/>
      <c r="G549" s="1283"/>
      <c r="H549" s="1283"/>
      <c r="I549" s="1291"/>
      <c r="J549" s="1291"/>
      <c r="K549" s="1354">
        <f t="shared" si="29"/>
        <v>100000</v>
      </c>
    </row>
    <row r="550" spans="1:11" ht="15" customHeight="1" hidden="1">
      <c r="A550" s="1319" t="s">
        <v>1789</v>
      </c>
      <c r="B550" s="1284"/>
      <c r="C550" s="1284">
        <v>1500000</v>
      </c>
      <c r="D550" s="1283"/>
      <c r="E550" s="1345"/>
      <c r="F550" s="1345"/>
      <c r="G550" s="1283"/>
      <c r="H550" s="1283"/>
      <c r="I550" s="1291"/>
      <c r="J550" s="1291"/>
      <c r="K550" s="1354">
        <f t="shared" si="29"/>
        <v>1500000</v>
      </c>
    </row>
    <row r="551" spans="1:11" ht="15" customHeight="1" hidden="1">
      <c r="A551" s="1319" t="s">
        <v>1789</v>
      </c>
      <c r="B551" s="1284"/>
      <c r="C551" s="1284"/>
      <c r="D551" s="1283"/>
      <c r="E551" s="1345"/>
      <c r="F551" s="1345"/>
      <c r="G551" s="1283"/>
      <c r="H551" s="1283"/>
      <c r="I551" s="1291">
        <v>475000</v>
      </c>
      <c r="J551" s="1291"/>
      <c r="K551" s="1354">
        <f t="shared" si="29"/>
        <v>475000</v>
      </c>
    </row>
    <row r="552" spans="1:11" ht="15" customHeight="1" hidden="1">
      <c r="A552" s="1319" t="s">
        <v>1789</v>
      </c>
      <c r="B552" s="1284"/>
      <c r="C552" s="1284">
        <v>4500000</v>
      </c>
      <c r="D552" s="1283"/>
      <c r="E552" s="1345"/>
      <c r="F552" s="1345"/>
      <c r="G552" s="1283"/>
      <c r="H552" s="1283"/>
      <c r="I552" s="1291"/>
      <c r="J552" s="1291"/>
      <c r="K552" s="1354">
        <f t="shared" si="29"/>
        <v>4500000</v>
      </c>
    </row>
    <row r="553" spans="1:11" ht="15" customHeight="1" hidden="1">
      <c r="A553" s="1319" t="s">
        <v>1789</v>
      </c>
      <c r="B553" s="1284"/>
      <c r="C553" s="1284">
        <v>250000</v>
      </c>
      <c r="D553" s="1283"/>
      <c r="E553" s="1345"/>
      <c r="F553" s="1345"/>
      <c r="G553" s="1283"/>
      <c r="H553" s="1283"/>
      <c r="I553" s="1291">
        <v>5000000</v>
      </c>
      <c r="J553" s="1291"/>
      <c r="K553" s="1354">
        <f t="shared" si="29"/>
        <v>5250000</v>
      </c>
    </row>
    <row r="554" spans="1:11" ht="15" customHeight="1" hidden="1">
      <c r="A554" s="1319" t="s">
        <v>1789</v>
      </c>
      <c r="B554" s="1284"/>
      <c r="C554" s="1284"/>
      <c r="D554" s="1283"/>
      <c r="E554" s="1345"/>
      <c r="F554" s="1345"/>
      <c r="G554" s="1283">
        <v>150000</v>
      </c>
      <c r="H554" s="1283"/>
      <c r="I554" s="1291">
        <v>2250000</v>
      </c>
      <c r="J554" s="1291"/>
      <c r="K554" s="1354">
        <f t="shared" si="29"/>
        <v>2400000</v>
      </c>
    </row>
    <row r="555" spans="1:11" ht="15" customHeight="1">
      <c r="A555" s="1316" t="s">
        <v>1790</v>
      </c>
      <c r="B555" s="1289"/>
      <c r="C555" s="1289">
        <v>6350</v>
      </c>
      <c r="D555" s="1289"/>
      <c r="E555" s="1289"/>
      <c r="F555" s="1289"/>
      <c r="G555" s="1289">
        <v>150</v>
      </c>
      <c r="H555" s="1289"/>
      <c r="I555" s="1289">
        <v>7725</v>
      </c>
      <c r="J555" s="1289"/>
      <c r="K555" s="1354">
        <f t="shared" si="29"/>
        <v>14225</v>
      </c>
    </row>
    <row r="556" spans="1:11" ht="12.75" hidden="1">
      <c r="A556" s="1319" t="s">
        <v>1791</v>
      </c>
      <c r="B556" s="1284"/>
      <c r="C556" s="1284">
        <v>600000</v>
      </c>
      <c r="D556" s="1283"/>
      <c r="E556" s="1345"/>
      <c r="F556" s="1345"/>
      <c r="G556" s="1283"/>
      <c r="H556" s="1283"/>
      <c r="I556" s="1345"/>
      <c r="J556" s="1345"/>
      <c r="K556" s="1354">
        <f t="shared" si="29"/>
        <v>600000</v>
      </c>
    </row>
    <row r="557" spans="1:11" ht="12.75" hidden="1">
      <c r="A557" s="1319" t="s">
        <v>1791</v>
      </c>
      <c r="B557" s="1284"/>
      <c r="C557" s="1284"/>
      <c r="D557" s="1283"/>
      <c r="E557" s="1345"/>
      <c r="F557" s="1345"/>
      <c r="G557" s="1283"/>
      <c r="H557" s="1283"/>
      <c r="I557" s="1345">
        <v>40000</v>
      </c>
      <c r="J557" s="1345"/>
      <c r="K557" s="1354">
        <f t="shared" si="29"/>
        <v>40000</v>
      </c>
    </row>
    <row r="558" spans="1:11" ht="12.75">
      <c r="A558" s="1316" t="s">
        <v>1792</v>
      </c>
      <c r="B558" s="1289"/>
      <c r="C558" s="1289">
        <v>600</v>
      </c>
      <c r="D558" s="1289"/>
      <c r="E558" s="1289"/>
      <c r="F558" s="1289"/>
      <c r="G558" s="1289"/>
      <c r="H558" s="1289"/>
      <c r="I558" s="1289">
        <v>40</v>
      </c>
      <c r="J558" s="1289"/>
      <c r="K558" s="1354">
        <f t="shared" si="29"/>
        <v>640</v>
      </c>
    </row>
    <row r="559" spans="1:11" ht="12.75" hidden="1">
      <c r="A559" s="1319" t="s">
        <v>1793</v>
      </c>
      <c r="B559" s="1284"/>
      <c r="C559" s="1284">
        <v>200000</v>
      </c>
      <c r="D559" s="1283"/>
      <c r="E559" s="1345"/>
      <c r="F559" s="1345"/>
      <c r="G559" s="1283"/>
      <c r="H559" s="1283"/>
      <c r="I559" s="1345"/>
      <c r="J559" s="1345"/>
      <c r="K559" s="1354">
        <f t="shared" si="29"/>
        <v>200000</v>
      </c>
    </row>
    <row r="560" spans="1:11" ht="12.75" hidden="1">
      <c r="A560" s="1319" t="s">
        <v>1793</v>
      </c>
      <c r="B560" s="1284"/>
      <c r="C560" s="1284">
        <v>80000</v>
      </c>
      <c r="D560" s="1283"/>
      <c r="E560" s="1345"/>
      <c r="F560" s="1345"/>
      <c r="G560" s="1283"/>
      <c r="H560" s="1283"/>
      <c r="I560" s="1345"/>
      <c r="J560" s="1345"/>
      <c r="K560" s="1354">
        <f t="shared" si="29"/>
        <v>80000</v>
      </c>
    </row>
    <row r="561" spans="1:11" ht="12.75">
      <c r="A561" s="1316" t="s">
        <v>1145</v>
      </c>
      <c r="B561" s="1289"/>
      <c r="C561" s="1289">
        <v>280</v>
      </c>
      <c r="D561" s="1289"/>
      <c r="E561" s="1289"/>
      <c r="F561" s="1289"/>
      <c r="G561" s="1289"/>
      <c r="H561" s="1289"/>
      <c r="I561" s="1289"/>
      <c r="J561" s="1289"/>
      <c r="K561" s="1354">
        <f t="shared" si="29"/>
        <v>280</v>
      </c>
    </row>
    <row r="562" spans="1:11" ht="12.75">
      <c r="A562" s="1316" t="s">
        <v>1146</v>
      </c>
      <c r="B562" s="1289"/>
      <c r="C562" s="1289">
        <v>50</v>
      </c>
      <c r="D562" s="1286"/>
      <c r="E562" s="1330"/>
      <c r="F562" s="1330"/>
      <c r="G562" s="1286"/>
      <c r="H562" s="1286"/>
      <c r="I562" s="1330"/>
      <c r="J562" s="1330"/>
      <c r="K562" s="1354">
        <f t="shared" si="29"/>
        <v>50</v>
      </c>
    </row>
    <row r="563" spans="1:11" ht="12.75" hidden="1">
      <c r="A563" s="1282" t="s">
        <v>1147</v>
      </c>
      <c r="B563" s="1289">
        <v>165000</v>
      </c>
      <c r="C563" s="1284"/>
      <c r="D563" s="1283"/>
      <c r="E563" s="1345"/>
      <c r="F563" s="1345"/>
      <c r="G563" s="1283"/>
      <c r="H563" s="1283"/>
      <c r="I563" s="1345"/>
      <c r="J563" s="1345"/>
      <c r="K563" s="1354">
        <f t="shared" si="29"/>
        <v>165000</v>
      </c>
    </row>
    <row r="564" spans="1:11" ht="12.75" hidden="1">
      <c r="A564" s="1282" t="s">
        <v>1147</v>
      </c>
      <c r="B564" s="1284">
        <v>80000</v>
      </c>
      <c r="C564" s="1284"/>
      <c r="D564" s="1283"/>
      <c r="E564" s="1345"/>
      <c r="F564" s="1345"/>
      <c r="G564" s="1283"/>
      <c r="H564" s="1283"/>
      <c r="I564" s="1345"/>
      <c r="J564" s="1345"/>
      <c r="K564" s="1354">
        <f t="shared" si="29"/>
        <v>80000</v>
      </c>
    </row>
    <row r="565" spans="1:11" ht="12.75" hidden="1">
      <c r="A565" s="1282" t="s">
        <v>1147</v>
      </c>
      <c r="B565" s="1284">
        <v>40000</v>
      </c>
      <c r="C565" s="1284"/>
      <c r="D565" s="1283">
        <v>50000</v>
      </c>
      <c r="E565" s="1345"/>
      <c r="F565" s="1345"/>
      <c r="G565" s="1283">
        <v>50000</v>
      </c>
      <c r="H565" s="1283">
        <v>50000</v>
      </c>
      <c r="I565" s="1345"/>
      <c r="J565" s="1345"/>
      <c r="K565" s="1354">
        <f t="shared" si="29"/>
        <v>190000</v>
      </c>
    </row>
    <row r="566" spans="1:11" ht="15" customHeight="1">
      <c r="A566" s="1288" t="s">
        <v>1148</v>
      </c>
      <c r="B566" s="1289">
        <v>285</v>
      </c>
      <c r="C566" s="1289"/>
      <c r="D566" s="1289">
        <v>50</v>
      </c>
      <c r="E566" s="1289"/>
      <c r="F566" s="1289"/>
      <c r="G566" s="1289">
        <v>50</v>
      </c>
      <c r="H566" s="1289">
        <v>50</v>
      </c>
      <c r="I566" s="1289"/>
      <c r="J566" s="1289"/>
      <c r="K566" s="1354">
        <f t="shared" si="29"/>
        <v>435</v>
      </c>
    </row>
    <row r="567" spans="1:11" ht="15" customHeight="1" hidden="1">
      <c r="A567" s="1290" t="s">
        <v>1150</v>
      </c>
      <c r="B567" s="1291">
        <v>100000</v>
      </c>
      <c r="C567" s="1291"/>
      <c r="D567" s="1283"/>
      <c r="E567" s="1283"/>
      <c r="F567" s="1283"/>
      <c r="G567" s="1283"/>
      <c r="H567" s="1283">
        <v>300000</v>
      </c>
      <c r="I567" s="1291"/>
      <c r="J567" s="1347"/>
      <c r="K567" s="1354">
        <f t="shared" si="29"/>
        <v>400000</v>
      </c>
    </row>
    <row r="568" spans="1:11" ht="15" customHeight="1" hidden="1">
      <c r="A568" s="1290" t="s">
        <v>1150</v>
      </c>
      <c r="B568" s="1291"/>
      <c r="C568" s="1291">
        <v>200000</v>
      </c>
      <c r="D568" s="1283"/>
      <c r="E568" s="1283"/>
      <c r="F568" s="1283"/>
      <c r="G568" s="1283"/>
      <c r="H568" s="1283">
        <v>100000</v>
      </c>
      <c r="I568" s="1291"/>
      <c r="J568" s="1347"/>
      <c r="K568" s="1354">
        <f t="shared" si="29"/>
        <v>300000</v>
      </c>
    </row>
    <row r="569" spans="1:11" ht="15" customHeight="1" hidden="1">
      <c r="A569" s="1290" t="s">
        <v>1150</v>
      </c>
      <c r="B569" s="1291">
        <v>50000</v>
      </c>
      <c r="C569" s="1291"/>
      <c r="D569" s="1283"/>
      <c r="E569" s="1283"/>
      <c r="F569" s="1283"/>
      <c r="G569" s="1283"/>
      <c r="H569" s="1283">
        <v>100000</v>
      </c>
      <c r="I569" s="1291"/>
      <c r="J569" s="1347"/>
      <c r="K569" s="1354">
        <f t="shared" si="29"/>
        <v>150000</v>
      </c>
    </row>
    <row r="570" spans="1:11" ht="15" customHeight="1" hidden="1">
      <c r="A570" s="1290" t="s">
        <v>1150</v>
      </c>
      <c r="B570" s="1291"/>
      <c r="C570" s="1291"/>
      <c r="D570" s="1283">
        <v>80000</v>
      </c>
      <c r="E570" s="1283">
        <v>100000</v>
      </c>
      <c r="F570" s="1283"/>
      <c r="G570" s="1283">
        <v>50000</v>
      </c>
      <c r="H570" s="1283">
        <v>50000</v>
      </c>
      <c r="I570" s="1291">
        <v>1000000</v>
      </c>
      <c r="J570" s="1347"/>
      <c r="K570" s="1354">
        <f t="shared" si="29"/>
        <v>1280000</v>
      </c>
    </row>
    <row r="571" spans="1:11" ht="15" customHeight="1" hidden="1">
      <c r="A571" s="1290" t="s">
        <v>1150</v>
      </c>
      <c r="B571" s="1291"/>
      <c r="C571" s="1291">
        <v>150000</v>
      </c>
      <c r="D571" s="1283">
        <v>100000</v>
      </c>
      <c r="E571" s="1283">
        <v>100000</v>
      </c>
      <c r="F571" s="1283"/>
      <c r="G571" s="1283">
        <v>100000</v>
      </c>
      <c r="H571" s="1283">
        <v>100000</v>
      </c>
      <c r="I571" s="1291"/>
      <c r="J571" s="1347"/>
      <c r="K571" s="1354">
        <f t="shared" si="29"/>
        <v>550000</v>
      </c>
    </row>
    <row r="572" spans="1:11" ht="15" customHeight="1">
      <c r="A572" s="1293" t="s">
        <v>1151</v>
      </c>
      <c r="B572" s="1292">
        <v>150</v>
      </c>
      <c r="C572" s="1292">
        <v>350</v>
      </c>
      <c r="D572" s="1292">
        <v>180</v>
      </c>
      <c r="E572" s="1292">
        <v>200</v>
      </c>
      <c r="F572" s="1292"/>
      <c r="G572" s="1292">
        <v>150</v>
      </c>
      <c r="H572" s="1292">
        <v>650</v>
      </c>
      <c r="I572" s="1292">
        <v>1000</v>
      </c>
      <c r="J572" s="1292"/>
      <c r="K572" s="1354">
        <f t="shared" si="29"/>
        <v>2680</v>
      </c>
    </row>
    <row r="573" spans="1:11" ht="18" customHeight="1" hidden="1">
      <c r="A573" s="1290" t="s">
        <v>1141</v>
      </c>
      <c r="B573" s="1291">
        <v>150000</v>
      </c>
      <c r="C573" s="1291"/>
      <c r="D573" s="1283"/>
      <c r="E573" s="1283"/>
      <c r="F573" s="1283"/>
      <c r="G573" s="1283"/>
      <c r="H573" s="1283"/>
      <c r="I573" s="1347"/>
      <c r="J573" s="1347"/>
      <c r="K573" s="1354">
        <f t="shared" si="29"/>
        <v>150000</v>
      </c>
    </row>
    <row r="574" spans="1:11" ht="12.75" customHeight="1">
      <c r="A574" s="1293" t="s">
        <v>1142</v>
      </c>
      <c r="B574" s="1292">
        <v>150</v>
      </c>
      <c r="C574" s="1292"/>
      <c r="D574" s="1292"/>
      <c r="E574" s="1292"/>
      <c r="F574" s="1292"/>
      <c r="G574" s="1292"/>
      <c r="H574" s="1292"/>
      <c r="I574" s="1292"/>
      <c r="J574" s="1292"/>
      <c r="K574" s="1354">
        <f t="shared" si="29"/>
        <v>150</v>
      </c>
    </row>
    <row r="575" spans="1:11" ht="13.5" customHeight="1">
      <c r="A575" s="1293" t="s">
        <v>1143</v>
      </c>
      <c r="B575" s="1292"/>
      <c r="C575" s="1292">
        <v>80</v>
      </c>
      <c r="D575" s="1286"/>
      <c r="E575" s="1286"/>
      <c r="F575" s="1286"/>
      <c r="G575" s="1286"/>
      <c r="H575" s="1286"/>
      <c r="I575" s="1346"/>
      <c r="J575" s="1346"/>
      <c r="K575" s="1354">
        <f t="shared" si="29"/>
        <v>80</v>
      </c>
    </row>
    <row r="576" spans="1:11" ht="13.5" customHeight="1">
      <c r="A576" s="1293" t="s">
        <v>1144</v>
      </c>
      <c r="B576" s="1292"/>
      <c r="C576" s="1292"/>
      <c r="D576" s="1286"/>
      <c r="E576" s="1286"/>
      <c r="F576" s="1286"/>
      <c r="G576" s="1286"/>
      <c r="H576" s="1286"/>
      <c r="I576" s="1330">
        <v>75</v>
      </c>
      <c r="J576" s="1346"/>
      <c r="K576" s="1354">
        <f t="shared" si="29"/>
        <v>75</v>
      </c>
    </row>
    <row r="577" spans="1:11" ht="13.5" customHeight="1">
      <c r="A577" s="1293" t="s">
        <v>1153</v>
      </c>
      <c r="B577" s="1292"/>
      <c r="C577" s="1292">
        <v>50</v>
      </c>
      <c r="D577" s="1286">
        <v>25</v>
      </c>
      <c r="E577" s="1286"/>
      <c r="F577" s="1286"/>
      <c r="G577" s="1286"/>
      <c r="H577" s="1286"/>
      <c r="I577" s="1346"/>
      <c r="J577" s="1346"/>
      <c r="K577" s="1354">
        <f aca="true" t="shared" si="30" ref="K577:K602">SUM(B577:J577)</f>
        <v>75</v>
      </c>
    </row>
    <row r="578" spans="1:11" ht="13.5" customHeight="1" hidden="1">
      <c r="A578" s="1290" t="s">
        <v>1154</v>
      </c>
      <c r="B578" s="1291"/>
      <c r="C578" s="1291">
        <v>100000</v>
      </c>
      <c r="D578" s="1283"/>
      <c r="E578" s="1283"/>
      <c r="F578" s="1283"/>
      <c r="G578" s="1283"/>
      <c r="H578" s="1283"/>
      <c r="I578" s="1347"/>
      <c r="J578" s="1347"/>
      <c r="K578" s="1354">
        <f t="shared" si="30"/>
        <v>100000</v>
      </c>
    </row>
    <row r="579" spans="1:11" ht="13.5" customHeight="1" hidden="1">
      <c r="A579" s="1290" t="s">
        <v>1154</v>
      </c>
      <c r="B579" s="1291"/>
      <c r="C579" s="1291">
        <v>50000</v>
      </c>
      <c r="D579" s="1283">
        <v>150000</v>
      </c>
      <c r="E579" s="1283"/>
      <c r="F579" s="1283"/>
      <c r="G579" s="1283"/>
      <c r="H579" s="1283"/>
      <c r="I579" s="1347">
        <v>1000000</v>
      </c>
      <c r="J579" s="1347"/>
      <c r="K579" s="1354">
        <f t="shared" si="30"/>
        <v>1200000</v>
      </c>
    </row>
    <row r="580" spans="1:11" ht="13.5" customHeight="1">
      <c r="A580" s="1293" t="s">
        <v>1155</v>
      </c>
      <c r="B580" s="1292"/>
      <c r="C580" s="1292">
        <v>150</v>
      </c>
      <c r="D580" s="1292">
        <v>150</v>
      </c>
      <c r="E580" s="1292"/>
      <c r="F580" s="1292"/>
      <c r="G580" s="1292"/>
      <c r="H580" s="1292"/>
      <c r="I580" s="1292">
        <v>1000</v>
      </c>
      <c r="J580" s="1292"/>
      <c r="K580" s="1354">
        <f t="shared" si="30"/>
        <v>1300</v>
      </c>
    </row>
    <row r="581" spans="1:11" ht="13.5" customHeight="1">
      <c r="A581" s="1293" t="s">
        <v>1156</v>
      </c>
      <c r="B581" s="1292"/>
      <c r="C581" s="1292">
        <v>60</v>
      </c>
      <c r="D581" s="1292"/>
      <c r="E581" s="1292"/>
      <c r="F581" s="1292"/>
      <c r="G581" s="1292"/>
      <c r="H581" s="1292"/>
      <c r="I581" s="1292"/>
      <c r="J581" s="1292"/>
      <c r="K581" s="1354">
        <f t="shared" si="30"/>
        <v>60</v>
      </c>
    </row>
    <row r="582" spans="1:11" ht="24.75" customHeight="1">
      <c r="A582" s="1293" t="s">
        <v>1157</v>
      </c>
      <c r="B582" s="1292"/>
      <c r="C582" s="1292">
        <v>70</v>
      </c>
      <c r="D582" s="1286">
        <v>50</v>
      </c>
      <c r="E582" s="1286"/>
      <c r="F582" s="1286"/>
      <c r="G582" s="1286"/>
      <c r="H582" s="1286"/>
      <c r="I582" s="1346"/>
      <c r="J582" s="1346"/>
      <c r="K582" s="1354">
        <f t="shared" si="30"/>
        <v>120</v>
      </c>
    </row>
    <row r="583" spans="1:11" ht="15" customHeight="1" hidden="1">
      <c r="A583" s="1282" t="s">
        <v>1158</v>
      </c>
      <c r="B583" s="1284">
        <v>80000</v>
      </c>
      <c r="C583" s="1284"/>
      <c r="D583" s="1283"/>
      <c r="E583" s="1345"/>
      <c r="F583" s="1345"/>
      <c r="G583" s="1283"/>
      <c r="H583" s="1283"/>
      <c r="I583" s="1345"/>
      <c r="J583" s="1347"/>
      <c r="K583" s="1354">
        <f t="shared" si="30"/>
        <v>80000</v>
      </c>
    </row>
    <row r="584" spans="1:11" ht="15" customHeight="1">
      <c r="A584" s="1288" t="s">
        <v>1928</v>
      </c>
      <c r="B584" s="1289">
        <v>80</v>
      </c>
      <c r="C584" s="1289"/>
      <c r="D584" s="1289"/>
      <c r="E584" s="1289"/>
      <c r="F584" s="1289"/>
      <c r="G584" s="1289"/>
      <c r="H584" s="1289"/>
      <c r="I584" s="1289"/>
      <c r="J584" s="1289"/>
      <c r="K584" s="1354">
        <f t="shared" si="30"/>
        <v>80</v>
      </c>
    </row>
    <row r="585" spans="1:11" ht="12.75" hidden="1">
      <c r="A585" s="1290" t="s">
        <v>1929</v>
      </c>
      <c r="B585" s="1284"/>
      <c r="C585" s="1289">
        <v>100000</v>
      </c>
      <c r="D585" s="1283"/>
      <c r="E585" s="1345"/>
      <c r="F585" s="1345"/>
      <c r="G585" s="1283"/>
      <c r="H585" s="1283"/>
      <c r="I585" s="1345"/>
      <c r="J585" s="1347"/>
      <c r="K585" s="1354">
        <f t="shared" si="30"/>
        <v>100000</v>
      </c>
    </row>
    <row r="586" spans="1:11" ht="12.75" hidden="1">
      <c r="A586" s="1290" t="s">
        <v>1929</v>
      </c>
      <c r="B586" s="1284"/>
      <c r="C586" s="1284">
        <v>70000</v>
      </c>
      <c r="D586" s="1283"/>
      <c r="E586" s="1345"/>
      <c r="F586" s="1345"/>
      <c r="G586" s="1283"/>
      <c r="H586" s="1283"/>
      <c r="I586" s="1345"/>
      <c r="J586" s="1347"/>
      <c r="K586" s="1354">
        <f t="shared" si="30"/>
        <v>70000</v>
      </c>
    </row>
    <row r="587" spans="1:11" ht="12.75" hidden="1">
      <c r="A587" s="1290" t="s">
        <v>1929</v>
      </c>
      <c r="B587" s="1284"/>
      <c r="C587" s="1284">
        <v>150000</v>
      </c>
      <c r="D587" s="1283"/>
      <c r="E587" s="1345"/>
      <c r="F587" s="1345"/>
      <c r="G587" s="1283"/>
      <c r="H587" s="1283"/>
      <c r="I587" s="1345"/>
      <c r="J587" s="1347"/>
      <c r="K587" s="1354">
        <f t="shared" si="30"/>
        <v>150000</v>
      </c>
    </row>
    <row r="588" spans="1:11" ht="12.75" hidden="1">
      <c r="A588" s="1290" t="s">
        <v>1929</v>
      </c>
      <c r="B588" s="1284"/>
      <c r="C588" s="1284">
        <v>625000</v>
      </c>
      <c r="D588" s="1283"/>
      <c r="E588" s="1345"/>
      <c r="F588" s="1345"/>
      <c r="G588" s="1283"/>
      <c r="H588" s="1283"/>
      <c r="I588" s="1345"/>
      <c r="J588" s="1347"/>
      <c r="K588" s="1354">
        <f t="shared" si="30"/>
        <v>625000</v>
      </c>
    </row>
    <row r="589" spans="1:11" ht="12.75" hidden="1">
      <c r="A589" s="1290" t="s">
        <v>1929</v>
      </c>
      <c r="B589" s="1284"/>
      <c r="C589" s="1284">
        <v>208300</v>
      </c>
      <c r="D589" s="1283"/>
      <c r="E589" s="1345"/>
      <c r="F589" s="1345"/>
      <c r="G589" s="1283"/>
      <c r="H589" s="1283"/>
      <c r="I589" s="1345"/>
      <c r="J589" s="1347"/>
      <c r="K589" s="1354">
        <f t="shared" si="30"/>
        <v>208300</v>
      </c>
    </row>
    <row r="590" spans="1:11" ht="12.75" hidden="1">
      <c r="A590" s="1290" t="s">
        <v>1929</v>
      </c>
      <c r="B590" s="1284"/>
      <c r="C590" s="1284">
        <v>208300</v>
      </c>
      <c r="D590" s="1283"/>
      <c r="E590" s="1345"/>
      <c r="F590" s="1345"/>
      <c r="G590" s="1283"/>
      <c r="H590" s="1283"/>
      <c r="I590" s="1345"/>
      <c r="J590" s="1347"/>
      <c r="K590" s="1354">
        <f t="shared" si="30"/>
        <v>208300</v>
      </c>
    </row>
    <row r="591" spans="1:11" ht="12.75" hidden="1">
      <c r="A591" s="1290" t="s">
        <v>1929</v>
      </c>
      <c r="B591" s="1284"/>
      <c r="C591" s="1284">
        <v>208300</v>
      </c>
      <c r="D591" s="1283"/>
      <c r="E591" s="1345"/>
      <c r="F591" s="1345"/>
      <c r="G591" s="1283"/>
      <c r="H591" s="1283"/>
      <c r="I591" s="1345"/>
      <c r="J591" s="1347"/>
      <c r="K591" s="1354">
        <f t="shared" si="30"/>
        <v>208300</v>
      </c>
    </row>
    <row r="592" spans="1:11" ht="12.75" hidden="1">
      <c r="A592" s="1290" t="s">
        <v>1929</v>
      </c>
      <c r="B592" s="1284"/>
      <c r="C592" s="1284">
        <v>208300</v>
      </c>
      <c r="D592" s="1283"/>
      <c r="E592" s="1345"/>
      <c r="F592" s="1345"/>
      <c r="G592" s="1283"/>
      <c r="H592" s="1283"/>
      <c r="I592" s="1345"/>
      <c r="J592" s="1347"/>
      <c r="K592" s="1354">
        <f t="shared" si="30"/>
        <v>208300</v>
      </c>
    </row>
    <row r="593" spans="1:11" ht="12.75" hidden="1">
      <c r="A593" s="1290" t="s">
        <v>1929</v>
      </c>
      <c r="B593" s="1284"/>
      <c r="C593" s="1284">
        <v>208300</v>
      </c>
      <c r="D593" s="1283"/>
      <c r="E593" s="1345"/>
      <c r="F593" s="1345"/>
      <c r="G593" s="1283"/>
      <c r="H593" s="1283"/>
      <c r="I593" s="1345"/>
      <c r="J593" s="1347"/>
      <c r="K593" s="1354">
        <f t="shared" si="30"/>
        <v>208300</v>
      </c>
    </row>
    <row r="594" spans="1:11" ht="12.75" hidden="1">
      <c r="A594" s="1290" t="s">
        <v>1929</v>
      </c>
      <c r="B594" s="1284"/>
      <c r="C594" s="1284">
        <v>208300</v>
      </c>
      <c r="D594" s="1283"/>
      <c r="E594" s="1345"/>
      <c r="F594" s="1345"/>
      <c r="G594" s="1283"/>
      <c r="H594" s="1283"/>
      <c r="I594" s="1345"/>
      <c r="J594" s="1347"/>
      <c r="K594" s="1354">
        <f t="shared" si="30"/>
        <v>208300</v>
      </c>
    </row>
    <row r="595" spans="1:11" ht="12.75" hidden="1">
      <c r="A595" s="1290" t="s">
        <v>1929</v>
      </c>
      <c r="B595" s="1284"/>
      <c r="C595" s="1284">
        <v>208300</v>
      </c>
      <c r="D595" s="1283"/>
      <c r="E595" s="1345"/>
      <c r="F595" s="1345"/>
      <c r="G595" s="1283"/>
      <c r="H595" s="1283"/>
      <c r="I595" s="1345"/>
      <c r="J595" s="1347"/>
      <c r="K595" s="1354">
        <f t="shared" si="30"/>
        <v>208300</v>
      </c>
    </row>
    <row r="596" spans="1:11" ht="12.75" hidden="1">
      <c r="A596" s="1290" t="s">
        <v>1929</v>
      </c>
      <c r="B596" s="1284"/>
      <c r="C596" s="1284">
        <v>208300</v>
      </c>
      <c r="D596" s="1283"/>
      <c r="E596" s="1345"/>
      <c r="F596" s="1345"/>
      <c r="G596" s="1283"/>
      <c r="H596" s="1283"/>
      <c r="I596" s="1345"/>
      <c r="J596" s="1347"/>
      <c r="K596" s="1354">
        <f t="shared" si="30"/>
        <v>208300</v>
      </c>
    </row>
    <row r="597" spans="1:11" ht="12.75" hidden="1">
      <c r="A597" s="1290" t="s">
        <v>1929</v>
      </c>
      <c r="B597" s="1284"/>
      <c r="C597" s="1284">
        <v>208600</v>
      </c>
      <c r="D597" s="1283"/>
      <c r="E597" s="1345"/>
      <c r="F597" s="1345"/>
      <c r="G597" s="1283"/>
      <c r="H597" s="1283"/>
      <c r="I597" s="1345"/>
      <c r="J597" s="1347"/>
      <c r="K597" s="1354">
        <f t="shared" si="30"/>
        <v>208600</v>
      </c>
    </row>
    <row r="598" spans="1:11" ht="12.75">
      <c r="A598" s="1293" t="s">
        <v>1930</v>
      </c>
      <c r="B598" s="1289"/>
      <c r="C598" s="1289">
        <v>2820</v>
      </c>
      <c r="D598" s="1289"/>
      <c r="E598" s="1289"/>
      <c r="F598" s="1289"/>
      <c r="G598" s="1289"/>
      <c r="H598" s="1289"/>
      <c r="I598" s="1289"/>
      <c r="J598" s="1289"/>
      <c r="K598" s="1354">
        <f t="shared" si="30"/>
        <v>2820</v>
      </c>
    </row>
    <row r="599" spans="1:11" ht="12.75">
      <c r="A599" s="1288" t="s">
        <v>1931</v>
      </c>
      <c r="B599" s="1289">
        <v>30</v>
      </c>
      <c r="C599" s="1289"/>
      <c r="D599" s="1286"/>
      <c r="E599" s="1330"/>
      <c r="F599" s="1330"/>
      <c r="G599" s="1286">
        <v>200</v>
      </c>
      <c r="H599" s="1286"/>
      <c r="I599" s="1330"/>
      <c r="J599" s="1346"/>
      <c r="K599" s="1354">
        <f t="shared" si="30"/>
        <v>230</v>
      </c>
    </row>
    <row r="600" spans="1:11" ht="12.75" hidden="1">
      <c r="A600" s="1319" t="s">
        <v>1932</v>
      </c>
      <c r="B600" s="1284"/>
      <c r="C600" s="1284">
        <v>200000</v>
      </c>
      <c r="D600" s="1283"/>
      <c r="E600" s="1345"/>
      <c r="F600" s="1345"/>
      <c r="G600" s="1283"/>
      <c r="H600" s="1283"/>
      <c r="I600" s="1345"/>
      <c r="J600" s="1347"/>
      <c r="K600" s="1354">
        <f t="shared" si="30"/>
        <v>200000</v>
      </c>
    </row>
    <row r="601" spans="1:11" ht="12.75" hidden="1">
      <c r="A601" s="1319" t="s">
        <v>1932</v>
      </c>
      <c r="B601" s="1284"/>
      <c r="C601" s="1284">
        <v>160000</v>
      </c>
      <c r="D601" s="1283"/>
      <c r="E601" s="1345"/>
      <c r="F601" s="1345"/>
      <c r="G601" s="1283"/>
      <c r="H601" s="1283"/>
      <c r="I601" s="1345">
        <v>50000</v>
      </c>
      <c r="J601" s="1347"/>
      <c r="K601" s="1354">
        <f t="shared" si="30"/>
        <v>210000</v>
      </c>
    </row>
    <row r="602" spans="1:11" ht="12.75">
      <c r="A602" s="1316" t="s">
        <v>1933</v>
      </c>
      <c r="B602" s="1289"/>
      <c r="C602" s="1289">
        <v>360</v>
      </c>
      <c r="D602" s="1289"/>
      <c r="E602" s="1289"/>
      <c r="F602" s="1289"/>
      <c r="G602" s="1289"/>
      <c r="H602" s="1289"/>
      <c r="I602" s="1289">
        <v>50</v>
      </c>
      <c r="J602" s="1289"/>
      <c r="K602" s="1354">
        <f t="shared" si="30"/>
        <v>410</v>
      </c>
    </row>
    <row r="603" spans="1:11" ht="12.75">
      <c r="A603" s="1323" t="s">
        <v>2347</v>
      </c>
      <c r="B603" s="1324">
        <f aca="true" t="shared" si="31" ref="B603:K603">B546+B547+B548+B555+B558+B561+B562+B566+B572+B574+B575+B576+B577+B580+B581+B582+B584+B598+B599+B602</f>
        <v>695</v>
      </c>
      <c r="C603" s="1324">
        <f t="shared" si="31"/>
        <v>11270</v>
      </c>
      <c r="D603" s="1324">
        <f t="shared" si="31"/>
        <v>455</v>
      </c>
      <c r="E603" s="1324">
        <f t="shared" si="31"/>
        <v>200</v>
      </c>
      <c r="F603" s="1324">
        <f t="shared" si="31"/>
        <v>0</v>
      </c>
      <c r="G603" s="1324">
        <f t="shared" si="31"/>
        <v>550</v>
      </c>
      <c r="H603" s="1324">
        <f t="shared" si="31"/>
        <v>700</v>
      </c>
      <c r="I603" s="1324">
        <f t="shared" si="31"/>
        <v>96090</v>
      </c>
      <c r="J603" s="1324">
        <f t="shared" si="31"/>
        <v>0</v>
      </c>
      <c r="K603" s="1324">
        <f t="shared" si="31"/>
        <v>109960</v>
      </c>
    </row>
    <row r="604" spans="1:11" ht="12.75" hidden="1">
      <c r="A604" s="1348" t="s">
        <v>1934</v>
      </c>
      <c r="B604" s="1328"/>
      <c r="C604" s="1328">
        <v>3000000</v>
      </c>
      <c r="D604" s="1349"/>
      <c r="E604" s="1350"/>
      <c r="F604" s="1350"/>
      <c r="G604" s="1349"/>
      <c r="H604" s="1349"/>
      <c r="I604" s="1350"/>
      <c r="J604" s="1351"/>
      <c r="K604" s="1355">
        <f>SUM(B604:J604)</f>
        <v>3000000</v>
      </c>
    </row>
    <row r="605" spans="1:11" ht="12.75" hidden="1">
      <c r="A605" s="1348" t="s">
        <v>1934</v>
      </c>
      <c r="B605" s="1328"/>
      <c r="C605" s="1328">
        <v>500000</v>
      </c>
      <c r="D605" s="1349"/>
      <c r="E605" s="1350"/>
      <c r="F605" s="1350"/>
      <c r="G605" s="1349"/>
      <c r="H605" s="1349"/>
      <c r="I605" s="1350">
        <v>2600000</v>
      </c>
      <c r="J605" s="1351"/>
      <c r="K605" s="1355">
        <f>SUM(B605:J605)</f>
        <v>3100000</v>
      </c>
    </row>
    <row r="606" spans="1:11" ht="12.75" hidden="1">
      <c r="A606" s="1348" t="s">
        <v>1934</v>
      </c>
      <c r="B606" s="1328"/>
      <c r="C606" s="1328">
        <v>250000</v>
      </c>
      <c r="D606" s="1349"/>
      <c r="E606" s="1350"/>
      <c r="F606" s="1350"/>
      <c r="G606" s="1349">
        <v>250000</v>
      </c>
      <c r="H606" s="1349"/>
      <c r="I606" s="1350"/>
      <c r="J606" s="1351"/>
      <c r="K606" s="1355">
        <f>SUM(C606:J606)</f>
        <v>500000</v>
      </c>
    </row>
    <row r="607" spans="1:11" ht="12.75">
      <c r="A607" s="1316" t="s">
        <v>1935</v>
      </c>
      <c r="B607" s="1289"/>
      <c r="C607" s="1289">
        <v>3750</v>
      </c>
      <c r="D607" s="1289"/>
      <c r="E607" s="1289"/>
      <c r="F607" s="1289"/>
      <c r="G607" s="1289">
        <v>250</v>
      </c>
      <c r="H607" s="1289"/>
      <c r="I607" s="1289">
        <v>2600</v>
      </c>
      <c r="J607" s="1289"/>
      <c r="K607" s="1289">
        <f aca="true" t="shared" si="32" ref="K607:K638">SUM(B607:J607)</f>
        <v>6600</v>
      </c>
    </row>
    <row r="608" spans="1:11" ht="12.75" hidden="1">
      <c r="A608" s="1319" t="s">
        <v>1936</v>
      </c>
      <c r="B608" s="1284"/>
      <c r="C608" s="1284">
        <v>1000000</v>
      </c>
      <c r="D608" s="1283"/>
      <c r="E608" s="1345"/>
      <c r="F608" s="1345"/>
      <c r="G608" s="1283"/>
      <c r="H608" s="1283"/>
      <c r="I608" s="1345"/>
      <c r="J608" s="1345"/>
      <c r="K608" s="1289">
        <f t="shared" si="32"/>
        <v>1000000</v>
      </c>
    </row>
    <row r="609" spans="1:11" ht="12.75" hidden="1">
      <c r="A609" s="1319" t="s">
        <v>1936</v>
      </c>
      <c r="B609" s="1284"/>
      <c r="C609" s="1284">
        <v>450000</v>
      </c>
      <c r="D609" s="1283"/>
      <c r="E609" s="1345"/>
      <c r="F609" s="1345"/>
      <c r="G609" s="1283"/>
      <c r="H609" s="1283"/>
      <c r="I609" s="1345"/>
      <c r="J609" s="1345"/>
      <c r="K609" s="1289">
        <f t="shared" si="32"/>
        <v>450000</v>
      </c>
    </row>
    <row r="610" spans="1:11" ht="12.75" hidden="1">
      <c r="A610" s="1319" t="s">
        <v>1936</v>
      </c>
      <c r="B610" s="1284"/>
      <c r="C610" s="1284">
        <v>80000</v>
      </c>
      <c r="D610" s="1283"/>
      <c r="E610" s="1345"/>
      <c r="F610" s="1345"/>
      <c r="G610" s="1283"/>
      <c r="H610" s="1283"/>
      <c r="I610" s="1345"/>
      <c r="J610" s="1345"/>
      <c r="K610" s="1289">
        <f t="shared" si="32"/>
        <v>80000</v>
      </c>
    </row>
    <row r="611" spans="1:11" ht="12.75">
      <c r="A611" s="1316" t="s">
        <v>1937</v>
      </c>
      <c r="B611" s="1289"/>
      <c r="C611" s="1289">
        <v>1530</v>
      </c>
      <c r="D611" s="1289"/>
      <c r="E611" s="1289"/>
      <c r="F611" s="1289"/>
      <c r="G611" s="1289"/>
      <c r="H611" s="1289"/>
      <c r="I611" s="1289"/>
      <c r="J611" s="1289"/>
      <c r="K611" s="1289">
        <f t="shared" si="32"/>
        <v>1530</v>
      </c>
    </row>
    <row r="612" spans="1:11" ht="12.75">
      <c r="A612" s="1293" t="s">
        <v>1938</v>
      </c>
      <c r="B612" s="1292"/>
      <c r="C612" s="1292"/>
      <c r="D612" s="1286"/>
      <c r="E612" s="1330"/>
      <c r="F612" s="1330"/>
      <c r="G612" s="1286">
        <v>100</v>
      </c>
      <c r="H612" s="1286"/>
      <c r="I612" s="1292"/>
      <c r="J612" s="1330"/>
      <c r="K612" s="1289">
        <f t="shared" si="32"/>
        <v>100</v>
      </c>
    </row>
    <row r="613" spans="1:11" ht="12.75" hidden="1">
      <c r="A613" s="1290" t="s">
        <v>1939</v>
      </c>
      <c r="B613" s="1291"/>
      <c r="C613" s="1291">
        <v>30000</v>
      </c>
      <c r="D613" s="1283"/>
      <c r="E613" s="1345"/>
      <c r="F613" s="1345"/>
      <c r="G613" s="1283"/>
      <c r="H613" s="1283"/>
      <c r="I613" s="1291"/>
      <c r="J613" s="1345"/>
      <c r="K613" s="1289">
        <f t="shared" si="32"/>
        <v>30000</v>
      </c>
    </row>
    <row r="614" spans="1:11" ht="12.75" hidden="1">
      <c r="A614" s="1290" t="s">
        <v>1939</v>
      </c>
      <c r="B614" s="1291"/>
      <c r="C614" s="1291">
        <v>40000</v>
      </c>
      <c r="D614" s="1283"/>
      <c r="E614" s="1345"/>
      <c r="F614" s="1345"/>
      <c r="G614" s="1283"/>
      <c r="H614" s="1283"/>
      <c r="I614" s="1291"/>
      <c r="J614" s="1345"/>
      <c r="K614" s="1289">
        <f t="shared" si="32"/>
        <v>40000</v>
      </c>
    </row>
    <row r="615" spans="1:11" ht="12.75">
      <c r="A615" s="1293" t="s">
        <v>1940</v>
      </c>
      <c r="B615" s="1292"/>
      <c r="C615" s="1292">
        <v>70</v>
      </c>
      <c r="D615" s="1292"/>
      <c r="E615" s="1292"/>
      <c r="F615" s="1292"/>
      <c r="G615" s="1292"/>
      <c r="H615" s="1292"/>
      <c r="I615" s="1292"/>
      <c r="J615" s="1292"/>
      <c r="K615" s="1289">
        <f t="shared" si="32"/>
        <v>70</v>
      </c>
    </row>
    <row r="616" spans="1:11" ht="12.75" hidden="1">
      <c r="A616" s="1288" t="s">
        <v>1941</v>
      </c>
      <c r="B616" s="1292"/>
      <c r="C616" s="1292"/>
      <c r="D616" s="1292"/>
      <c r="E616" s="1292"/>
      <c r="F616" s="1292"/>
      <c r="G616" s="1292"/>
      <c r="H616" s="1292"/>
      <c r="I616" s="1292">
        <v>208300</v>
      </c>
      <c r="J616" s="1292"/>
      <c r="K616" s="1289">
        <f t="shared" si="32"/>
        <v>208300</v>
      </c>
    </row>
    <row r="617" spans="1:11" ht="12.75" hidden="1">
      <c r="A617" s="1288" t="s">
        <v>1941</v>
      </c>
      <c r="B617" s="1292"/>
      <c r="C617" s="1292"/>
      <c r="D617" s="1292"/>
      <c r="E617" s="1292"/>
      <c r="F617" s="1292"/>
      <c r="G617" s="1292"/>
      <c r="H617" s="1292"/>
      <c r="I617" s="1292">
        <v>208300</v>
      </c>
      <c r="J617" s="1292"/>
      <c r="K617" s="1289">
        <f t="shared" si="32"/>
        <v>208300</v>
      </c>
    </row>
    <row r="618" spans="1:11" ht="12.75" hidden="1">
      <c r="A618" s="1288" t="s">
        <v>1941</v>
      </c>
      <c r="B618" s="1292"/>
      <c r="C618" s="1292"/>
      <c r="D618" s="1292"/>
      <c r="E618" s="1292"/>
      <c r="F618" s="1292"/>
      <c r="G618" s="1292"/>
      <c r="H618" s="1292"/>
      <c r="I618" s="1292">
        <v>208300</v>
      </c>
      <c r="J618" s="1292"/>
      <c r="K618" s="1289">
        <f t="shared" si="32"/>
        <v>208300</v>
      </c>
    </row>
    <row r="619" spans="1:11" ht="12.75" hidden="1">
      <c r="A619" s="1288" t="s">
        <v>1941</v>
      </c>
      <c r="B619" s="1292"/>
      <c r="C619" s="1292">
        <v>100000</v>
      </c>
      <c r="D619" s="1292">
        <v>50000</v>
      </c>
      <c r="E619" s="1292">
        <v>150000</v>
      </c>
      <c r="F619" s="1292"/>
      <c r="G619" s="1292"/>
      <c r="H619" s="1292"/>
      <c r="I619" s="1292">
        <v>1875100</v>
      </c>
      <c r="J619" s="1292"/>
      <c r="K619" s="1289">
        <f t="shared" si="32"/>
        <v>2175100</v>
      </c>
    </row>
    <row r="620" spans="1:11" ht="12.75" hidden="1">
      <c r="A620" s="1288" t="s">
        <v>1941</v>
      </c>
      <c r="B620" s="1292"/>
      <c r="C620" s="1292"/>
      <c r="D620" s="1292">
        <v>100000</v>
      </c>
      <c r="E620" s="1292"/>
      <c r="F620" s="1292"/>
      <c r="G620" s="1292">
        <v>300000</v>
      </c>
      <c r="H620" s="1292"/>
      <c r="I620" s="1292">
        <v>500000</v>
      </c>
      <c r="J620" s="1292"/>
      <c r="K620" s="1289">
        <f t="shared" si="32"/>
        <v>900000</v>
      </c>
    </row>
    <row r="621" spans="1:11" ht="12.75">
      <c r="A621" s="1288" t="s">
        <v>1941</v>
      </c>
      <c r="B621" s="1289"/>
      <c r="C621" s="1289">
        <v>100</v>
      </c>
      <c r="D621" s="1289">
        <v>150</v>
      </c>
      <c r="E621" s="1289">
        <v>150</v>
      </c>
      <c r="F621" s="1289"/>
      <c r="G621" s="1289">
        <v>300</v>
      </c>
      <c r="H621" s="1289"/>
      <c r="I621" s="1289">
        <v>3000</v>
      </c>
      <c r="J621" s="1289"/>
      <c r="K621" s="1289">
        <f t="shared" si="32"/>
        <v>3700</v>
      </c>
    </row>
    <row r="622" spans="1:11" ht="12.75">
      <c r="A622" s="1288" t="s">
        <v>1942</v>
      </c>
      <c r="B622" s="1289"/>
      <c r="C622" s="1289"/>
      <c r="D622" s="1286"/>
      <c r="E622" s="1330"/>
      <c r="F622" s="1330"/>
      <c r="G622" s="1286"/>
      <c r="H622" s="1286"/>
      <c r="I622" s="1330">
        <v>75</v>
      </c>
      <c r="J622" s="1330"/>
      <c r="K622" s="1289">
        <f t="shared" si="32"/>
        <v>75</v>
      </c>
    </row>
    <row r="623" spans="1:11" ht="12.75" hidden="1">
      <c r="A623" s="1319" t="s">
        <v>1943</v>
      </c>
      <c r="B623" s="1284"/>
      <c r="C623" s="1284"/>
      <c r="D623" s="1283"/>
      <c r="E623" s="1345"/>
      <c r="F623" s="1345"/>
      <c r="G623" s="1283"/>
      <c r="H623" s="1283"/>
      <c r="I623" s="1345">
        <v>20233333</v>
      </c>
      <c r="J623" s="1345"/>
      <c r="K623" s="1289">
        <f t="shared" si="32"/>
        <v>20233333</v>
      </c>
    </row>
    <row r="624" spans="1:11" ht="12.75">
      <c r="A624" s="1316" t="s">
        <v>1944</v>
      </c>
      <c r="B624" s="1289"/>
      <c r="C624" s="1289"/>
      <c r="D624" s="1289"/>
      <c r="E624" s="1289"/>
      <c r="F624" s="1289"/>
      <c r="G624" s="1289"/>
      <c r="H624" s="1289"/>
      <c r="I624" s="1289">
        <v>20233</v>
      </c>
      <c r="J624" s="1289"/>
      <c r="K624" s="1289">
        <f t="shared" si="32"/>
        <v>20233</v>
      </c>
    </row>
    <row r="625" spans="1:11" ht="12.75">
      <c r="A625" s="1316" t="s">
        <v>1945</v>
      </c>
      <c r="B625" s="1289"/>
      <c r="C625" s="1289"/>
      <c r="D625" s="1289"/>
      <c r="E625" s="1289"/>
      <c r="F625" s="1289"/>
      <c r="G625" s="1289"/>
      <c r="H625" s="1289"/>
      <c r="I625" s="1289">
        <v>8667</v>
      </c>
      <c r="J625" s="1289"/>
      <c r="K625" s="1289">
        <f t="shared" si="32"/>
        <v>8667</v>
      </c>
    </row>
    <row r="626" spans="1:11" ht="12.75" hidden="1">
      <c r="A626" s="1319" t="s">
        <v>1946</v>
      </c>
      <c r="B626" s="1284"/>
      <c r="C626" s="1284">
        <v>40000</v>
      </c>
      <c r="D626" s="1283"/>
      <c r="E626" s="1345"/>
      <c r="F626" s="1345"/>
      <c r="G626" s="1283"/>
      <c r="H626" s="1283"/>
      <c r="I626" s="1345"/>
      <c r="J626" s="1345"/>
      <c r="K626" s="1289">
        <f t="shared" si="32"/>
        <v>40000</v>
      </c>
    </row>
    <row r="627" spans="1:11" ht="12.75" hidden="1">
      <c r="A627" s="1319" t="s">
        <v>1946</v>
      </c>
      <c r="B627" s="1284"/>
      <c r="C627" s="1284"/>
      <c r="D627" s="1283">
        <v>50000</v>
      </c>
      <c r="E627" s="1345"/>
      <c r="F627" s="1345"/>
      <c r="G627" s="1283"/>
      <c r="H627" s="1283"/>
      <c r="I627" s="1345"/>
      <c r="J627" s="1345"/>
      <c r="K627" s="1289">
        <f t="shared" si="32"/>
        <v>50000</v>
      </c>
    </row>
    <row r="628" spans="1:11" ht="12.75">
      <c r="A628" s="1316" t="s">
        <v>1947</v>
      </c>
      <c r="B628" s="1289"/>
      <c r="C628" s="1289">
        <v>40</v>
      </c>
      <c r="D628" s="1289">
        <v>50</v>
      </c>
      <c r="E628" s="1289"/>
      <c r="F628" s="1289"/>
      <c r="G628" s="1289"/>
      <c r="H628" s="1289"/>
      <c r="I628" s="1289"/>
      <c r="J628" s="1289"/>
      <c r="K628" s="1289">
        <f t="shared" si="32"/>
        <v>90</v>
      </c>
    </row>
    <row r="629" spans="1:11" ht="12.75">
      <c r="A629" s="1316" t="s">
        <v>1948</v>
      </c>
      <c r="B629" s="1289"/>
      <c r="C629" s="1289"/>
      <c r="D629" s="1289"/>
      <c r="E629" s="1289"/>
      <c r="F629" s="1289"/>
      <c r="G629" s="1289"/>
      <c r="H629" s="1289">
        <v>30</v>
      </c>
      <c r="I629" s="1289"/>
      <c r="J629" s="1289"/>
      <c r="K629" s="1289">
        <f t="shared" si="32"/>
        <v>30</v>
      </c>
    </row>
    <row r="630" spans="1:11" ht="12.75">
      <c r="A630" s="1288" t="s">
        <v>1949</v>
      </c>
      <c r="B630" s="1289"/>
      <c r="C630" s="1289"/>
      <c r="D630" s="1286"/>
      <c r="E630" s="1330"/>
      <c r="F630" s="1330"/>
      <c r="G630" s="1286">
        <v>50</v>
      </c>
      <c r="H630" s="1286"/>
      <c r="I630" s="1330"/>
      <c r="J630" s="1330"/>
      <c r="K630" s="1289">
        <f t="shared" si="32"/>
        <v>50</v>
      </c>
    </row>
    <row r="631" spans="1:11" ht="12.75">
      <c r="A631" s="1288" t="s">
        <v>1950</v>
      </c>
      <c r="B631" s="1289"/>
      <c r="C631" s="1289"/>
      <c r="D631" s="1286"/>
      <c r="E631" s="1330"/>
      <c r="F631" s="1330"/>
      <c r="G631" s="1286"/>
      <c r="H631" s="1286">
        <v>200</v>
      </c>
      <c r="I631" s="1330"/>
      <c r="J631" s="1330"/>
      <c r="K631" s="1289">
        <f t="shared" si="32"/>
        <v>200</v>
      </c>
    </row>
    <row r="632" spans="1:11" ht="12.75" hidden="1">
      <c r="A632" s="1288" t="s">
        <v>1951</v>
      </c>
      <c r="B632" s="1289">
        <v>30000</v>
      </c>
      <c r="C632" s="1289"/>
      <c r="D632" s="1286"/>
      <c r="E632" s="1330"/>
      <c r="F632" s="1330"/>
      <c r="G632" s="1286"/>
      <c r="H632" s="1286"/>
      <c r="I632" s="1330"/>
      <c r="J632" s="1330"/>
      <c r="K632" s="1289">
        <f t="shared" si="32"/>
        <v>30000</v>
      </c>
    </row>
    <row r="633" spans="1:11" ht="12.75" hidden="1">
      <c r="A633" s="1288" t="s">
        <v>1951</v>
      </c>
      <c r="B633" s="1289">
        <v>85000</v>
      </c>
      <c r="C633" s="1289"/>
      <c r="D633" s="1286"/>
      <c r="E633" s="1330"/>
      <c r="F633" s="1330"/>
      <c r="G633" s="1286"/>
      <c r="H633" s="1286"/>
      <c r="I633" s="1330"/>
      <c r="J633" s="1330"/>
      <c r="K633" s="1289">
        <f t="shared" si="32"/>
        <v>85000</v>
      </c>
    </row>
    <row r="634" spans="1:11" ht="12.75">
      <c r="A634" s="1288" t="s">
        <v>1952</v>
      </c>
      <c r="B634" s="1289">
        <v>115</v>
      </c>
      <c r="C634" s="1289"/>
      <c r="D634" s="1286"/>
      <c r="E634" s="1330"/>
      <c r="F634" s="1330"/>
      <c r="G634" s="1286"/>
      <c r="H634" s="1286"/>
      <c r="I634" s="1330"/>
      <c r="J634" s="1330"/>
      <c r="K634" s="1289">
        <f t="shared" si="32"/>
        <v>115</v>
      </c>
    </row>
    <row r="635" spans="1:11" ht="12.75" hidden="1">
      <c r="A635" s="1321" t="s">
        <v>1953</v>
      </c>
      <c r="B635" s="1284"/>
      <c r="C635" s="1284">
        <v>50000</v>
      </c>
      <c r="D635" s="1283"/>
      <c r="E635" s="1356"/>
      <c r="F635" s="1356"/>
      <c r="G635" s="1283"/>
      <c r="H635" s="1283"/>
      <c r="I635" s="1347"/>
      <c r="J635" s="1347"/>
      <c r="K635" s="1289">
        <f t="shared" si="32"/>
        <v>50000</v>
      </c>
    </row>
    <row r="636" spans="1:11" ht="12.75" hidden="1">
      <c r="A636" s="1321" t="s">
        <v>1953</v>
      </c>
      <c r="B636" s="1284"/>
      <c r="C636" s="1284"/>
      <c r="D636" s="1283">
        <v>50000</v>
      </c>
      <c r="E636" s="1356">
        <v>50000</v>
      </c>
      <c r="F636" s="1356"/>
      <c r="G636" s="1283"/>
      <c r="H636" s="1283"/>
      <c r="I636" s="1347"/>
      <c r="J636" s="1347"/>
      <c r="K636" s="1289">
        <f t="shared" si="32"/>
        <v>100000</v>
      </c>
    </row>
    <row r="637" spans="1:11" ht="12.75">
      <c r="A637" s="1322" t="s">
        <v>1954</v>
      </c>
      <c r="B637" s="1289"/>
      <c r="C637" s="1289">
        <v>50</v>
      </c>
      <c r="D637" s="1289">
        <v>50</v>
      </c>
      <c r="E637" s="1289">
        <v>50</v>
      </c>
      <c r="F637" s="1289"/>
      <c r="G637" s="1289"/>
      <c r="H637" s="1289"/>
      <c r="I637" s="1289"/>
      <c r="J637" s="1289"/>
      <c r="K637" s="1289">
        <f t="shared" si="32"/>
        <v>150</v>
      </c>
    </row>
    <row r="638" spans="1:11" ht="12.75">
      <c r="A638" s="1322" t="s">
        <v>1733</v>
      </c>
      <c r="B638" s="1289"/>
      <c r="C638" s="1289"/>
      <c r="D638" s="1289"/>
      <c r="E638" s="1289"/>
      <c r="F638" s="1289">
        <v>900</v>
      </c>
      <c r="G638" s="1289"/>
      <c r="H638" s="1289"/>
      <c r="I638" s="1289"/>
      <c r="J638" s="1289"/>
      <c r="K638" s="1289">
        <f t="shared" si="32"/>
        <v>900</v>
      </c>
    </row>
    <row r="639" spans="1:11" ht="12.75" hidden="1">
      <c r="A639" s="1317" t="s">
        <v>1955</v>
      </c>
      <c r="B639" s="1284"/>
      <c r="C639" s="1284"/>
      <c r="D639" s="1283"/>
      <c r="E639" s="1345"/>
      <c r="F639" s="1345"/>
      <c r="G639" s="1283"/>
      <c r="H639" s="1283"/>
      <c r="I639" s="1345">
        <v>3000000</v>
      </c>
      <c r="J639" s="1345"/>
      <c r="K639" s="1289">
        <f aca="true" t="shared" si="33" ref="K639:K667">SUM(B639:J639)</f>
        <v>3000000</v>
      </c>
    </row>
    <row r="640" spans="1:11" ht="12.75">
      <c r="A640" s="1317" t="s">
        <v>1955</v>
      </c>
      <c r="B640" s="1284"/>
      <c r="C640" s="1284"/>
      <c r="D640" s="1284"/>
      <c r="E640" s="1284"/>
      <c r="F640" s="1284"/>
      <c r="G640" s="1284"/>
      <c r="H640" s="1284"/>
      <c r="I640" s="1284">
        <v>3000</v>
      </c>
      <c r="J640" s="1284"/>
      <c r="K640" s="1289">
        <f t="shared" si="33"/>
        <v>3000</v>
      </c>
    </row>
    <row r="641" spans="1:11" ht="12.75">
      <c r="A641" s="1317" t="s">
        <v>1956</v>
      </c>
      <c r="B641" s="1284"/>
      <c r="C641" s="1284">
        <v>80</v>
      </c>
      <c r="D641" s="1284">
        <v>58</v>
      </c>
      <c r="E641" s="1284">
        <v>59</v>
      </c>
      <c r="F641" s="1284"/>
      <c r="G641" s="1284"/>
      <c r="H641" s="1284"/>
      <c r="I641" s="1284"/>
      <c r="J641" s="1284"/>
      <c r="K641" s="1289">
        <f t="shared" si="33"/>
        <v>197</v>
      </c>
    </row>
    <row r="642" spans="1:11" ht="12.75">
      <c r="A642" s="1317" t="s">
        <v>1957</v>
      </c>
      <c r="B642" s="1284"/>
      <c r="C642" s="1284">
        <v>80</v>
      </c>
      <c r="D642" s="1284"/>
      <c r="E642" s="1284"/>
      <c r="F642" s="1284"/>
      <c r="G642" s="1284"/>
      <c r="H642" s="1284"/>
      <c r="I642" s="1284"/>
      <c r="J642" s="1284"/>
      <c r="K642" s="1289">
        <f t="shared" si="33"/>
        <v>80</v>
      </c>
    </row>
    <row r="643" spans="1:11" ht="12.75">
      <c r="A643" s="1317" t="s">
        <v>1958</v>
      </c>
      <c r="B643" s="1284"/>
      <c r="C643" s="1284">
        <v>50</v>
      </c>
      <c r="D643" s="1284"/>
      <c r="E643" s="1284"/>
      <c r="F643" s="1284"/>
      <c r="G643" s="1284"/>
      <c r="H643" s="1284"/>
      <c r="I643" s="1284"/>
      <c r="J643" s="1284"/>
      <c r="K643" s="1289">
        <f t="shared" si="33"/>
        <v>50</v>
      </c>
    </row>
    <row r="644" spans="1:11" ht="15.75" customHeight="1">
      <c r="A644" s="1318" t="s">
        <v>1959</v>
      </c>
      <c r="B644" s="1289">
        <v>30</v>
      </c>
      <c r="C644" s="1289"/>
      <c r="D644" s="1286"/>
      <c r="E644" s="1330"/>
      <c r="F644" s="1330"/>
      <c r="G644" s="1286"/>
      <c r="H644" s="1286"/>
      <c r="I644" s="1330"/>
      <c r="J644" s="1330"/>
      <c r="K644" s="1289">
        <f t="shared" si="33"/>
        <v>30</v>
      </c>
    </row>
    <row r="645" spans="1:11" ht="12.75">
      <c r="A645" s="1293" t="s">
        <v>1960</v>
      </c>
      <c r="B645" s="1289"/>
      <c r="C645" s="1289">
        <v>100</v>
      </c>
      <c r="D645" s="1286"/>
      <c r="E645" s="1330"/>
      <c r="F645" s="1330"/>
      <c r="G645" s="1286">
        <v>50</v>
      </c>
      <c r="H645" s="1286"/>
      <c r="I645" s="1330"/>
      <c r="J645" s="1330"/>
      <c r="K645" s="1289">
        <f t="shared" si="33"/>
        <v>150</v>
      </c>
    </row>
    <row r="646" spans="1:11" ht="12.75">
      <c r="A646" s="1316" t="s">
        <v>1961</v>
      </c>
      <c r="B646" s="1289"/>
      <c r="C646" s="1289">
        <v>130</v>
      </c>
      <c r="D646" s="1286"/>
      <c r="E646" s="1330"/>
      <c r="F646" s="1330"/>
      <c r="G646" s="1286"/>
      <c r="H646" s="1286"/>
      <c r="I646" s="1330"/>
      <c r="J646" s="1330"/>
      <c r="K646" s="1289">
        <f t="shared" si="33"/>
        <v>130</v>
      </c>
    </row>
    <row r="647" spans="1:11" ht="12.75">
      <c r="A647" s="1288" t="s">
        <v>1962</v>
      </c>
      <c r="B647" s="1357">
        <v>40</v>
      </c>
      <c r="C647" s="1289"/>
      <c r="D647" s="1286"/>
      <c r="E647" s="1330"/>
      <c r="F647" s="1330"/>
      <c r="G647" s="1286"/>
      <c r="H647" s="1286"/>
      <c r="I647" s="1330"/>
      <c r="J647" s="1330"/>
      <c r="K647" s="1289">
        <f t="shared" si="33"/>
        <v>40</v>
      </c>
    </row>
    <row r="648" spans="1:11" ht="12.75">
      <c r="A648" s="1288" t="s">
        <v>1963</v>
      </c>
      <c r="B648" s="1357"/>
      <c r="C648" s="1289"/>
      <c r="D648" s="1286"/>
      <c r="E648" s="1330">
        <v>20</v>
      </c>
      <c r="F648" s="1330"/>
      <c r="G648" s="1286"/>
      <c r="H648" s="1286"/>
      <c r="I648" s="1330"/>
      <c r="J648" s="1330"/>
      <c r="K648" s="1289">
        <f t="shared" si="33"/>
        <v>20</v>
      </c>
    </row>
    <row r="649" spans="1:11" ht="12.75" hidden="1">
      <c r="A649" s="1282" t="s">
        <v>1964</v>
      </c>
      <c r="B649" s="1358"/>
      <c r="C649" s="1284">
        <v>100000</v>
      </c>
      <c r="D649" s="1283"/>
      <c r="E649" s="1345"/>
      <c r="F649" s="1345"/>
      <c r="G649" s="1283"/>
      <c r="H649" s="1283">
        <v>100000</v>
      </c>
      <c r="I649" s="1345"/>
      <c r="J649" s="1345"/>
      <c r="K649" s="1289">
        <f t="shared" si="33"/>
        <v>200000</v>
      </c>
    </row>
    <row r="650" spans="1:11" ht="12.75" hidden="1">
      <c r="A650" s="1282" t="s">
        <v>1964</v>
      </c>
      <c r="B650" s="1358"/>
      <c r="C650" s="1284"/>
      <c r="D650" s="1283">
        <v>50000</v>
      </c>
      <c r="E650" s="1345"/>
      <c r="F650" s="1345"/>
      <c r="G650" s="1283">
        <v>100000</v>
      </c>
      <c r="H650" s="1283">
        <v>100000</v>
      </c>
      <c r="I650" s="1345">
        <v>500000</v>
      </c>
      <c r="J650" s="1345"/>
      <c r="K650" s="1289">
        <f t="shared" si="33"/>
        <v>750000</v>
      </c>
    </row>
    <row r="651" spans="1:11" ht="12.75">
      <c r="A651" s="1288" t="s">
        <v>1965</v>
      </c>
      <c r="B651" s="1357"/>
      <c r="C651" s="1357">
        <v>100</v>
      </c>
      <c r="D651" s="1357">
        <v>50</v>
      </c>
      <c r="E651" s="1357"/>
      <c r="F651" s="1357"/>
      <c r="G651" s="1357">
        <v>100</v>
      </c>
      <c r="H651" s="1357">
        <v>200</v>
      </c>
      <c r="I651" s="1357">
        <v>500</v>
      </c>
      <c r="J651" s="1357"/>
      <c r="K651" s="1289">
        <f t="shared" si="33"/>
        <v>950</v>
      </c>
    </row>
    <row r="652" spans="1:11" ht="12.75">
      <c r="A652" s="1288" t="s">
        <v>1966</v>
      </c>
      <c r="B652" s="1357"/>
      <c r="C652" s="1357"/>
      <c r="D652" s="1357"/>
      <c r="E652" s="1357"/>
      <c r="F652" s="1357"/>
      <c r="G652" s="1357"/>
      <c r="H652" s="1357"/>
      <c r="I652" s="1357">
        <v>80</v>
      </c>
      <c r="J652" s="1357"/>
      <c r="K652" s="1289">
        <f t="shared" si="33"/>
        <v>80</v>
      </c>
    </row>
    <row r="653" spans="1:11" ht="12.75">
      <c r="A653" s="1288" t="s">
        <v>1967</v>
      </c>
      <c r="B653" s="1357"/>
      <c r="C653" s="1357">
        <v>100</v>
      </c>
      <c r="D653" s="1357">
        <v>50</v>
      </c>
      <c r="E653" s="1357"/>
      <c r="F653" s="1357"/>
      <c r="G653" s="1357"/>
      <c r="H653" s="1357">
        <v>150</v>
      </c>
      <c r="I653" s="1357">
        <v>500</v>
      </c>
      <c r="J653" s="1357"/>
      <c r="K653" s="1289">
        <f t="shared" si="33"/>
        <v>800</v>
      </c>
    </row>
    <row r="654" spans="1:11" ht="12.75">
      <c r="A654" s="1288" t="s">
        <v>1968</v>
      </c>
      <c r="B654" s="1357"/>
      <c r="C654" s="1357">
        <v>135</v>
      </c>
      <c r="D654" s="1357"/>
      <c r="E654" s="1357"/>
      <c r="F654" s="1357"/>
      <c r="G654" s="1357"/>
      <c r="H654" s="1357"/>
      <c r="I654" s="1357"/>
      <c r="J654" s="1357"/>
      <c r="K654" s="1289">
        <f t="shared" si="33"/>
        <v>135</v>
      </c>
    </row>
    <row r="655" spans="1:11" ht="12.75">
      <c r="A655" s="1288" t="s">
        <v>1969</v>
      </c>
      <c r="B655" s="1357"/>
      <c r="C655" s="1289">
        <v>100</v>
      </c>
      <c r="D655" s="1286"/>
      <c r="E655" s="1330"/>
      <c r="F655" s="1330"/>
      <c r="G655" s="1286"/>
      <c r="H655" s="1286"/>
      <c r="I655" s="1330"/>
      <c r="J655" s="1330"/>
      <c r="K655" s="1289">
        <f t="shared" si="33"/>
        <v>100</v>
      </c>
    </row>
    <row r="656" spans="1:11" ht="12.75" hidden="1">
      <c r="A656" s="1319" t="s">
        <v>1970</v>
      </c>
      <c r="B656" s="1284"/>
      <c r="C656" s="1289">
        <v>1000000</v>
      </c>
      <c r="D656" s="1283"/>
      <c r="E656" s="1345"/>
      <c r="F656" s="1345"/>
      <c r="G656" s="1283"/>
      <c r="H656" s="1283"/>
      <c r="I656" s="1345"/>
      <c r="J656" s="1345"/>
      <c r="K656" s="1289">
        <f t="shared" si="33"/>
        <v>1000000</v>
      </c>
    </row>
    <row r="657" spans="1:11" ht="12.75" hidden="1">
      <c r="A657" s="1319" t="s">
        <v>1970</v>
      </c>
      <c r="B657" s="1284"/>
      <c r="C657" s="1284">
        <v>150000</v>
      </c>
      <c r="D657" s="1283"/>
      <c r="E657" s="1345"/>
      <c r="F657" s="1345"/>
      <c r="G657" s="1283"/>
      <c r="H657" s="1283"/>
      <c r="I657" s="1345">
        <v>150000</v>
      </c>
      <c r="J657" s="1345"/>
      <c r="K657" s="1289">
        <f t="shared" si="33"/>
        <v>300000</v>
      </c>
    </row>
    <row r="658" spans="1:11" ht="12.75" hidden="1">
      <c r="A658" s="1319" t="s">
        <v>1970</v>
      </c>
      <c r="B658" s="1284"/>
      <c r="C658" s="1284">
        <v>500000</v>
      </c>
      <c r="D658" s="1283"/>
      <c r="E658" s="1345"/>
      <c r="F658" s="1345"/>
      <c r="G658" s="1283">
        <v>100000</v>
      </c>
      <c r="H658" s="1283"/>
      <c r="I658" s="1345"/>
      <c r="J658" s="1345"/>
      <c r="K658" s="1289">
        <f t="shared" si="33"/>
        <v>600000</v>
      </c>
    </row>
    <row r="659" spans="1:11" ht="12.75">
      <c r="A659" s="1316" t="s">
        <v>1971</v>
      </c>
      <c r="B659" s="1289"/>
      <c r="C659" s="1289">
        <v>1650</v>
      </c>
      <c r="D659" s="1289"/>
      <c r="E659" s="1289"/>
      <c r="F659" s="1289"/>
      <c r="G659" s="1289">
        <v>100</v>
      </c>
      <c r="H659" s="1289"/>
      <c r="I659" s="1289">
        <v>150</v>
      </c>
      <c r="J659" s="1289"/>
      <c r="K659" s="1289">
        <f t="shared" si="33"/>
        <v>1900</v>
      </c>
    </row>
    <row r="660" spans="1:11" s="1314" customFormat="1" ht="12.75">
      <c r="A660" s="1316" t="s">
        <v>1972</v>
      </c>
      <c r="B660" s="1289"/>
      <c r="C660" s="1289">
        <v>600</v>
      </c>
      <c r="D660" s="1289"/>
      <c r="E660" s="1289"/>
      <c r="F660" s="1289"/>
      <c r="G660" s="1289"/>
      <c r="H660" s="1289"/>
      <c r="I660" s="1289"/>
      <c r="J660" s="1289"/>
      <c r="K660" s="1289">
        <f t="shared" si="33"/>
        <v>600</v>
      </c>
    </row>
    <row r="661" spans="1:11" ht="12.75">
      <c r="A661" s="1316" t="s">
        <v>1973</v>
      </c>
      <c r="B661" s="1289"/>
      <c r="C661" s="1289">
        <v>850</v>
      </c>
      <c r="D661" s="1286"/>
      <c r="E661" s="1330"/>
      <c r="F661" s="1330"/>
      <c r="G661" s="1286"/>
      <c r="H661" s="1286"/>
      <c r="I661" s="1330">
        <v>1000</v>
      </c>
      <c r="J661" s="1330"/>
      <c r="K661" s="1289">
        <f t="shared" si="33"/>
        <v>1850</v>
      </c>
    </row>
    <row r="662" spans="1:11" ht="12.75">
      <c r="A662" s="1293" t="s">
        <v>1974</v>
      </c>
      <c r="B662" s="1292"/>
      <c r="C662" s="1292"/>
      <c r="D662" s="1286"/>
      <c r="E662" s="1330"/>
      <c r="F662" s="1330"/>
      <c r="G662" s="1286">
        <v>100</v>
      </c>
      <c r="H662" s="1286"/>
      <c r="I662" s="1330"/>
      <c r="J662" s="1330"/>
      <c r="K662" s="1289">
        <f t="shared" si="33"/>
        <v>100</v>
      </c>
    </row>
    <row r="663" spans="1:11" ht="12.75" hidden="1">
      <c r="A663" s="1319" t="s">
        <v>1975</v>
      </c>
      <c r="B663" s="1284"/>
      <c r="C663" s="1284">
        <v>1025000</v>
      </c>
      <c r="D663" s="1283"/>
      <c r="E663" s="1345"/>
      <c r="F663" s="1345"/>
      <c r="G663" s="1283"/>
      <c r="H663" s="1283"/>
      <c r="I663" s="1345"/>
      <c r="J663" s="1345"/>
      <c r="K663" s="1289">
        <f t="shared" si="33"/>
        <v>1025000</v>
      </c>
    </row>
    <row r="664" spans="1:11" ht="12.75" hidden="1">
      <c r="A664" s="1319" t="s">
        <v>1975</v>
      </c>
      <c r="B664" s="1284"/>
      <c r="C664" s="1284">
        <v>75000</v>
      </c>
      <c r="D664" s="1283"/>
      <c r="E664" s="1345"/>
      <c r="F664" s="1345"/>
      <c r="G664" s="1283"/>
      <c r="H664" s="1283"/>
      <c r="I664" s="1345">
        <v>2000000</v>
      </c>
      <c r="J664" s="1345"/>
      <c r="K664" s="1289">
        <f t="shared" si="33"/>
        <v>2075000</v>
      </c>
    </row>
    <row r="665" spans="1:11" ht="12.75">
      <c r="A665" s="1316" t="s">
        <v>1976</v>
      </c>
      <c r="B665" s="1289"/>
      <c r="C665" s="1289">
        <v>1100</v>
      </c>
      <c r="D665" s="1289"/>
      <c r="E665" s="1289"/>
      <c r="F665" s="1289"/>
      <c r="G665" s="1289"/>
      <c r="H665" s="1289"/>
      <c r="I665" s="1289">
        <v>2000</v>
      </c>
      <c r="J665" s="1289"/>
      <c r="K665" s="1289">
        <f t="shared" si="33"/>
        <v>3100</v>
      </c>
    </row>
    <row r="666" spans="1:11" ht="12.75">
      <c r="A666" s="1316" t="s">
        <v>1977</v>
      </c>
      <c r="B666" s="1289"/>
      <c r="C666" s="1289"/>
      <c r="D666" s="1289"/>
      <c r="E666" s="1289"/>
      <c r="F666" s="1289"/>
      <c r="G666" s="1289"/>
      <c r="H666" s="1289"/>
      <c r="I666" s="1289">
        <v>23811</v>
      </c>
      <c r="J666" s="1289"/>
      <c r="K666" s="1289">
        <f t="shared" si="33"/>
        <v>23811</v>
      </c>
    </row>
    <row r="667" spans="1:11" ht="12.75">
      <c r="A667" s="1316" t="s">
        <v>1978</v>
      </c>
      <c r="B667" s="1289"/>
      <c r="C667" s="1289"/>
      <c r="D667" s="1286"/>
      <c r="E667" s="1330"/>
      <c r="F667" s="1330"/>
      <c r="G667" s="1286"/>
      <c r="H667" s="1286"/>
      <c r="I667" s="1330">
        <v>5000</v>
      </c>
      <c r="J667" s="1330"/>
      <c r="K667" s="1289">
        <f t="shared" si="33"/>
        <v>5000</v>
      </c>
    </row>
    <row r="668" spans="1:11" ht="12.75">
      <c r="A668" s="1359" t="s">
        <v>2347</v>
      </c>
      <c r="B668" s="1324">
        <f aca="true" t="shared" si="34" ref="B668:K668">B607+B611+B612+B615+B621+B622+B624+B625+B628+B629+B630+B631+B637+B634+B638+B640+B641+B642+B643+B644+B645+B646+B647+B648+B651+B652+B653+B654+B655+B659+B660+B661+B662+B665+B666+B667</f>
        <v>185</v>
      </c>
      <c r="C668" s="1324">
        <f t="shared" si="34"/>
        <v>10615</v>
      </c>
      <c r="D668" s="1324">
        <f t="shared" si="34"/>
        <v>408</v>
      </c>
      <c r="E668" s="1324">
        <f t="shared" si="34"/>
        <v>279</v>
      </c>
      <c r="F668" s="1324">
        <f t="shared" si="34"/>
        <v>900</v>
      </c>
      <c r="G668" s="1324">
        <f t="shared" si="34"/>
        <v>1050</v>
      </c>
      <c r="H668" s="1324">
        <f t="shared" si="34"/>
        <v>580</v>
      </c>
      <c r="I668" s="1324">
        <f t="shared" si="34"/>
        <v>70616</v>
      </c>
      <c r="J668" s="1324">
        <f t="shared" si="34"/>
        <v>0</v>
      </c>
      <c r="K668" s="1324">
        <f t="shared" si="34"/>
        <v>84633</v>
      </c>
    </row>
    <row r="669" spans="1:11" ht="30.75" customHeight="1">
      <c r="A669" s="1360" t="s">
        <v>1979</v>
      </c>
      <c r="B669" s="1361">
        <f aca="true" t="shared" si="35" ref="B669:K669">SUM(B286+B322+B361+B401+B418+B459+B518+B544+B603+B668)</f>
        <v>2955</v>
      </c>
      <c r="C669" s="1361">
        <f t="shared" si="35"/>
        <v>58044</v>
      </c>
      <c r="D669" s="1361">
        <f t="shared" si="35"/>
        <v>3287</v>
      </c>
      <c r="E669" s="1361">
        <f t="shared" si="35"/>
        <v>1345</v>
      </c>
      <c r="F669" s="1361">
        <f t="shared" si="35"/>
        <v>900</v>
      </c>
      <c r="G669" s="1361">
        <f t="shared" si="35"/>
        <v>3940</v>
      </c>
      <c r="H669" s="1361">
        <f t="shared" si="35"/>
        <v>1970</v>
      </c>
      <c r="I669" s="1361">
        <f t="shared" si="35"/>
        <v>246301</v>
      </c>
      <c r="J669" s="1361">
        <f t="shared" si="35"/>
        <v>0</v>
      </c>
      <c r="K669" s="1361">
        <f t="shared" si="35"/>
        <v>318742</v>
      </c>
    </row>
    <row r="670" spans="1:11" ht="17.25" customHeight="1">
      <c r="A670" s="1926" t="s">
        <v>1980</v>
      </c>
      <c r="B670" s="1927"/>
      <c r="C670" s="1927"/>
      <c r="D670" s="1927"/>
      <c r="E670" s="1927"/>
      <c r="F670" s="1927"/>
      <c r="G670" s="1927"/>
      <c r="H670" s="1927"/>
      <c r="I670" s="1927"/>
      <c r="J670" s="1927"/>
      <c r="K670" s="1928"/>
    </row>
    <row r="671" spans="1:11" ht="17.25" customHeight="1">
      <c r="A671" s="1362" t="s">
        <v>1981</v>
      </c>
      <c r="B671" s="1038"/>
      <c r="C671" s="1038"/>
      <c r="D671" s="1038"/>
      <c r="E671" s="1364">
        <v>150</v>
      </c>
      <c r="F671" s="1363"/>
      <c r="G671" s="1363"/>
      <c r="H671" s="1363"/>
      <c r="I671" s="1363"/>
      <c r="J671" s="1363"/>
      <c r="K671" s="1052">
        <f aca="true" t="shared" si="36" ref="K671:K703">SUM(B671:J671)</f>
        <v>150</v>
      </c>
    </row>
    <row r="672" spans="1:11" ht="17.25" customHeight="1">
      <c r="A672" s="1362" t="s">
        <v>1982</v>
      </c>
      <c r="B672" s="1038"/>
      <c r="C672" s="1038"/>
      <c r="D672" s="1038"/>
      <c r="E672" s="1364"/>
      <c r="F672" s="1363"/>
      <c r="G672" s="1363"/>
      <c r="H672" s="1363"/>
      <c r="I672" s="1491">
        <v>2115</v>
      </c>
      <c r="J672" s="1363"/>
      <c r="K672" s="1052">
        <f t="shared" si="36"/>
        <v>2115</v>
      </c>
    </row>
    <row r="673" spans="1:11" ht="15" customHeight="1" hidden="1">
      <c r="A673" s="1309" t="s">
        <v>1983</v>
      </c>
      <c r="B673" s="1363"/>
      <c r="C673" s="1364">
        <v>2400000</v>
      </c>
      <c r="D673" s="1363"/>
      <c r="E673" s="1363"/>
      <c r="F673" s="1363"/>
      <c r="G673" s="1363"/>
      <c r="H673" s="1363"/>
      <c r="I673" s="1364">
        <v>4049999</v>
      </c>
      <c r="J673" s="1363"/>
      <c r="K673" s="1052">
        <f t="shared" si="36"/>
        <v>6449999</v>
      </c>
    </row>
    <row r="674" spans="1:11" ht="15" customHeight="1" hidden="1">
      <c r="A674" s="1322" t="s">
        <v>1984</v>
      </c>
      <c r="B674" s="1363"/>
      <c r="C674" s="1363"/>
      <c r="D674" s="1363"/>
      <c r="E674" s="1363"/>
      <c r="F674" s="1363"/>
      <c r="G674" s="1363"/>
      <c r="H674" s="1363"/>
      <c r="I674" s="1364">
        <v>42400000</v>
      </c>
      <c r="J674" s="1363"/>
      <c r="K674" s="1052">
        <f t="shared" si="36"/>
        <v>42400000</v>
      </c>
    </row>
    <row r="675" spans="1:11" ht="12.75">
      <c r="A675" s="1322" t="s">
        <v>1109</v>
      </c>
      <c r="B675" s="1289"/>
      <c r="C675" s="1289">
        <v>2400</v>
      </c>
      <c r="D675" s="1289"/>
      <c r="E675" s="1289"/>
      <c r="F675" s="1289"/>
      <c r="G675" s="1289"/>
      <c r="H675" s="1289"/>
      <c r="I675" s="1289">
        <v>46450</v>
      </c>
      <c r="J675" s="1289"/>
      <c r="K675" s="1052">
        <f t="shared" si="36"/>
        <v>48850</v>
      </c>
    </row>
    <row r="676" spans="1:11" ht="12.75">
      <c r="A676" s="1316" t="s">
        <v>1985</v>
      </c>
      <c r="B676" s="1289"/>
      <c r="C676" s="1289"/>
      <c r="D676" s="1286"/>
      <c r="E676" s="1330"/>
      <c r="F676" s="1330"/>
      <c r="G676" s="1286"/>
      <c r="H676" s="1286"/>
      <c r="I676" s="1330">
        <v>200</v>
      </c>
      <c r="J676" s="1330"/>
      <c r="K676" s="1052">
        <f t="shared" si="36"/>
        <v>200</v>
      </c>
    </row>
    <row r="677" spans="1:11" ht="12.75" hidden="1">
      <c r="A677" s="1319" t="s">
        <v>730</v>
      </c>
      <c r="B677" s="1284"/>
      <c r="C677" s="1284"/>
      <c r="D677" s="1283"/>
      <c r="E677" s="1330"/>
      <c r="F677" s="1330"/>
      <c r="G677" s="1286"/>
      <c r="H677" s="1286"/>
      <c r="I677" s="1330">
        <v>1550000</v>
      </c>
      <c r="J677" s="1330"/>
      <c r="K677" s="1052">
        <f t="shared" si="36"/>
        <v>1550000</v>
      </c>
    </row>
    <row r="678" spans="1:11" ht="12.75" hidden="1">
      <c r="A678" s="1319" t="s">
        <v>730</v>
      </c>
      <c r="B678" s="1284"/>
      <c r="C678" s="1284"/>
      <c r="D678" s="1283"/>
      <c r="E678" s="1330"/>
      <c r="F678" s="1330"/>
      <c r="G678" s="1286"/>
      <c r="H678" s="1286"/>
      <c r="I678" s="1330">
        <v>1550000</v>
      </c>
      <c r="J678" s="1330"/>
      <c r="K678" s="1052">
        <f t="shared" si="36"/>
        <v>1550000</v>
      </c>
    </row>
    <row r="679" spans="1:11" ht="12.75" hidden="1">
      <c r="A679" s="1319" t="s">
        <v>730</v>
      </c>
      <c r="B679" s="1284"/>
      <c r="C679" s="1284"/>
      <c r="D679" s="1283"/>
      <c r="E679" s="1330"/>
      <c r="F679" s="1330"/>
      <c r="G679" s="1286"/>
      <c r="H679" s="1286"/>
      <c r="I679" s="1330">
        <v>10900000</v>
      </c>
      <c r="J679" s="1330"/>
      <c r="K679" s="1052">
        <f t="shared" si="36"/>
        <v>10900000</v>
      </c>
    </row>
    <row r="680" spans="1:11" ht="12.75" hidden="1">
      <c r="A680" s="1319" t="s">
        <v>730</v>
      </c>
      <c r="B680" s="1284"/>
      <c r="C680" s="1284"/>
      <c r="D680" s="1283"/>
      <c r="E680" s="1330"/>
      <c r="F680" s="1330"/>
      <c r="G680" s="1286"/>
      <c r="H680" s="1286"/>
      <c r="I680" s="1330">
        <v>850000</v>
      </c>
      <c r="J680" s="1330"/>
      <c r="K680" s="1052">
        <f t="shared" si="36"/>
        <v>850000</v>
      </c>
    </row>
    <row r="681" spans="1:11" ht="12.75" hidden="1">
      <c r="A681" s="1319" t="s">
        <v>730</v>
      </c>
      <c r="B681" s="1284"/>
      <c r="C681" s="1284"/>
      <c r="D681" s="1283"/>
      <c r="E681" s="1330"/>
      <c r="F681" s="1330"/>
      <c r="G681" s="1286"/>
      <c r="H681" s="1286"/>
      <c r="I681" s="1330">
        <v>18000000</v>
      </c>
      <c r="J681" s="1330"/>
      <c r="K681" s="1052">
        <f t="shared" si="36"/>
        <v>18000000</v>
      </c>
    </row>
    <row r="682" spans="1:11" ht="12.75" hidden="1">
      <c r="A682" s="1319" t="s">
        <v>730</v>
      </c>
      <c r="B682" s="1284"/>
      <c r="C682" s="1284"/>
      <c r="D682" s="1283"/>
      <c r="E682" s="1330"/>
      <c r="F682" s="1330"/>
      <c r="G682" s="1286"/>
      <c r="H682" s="1286"/>
      <c r="I682" s="1330">
        <v>1415402</v>
      </c>
      <c r="J682" s="1330"/>
      <c r="K682" s="1052">
        <f t="shared" si="36"/>
        <v>1415402</v>
      </c>
    </row>
    <row r="683" spans="1:11" ht="12.75" hidden="1">
      <c r="A683" s="1319" t="s">
        <v>730</v>
      </c>
      <c r="B683" s="1284"/>
      <c r="C683" s="1284"/>
      <c r="D683" s="1283"/>
      <c r="E683" s="1330"/>
      <c r="F683" s="1330"/>
      <c r="G683" s="1286"/>
      <c r="H683" s="1286"/>
      <c r="I683" s="1330">
        <v>12569319</v>
      </c>
      <c r="J683" s="1330"/>
      <c r="K683" s="1052">
        <f t="shared" si="36"/>
        <v>12569319</v>
      </c>
    </row>
    <row r="684" spans="1:11" ht="11.25" customHeight="1">
      <c r="A684" s="1316" t="s">
        <v>1986</v>
      </c>
      <c r="B684" s="1289"/>
      <c r="C684" s="1289"/>
      <c r="D684" s="1289"/>
      <c r="E684" s="1289"/>
      <c r="F684" s="1289"/>
      <c r="G684" s="1289"/>
      <c r="H684" s="1289"/>
      <c r="I684" s="1289">
        <v>46835</v>
      </c>
      <c r="J684" s="1289"/>
      <c r="K684" s="1052">
        <f t="shared" si="36"/>
        <v>46835</v>
      </c>
    </row>
    <row r="685" spans="1:11" ht="12.75" hidden="1">
      <c r="A685" s="1290" t="s">
        <v>1108</v>
      </c>
      <c r="B685" s="1284"/>
      <c r="C685" s="1284">
        <v>1000000</v>
      </c>
      <c r="D685" s="1284"/>
      <c r="E685" s="1289"/>
      <c r="F685" s="1289"/>
      <c r="G685" s="1289"/>
      <c r="H685" s="1289"/>
      <c r="I685" s="1289"/>
      <c r="J685" s="1289"/>
      <c r="K685" s="1052">
        <f t="shared" si="36"/>
        <v>1000000</v>
      </c>
    </row>
    <row r="686" spans="1:11" ht="12.75" hidden="1">
      <c r="A686" s="1290" t="s">
        <v>1108</v>
      </c>
      <c r="B686" s="1284"/>
      <c r="C686" s="1284"/>
      <c r="D686" s="1284"/>
      <c r="E686" s="1289"/>
      <c r="F686" s="1289"/>
      <c r="G686" s="1289"/>
      <c r="H686" s="1289"/>
      <c r="I686" s="1289">
        <v>35760000</v>
      </c>
      <c r="J686" s="1289"/>
      <c r="K686" s="1052">
        <f t="shared" si="36"/>
        <v>35760000</v>
      </c>
    </row>
    <row r="687" spans="1:11" ht="12.75" hidden="1">
      <c r="A687" s="1290" t="s">
        <v>1108</v>
      </c>
      <c r="B687" s="1284"/>
      <c r="C687" s="1284"/>
      <c r="D687" s="1284"/>
      <c r="E687" s="1289"/>
      <c r="F687" s="1289"/>
      <c r="G687" s="1289">
        <v>620000</v>
      </c>
      <c r="H687" s="1289"/>
      <c r="I687" s="1289"/>
      <c r="J687" s="1289"/>
      <c r="K687" s="1052">
        <f t="shared" si="36"/>
        <v>620000</v>
      </c>
    </row>
    <row r="688" spans="1:11" ht="12.75">
      <c r="A688" s="1293" t="s">
        <v>1987</v>
      </c>
      <c r="B688" s="1289"/>
      <c r="C688" s="1289">
        <v>1000</v>
      </c>
      <c r="D688" s="1289"/>
      <c r="E688" s="1289"/>
      <c r="F688" s="1289"/>
      <c r="G688" s="1289">
        <v>620</v>
      </c>
      <c r="H688" s="1289"/>
      <c r="I688" s="1289">
        <v>35760</v>
      </c>
      <c r="J688" s="1289"/>
      <c r="K688" s="1052">
        <f t="shared" si="36"/>
        <v>37380</v>
      </c>
    </row>
    <row r="689" spans="1:11" ht="12.75" hidden="1">
      <c r="A689" s="1319" t="s">
        <v>731</v>
      </c>
      <c r="B689" s="1284"/>
      <c r="C689" s="1284"/>
      <c r="D689" s="1283"/>
      <c r="E689" s="1330"/>
      <c r="F689" s="1330"/>
      <c r="G689" s="1286"/>
      <c r="H689" s="1286"/>
      <c r="I689" s="1330">
        <v>42023128</v>
      </c>
      <c r="J689" s="1330"/>
      <c r="K689" s="1052">
        <f t="shared" si="36"/>
        <v>42023128</v>
      </c>
    </row>
    <row r="690" spans="1:11" ht="12.75" hidden="1">
      <c r="A690" s="1319" t="s">
        <v>731</v>
      </c>
      <c r="B690" s="1284"/>
      <c r="C690" s="1284"/>
      <c r="D690" s="1283"/>
      <c r="E690" s="1330"/>
      <c r="F690" s="1330"/>
      <c r="G690" s="1286"/>
      <c r="H690" s="1286"/>
      <c r="I690" s="1330">
        <v>1705930</v>
      </c>
      <c r="J690" s="1330"/>
      <c r="K690" s="1052">
        <f t="shared" si="36"/>
        <v>1705930</v>
      </c>
    </row>
    <row r="691" spans="1:11" ht="12.75">
      <c r="A691" s="1316" t="s">
        <v>1988</v>
      </c>
      <c r="B691" s="1289"/>
      <c r="C691" s="1289"/>
      <c r="D691" s="1289"/>
      <c r="E691" s="1289"/>
      <c r="F691" s="1289"/>
      <c r="G691" s="1289"/>
      <c r="H691" s="1289"/>
      <c r="I691" s="1289">
        <v>43729</v>
      </c>
      <c r="J691" s="1289"/>
      <c r="K691" s="1052">
        <f t="shared" si="36"/>
        <v>43729</v>
      </c>
    </row>
    <row r="692" spans="1:11" ht="12.75">
      <c r="A692" s="1318" t="s">
        <v>728</v>
      </c>
      <c r="B692" s="1289"/>
      <c r="C692" s="1289"/>
      <c r="D692" s="1286"/>
      <c r="E692" s="1330"/>
      <c r="F692" s="1330"/>
      <c r="G692" s="1286"/>
      <c r="H692" s="1286"/>
      <c r="I692" s="1330">
        <v>12862</v>
      </c>
      <c r="J692" s="1346"/>
      <c r="K692" s="1052">
        <f t="shared" si="36"/>
        <v>12862</v>
      </c>
    </row>
    <row r="693" spans="1:11" ht="12.75" hidden="1">
      <c r="A693" s="1321" t="s">
        <v>1989</v>
      </c>
      <c r="B693" s="1284"/>
      <c r="C693" s="1284">
        <v>100000</v>
      </c>
      <c r="D693" s="1283"/>
      <c r="E693" s="1330"/>
      <c r="F693" s="1330"/>
      <c r="G693" s="1286"/>
      <c r="H693" s="1286"/>
      <c r="I693" s="1330"/>
      <c r="J693" s="1330"/>
      <c r="K693" s="1052">
        <f t="shared" si="36"/>
        <v>100000</v>
      </c>
    </row>
    <row r="694" spans="1:11" ht="12.75" hidden="1">
      <c r="A694" s="1321" t="s">
        <v>1989</v>
      </c>
      <c r="B694" s="1284"/>
      <c r="C694" s="1284"/>
      <c r="D694" s="1283"/>
      <c r="E694" s="1330"/>
      <c r="F694" s="1330"/>
      <c r="G694" s="1286"/>
      <c r="H694" s="1286"/>
      <c r="I694" s="1330">
        <v>1000000</v>
      </c>
      <c r="J694" s="1330"/>
      <c r="K694" s="1052">
        <f t="shared" si="36"/>
        <v>1000000</v>
      </c>
    </row>
    <row r="695" spans="1:11" ht="12.75" hidden="1">
      <c r="A695" s="1321" t="s">
        <v>1989</v>
      </c>
      <c r="B695" s="1284"/>
      <c r="C695" s="1284"/>
      <c r="D695" s="1283"/>
      <c r="E695" s="1330"/>
      <c r="F695" s="1330"/>
      <c r="G695" s="1286"/>
      <c r="H695" s="1286"/>
      <c r="I695" s="1330"/>
      <c r="J695" s="1330"/>
      <c r="K695" s="1052">
        <f t="shared" si="36"/>
        <v>0</v>
      </c>
    </row>
    <row r="696" spans="1:11" ht="12.75" hidden="1">
      <c r="A696" s="1321" t="s">
        <v>1989</v>
      </c>
      <c r="B696" s="1284"/>
      <c r="C696" s="1284"/>
      <c r="D696" s="1283"/>
      <c r="E696" s="1330"/>
      <c r="F696" s="1330"/>
      <c r="G696" s="1286"/>
      <c r="H696" s="1286"/>
      <c r="I696" s="1330">
        <v>48000000</v>
      </c>
      <c r="J696" s="1330"/>
      <c r="K696" s="1052">
        <f t="shared" si="36"/>
        <v>48000000</v>
      </c>
    </row>
    <row r="697" spans="1:11" ht="12.75">
      <c r="A697" s="1322" t="s">
        <v>1990</v>
      </c>
      <c r="B697" s="1289"/>
      <c r="C697" s="1289">
        <v>100</v>
      </c>
      <c r="D697" s="1289"/>
      <c r="E697" s="1289"/>
      <c r="F697" s="1289"/>
      <c r="G697" s="1289"/>
      <c r="H697" s="1289"/>
      <c r="I697" s="1289">
        <v>49000</v>
      </c>
      <c r="J697" s="1289"/>
      <c r="K697" s="1052">
        <f t="shared" si="36"/>
        <v>49100</v>
      </c>
    </row>
    <row r="698" spans="1:11" ht="12.75" hidden="1">
      <c r="A698" s="1319" t="s">
        <v>1991</v>
      </c>
      <c r="B698" s="1284"/>
      <c r="C698" s="1284"/>
      <c r="D698" s="1283"/>
      <c r="E698" s="1330"/>
      <c r="F698" s="1330"/>
      <c r="G698" s="1286"/>
      <c r="H698" s="1286"/>
      <c r="I698" s="1330">
        <v>150000000</v>
      </c>
      <c r="J698" s="1330"/>
      <c r="K698" s="1052">
        <f t="shared" si="36"/>
        <v>150000000</v>
      </c>
    </row>
    <row r="699" spans="1:11" ht="12.75">
      <c r="A699" s="1316" t="s">
        <v>1992</v>
      </c>
      <c r="B699" s="1289"/>
      <c r="C699" s="1289"/>
      <c r="D699" s="1289"/>
      <c r="E699" s="1289"/>
      <c r="F699" s="1289"/>
      <c r="G699" s="1289"/>
      <c r="H699" s="1289"/>
      <c r="I699" s="1289">
        <v>150000</v>
      </c>
      <c r="J699" s="1289"/>
      <c r="K699" s="1052">
        <f t="shared" si="36"/>
        <v>150000</v>
      </c>
    </row>
    <row r="700" spans="1:11" ht="12.75">
      <c r="A700" s="1316" t="s">
        <v>1993</v>
      </c>
      <c r="B700" s="1289"/>
      <c r="C700" s="1289">
        <v>30</v>
      </c>
      <c r="D700" s="1286"/>
      <c r="E700" s="1330"/>
      <c r="F700" s="1330"/>
      <c r="G700" s="1286"/>
      <c r="H700" s="1286"/>
      <c r="I700" s="1330">
        <v>97090</v>
      </c>
      <c r="J700" s="1330"/>
      <c r="K700" s="1052">
        <f t="shared" si="36"/>
        <v>97120</v>
      </c>
    </row>
    <row r="701" spans="1:11" ht="12.75" hidden="1">
      <c r="A701" s="1319" t="s">
        <v>1994</v>
      </c>
      <c r="B701" s="1284"/>
      <c r="C701" s="1284">
        <v>150000</v>
      </c>
      <c r="D701" s="1283"/>
      <c r="E701" s="1330"/>
      <c r="F701" s="1330"/>
      <c r="G701" s="1286"/>
      <c r="H701" s="1286"/>
      <c r="I701" s="1330">
        <v>440000</v>
      </c>
      <c r="J701" s="1330"/>
      <c r="K701" s="1052">
        <f t="shared" si="36"/>
        <v>590000</v>
      </c>
    </row>
    <row r="702" spans="1:11" ht="12.75" hidden="1">
      <c r="A702" s="1319" t="s">
        <v>1994</v>
      </c>
      <c r="B702" s="1284"/>
      <c r="C702" s="1284">
        <v>100000</v>
      </c>
      <c r="D702" s="1283"/>
      <c r="E702" s="1330"/>
      <c r="F702" s="1330"/>
      <c r="G702" s="1286"/>
      <c r="H702" s="1286"/>
      <c r="I702" s="1330">
        <v>108269363</v>
      </c>
      <c r="J702" s="1330"/>
      <c r="K702" s="1052">
        <f t="shared" si="36"/>
        <v>108369363</v>
      </c>
    </row>
    <row r="703" spans="1:11" ht="12.75">
      <c r="A703" s="1316" t="s">
        <v>1995</v>
      </c>
      <c r="B703" s="1289"/>
      <c r="C703" s="1289">
        <v>250</v>
      </c>
      <c r="D703" s="1289"/>
      <c r="E703" s="1289"/>
      <c r="F703" s="1289"/>
      <c r="G703" s="1289"/>
      <c r="H703" s="1289"/>
      <c r="I703" s="1289">
        <v>108709</v>
      </c>
      <c r="J703" s="1289"/>
      <c r="K703" s="1052">
        <f t="shared" si="36"/>
        <v>108959</v>
      </c>
    </row>
    <row r="704" spans="1:11" ht="12.75">
      <c r="A704" s="1365" t="s">
        <v>1996</v>
      </c>
      <c r="B704" s="1366">
        <f aca="true" t="shared" si="37" ref="B704:K704">B671+B672+B675+B676+B684+B688+B691+B692+B697+B699+B700+B703</f>
        <v>0</v>
      </c>
      <c r="C704" s="1366">
        <f t="shared" si="37"/>
        <v>3780</v>
      </c>
      <c r="D704" s="1366">
        <f t="shared" si="37"/>
        <v>0</v>
      </c>
      <c r="E704" s="1366">
        <f t="shared" si="37"/>
        <v>150</v>
      </c>
      <c r="F704" s="1366">
        <f t="shared" si="37"/>
        <v>0</v>
      </c>
      <c r="G704" s="1366">
        <f t="shared" si="37"/>
        <v>620</v>
      </c>
      <c r="H704" s="1366">
        <f t="shared" si="37"/>
        <v>0</v>
      </c>
      <c r="I704" s="1366">
        <f t="shared" si="37"/>
        <v>592750</v>
      </c>
      <c r="J704" s="1366">
        <f t="shared" si="37"/>
        <v>0</v>
      </c>
      <c r="K704" s="1367">
        <f t="shared" si="37"/>
        <v>597300</v>
      </c>
    </row>
    <row r="705" spans="1:11" ht="13.5">
      <c r="A705" s="1368" t="s">
        <v>926</v>
      </c>
      <c r="B705" s="1369">
        <f aca="true" t="shared" si="38" ref="B705:J705">SUM(B146+B153+B173+B669+B704)</f>
        <v>5350</v>
      </c>
      <c r="C705" s="1369">
        <f t="shared" si="38"/>
        <v>68272</v>
      </c>
      <c r="D705" s="1369">
        <f t="shared" si="38"/>
        <v>4445</v>
      </c>
      <c r="E705" s="1369">
        <f t="shared" si="38"/>
        <v>1795</v>
      </c>
      <c r="F705" s="1369">
        <f t="shared" si="38"/>
        <v>900</v>
      </c>
      <c r="G705" s="1369">
        <f t="shared" si="38"/>
        <v>5720</v>
      </c>
      <c r="H705" s="1369">
        <f t="shared" si="38"/>
        <v>2210</v>
      </c>
      <c r="I705" s="1369">
        <f t="shared" si="38"/>
        <v>1393855.658</v>
      </c>
      <c r="J705" s="1369">
        <f t="shared" si="38"/>
        <v>0</v>
      </c>
      <c r="K705" s="1370">
        <f>SUM(B705:J705)</f>
        <v>1482547.658</v>
      </c>
    </row>
    <row r="706" spans="6:9" ht="12.75">
      <c r="F706" s="1925"/>
      <c r="G706" s="1925"/>
      <c r="H706" s="1925"/>
      <c r="I706" s="1925"/>
    </row>
    <row r="707" spans="6:9" ht="12.75">
      <c r="F707" s="1925"/>
      <c r="G707" s="1925"/>
      <c r="H707" s="1925"/>
      <c r="I707" s="1925"/>
    </row>
  </sheetData>
  <sheetProtection/>
  <mergeCells count="5">
    <mergeCell ref="F706:I706"/>
    <mergeCell ref="F707:I707"/>
    <mergeCell ref="A2:K2"/>
    <mergeCell ref="A174:K174"/>
    <mergeCell ref="A670:K67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&amp;C2013. évben nyújtott működési célú támogatások összegei&amp;R21. tábla
Adatok: ezer Ft-ban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B1">
      <selection activeCell="B1" sqref="B1:G1"/>
    </sheetView>
  </sheetViews>
  <sheetFormatPr defaultColWidth="9.00390625" defaultRowHeight="12.75"/>
  <cols>
    <col min="1" max="1" width="8.875" style="24" customWidth="1"/>
    <col min="2" max="2" width="9.375" style="24" customWidth="1"/>
    <col min="3" max="3" width="50.50390625" style="24" customWidth="1"/>
    <col min="4" max="6" width="13.50390625" style="24" customWidth="1"/>
    <col min="7" max="7" width="9.625" style="24" customWidth="1"/>
    <col min="8" max="16384" width="9.375" style="24" customWidth="1"/>
  </cols>
  <sheetData>
    <row r="1" spans="1:7" s="697" customFormat="1" ht="49.5" customHeight="1" thickBot="1">
      <c r="A1" s="1487"/>
      <c r="B1" s="1488"/>
      <c r="C1" s="1488" t="s">
        <v>1366</v>
      </c>
      <c r="D1" s="1478" t="s">
        <v>2329</v>
      </c>
      <c r="E1" s="1478" t="s">
        <v>2330</v>
      </c>
      <c r="F1" s="1478" t="s">
        <v>1691</v>
      </c>
      <c r="G1" s="1488" t="s">
        <v>1692</v>
      </c>
    </row>
    <row r="2" spans="1:7" s="35" customFormat="1" ht="16.5" customHeight="1">
      <c r="A2" s="698"/>
      <c r="B2" s="699" t="s">
        <v>2170</v>
      </c>
      <c r="C2" s="700" t="s">
        <v>1357</v>
      </c>
      <c r="D2" s="701"/>
      <c r="E2" s="700"/>
      <c r="F2" s="700"/>
      <c r="G2" s="701"/>
    </row>
    <row r="3" spans="1:7" s="706" customFormat="1" ht="12.75">
      <c r="A3" s="702"/>
      <c r="B3" s="703">
        <v>1</v>
      </c>
      <c r="C3" s="625" t="s">
        <v>1359</v>
      </c>
      <c r="D3" s="704">
        <v>2995023</v>
      </c>
      <c r="E3" s="635">
        <v>2908047</v>
      </c>
      <c r="F3" s="635">
        <v>2807670</v>
      </c>
      <c r="G3" s="705">
        <f aca="true" t="shared" si="0" ref="G3:G8">SUM(F3/E3)*100</f>
        <v>96.54830200474753</v>
      </c>
    </row>
    <row r="4" spans="1:7" s="36" customFormat="1" ht="12.75">
      <c r="A4" s="707"/>
      <c r="B4" s="708">
        <v>2</v>
      </c>
      <c r="C4" s="709" t="s">
        <v>1693</v>
      </c>
      <c r="D4" s="710">
        <v>787423</v>
      </c>
      <c r="E4" s="711">
        <v>737497</v>
      </c>
      <c r="F4" s="711">
        <v>694306</v>
      </c>
      <c r="G4" s="705">
        <f t="shared" si="0"/>
        <v>94.14356939757043</v>
      </c>
    </row>
    <row r="5" spans="1:7" s="36" customFormat="1" ht="12.75">
      <c r="A5" s="707"/>
      <c r="B5" s="708">
        <v>3</v>
      </c>
      <c r="C5" s="712" t="s">
        <v>1694</v>
      </c>
      <c r="D5" s="710">
        <v>4382082</v>
      </c>
      <c r="E5" s="713">
        <v>5267393</v>
      </c>
      <c r="F5" s="713">
        <v>4752909</v>
      </c>
      <c r="G5" s="705">
        <f t="shared" si="0"/>
        <v>90.23266348267539</v>
      </c>
    </row>
    <row r="6" spans="1:7" s="36" customFormat="1" ht="12.75">
      <c r="A6" s="707"/>
      <c r="B6" s="708">
        <v>4</v>
      </c>
      <c r="C6" s="712" t="s">
        <v>1361</v>
      </c>
      <c r="D6" s="714">
        <v>967192</v>
      </c>
      <c r="E6" s="713">
        <v>1535878</v>
      </c>
      <c r="F6" s="713">
        <v>1498094</v>
      </c>
      <c r="G6" s="705">
        <f t="shared" si="0"/>
        <v>97.53990876879544</v>
      </c>
    </row>
    <row r="7" spans="1:7" s="36" customFormat="1" ht="12.75">
      <c r="A7" s="707"/>
      <c r="B7" s="708">
        <v>5</v>
      </c>
      <c r="C7" s="712" t="s">
        <v>1695</v>
      </c>
      <c r="D7" s="710"/>
      <c r="E7" s="713">
        <v>474240</v>
      </c>
      <c r="F7" s="713">
        <v>469114</v>
      </c>
      <c r="G7" s="705">
        <f t="shared" si="0"/>
        <v>98.91911268556005</v>
      </c>
    </row>
    <row r="8" spans="1:7" s="36" customFormat="1" ht="13.5">
      <c r="A8" s="707"/>
      <c r="B8" s="708"/>
      <c r="C8" s="715" t="s">
        <v>818</v>
      </c>
      <c r="D8" s="716">
        <f>SUM(D3:D7)</f>
        <v>9131720</v>
      </c>
      <c r="E8" s="717">
        <f>SUM(E3:E7)</f>
        <v>10923055</v>
      </c>
      <c r="F8" s="717">
        <f>SUM(F3:F7)</f>
        <v>10222093</v>
      </c>
      <c r="G8" s="718">
        <f t="shared" si="0"/>
        <v>93.58272937378783</v>
      </c>
    </row>
    <row r="9" spans="1:7" s="36" customFormat="1" ht="13.5">
      <c r="A9" s="707"/>
      <c r="B9" s="719" t="s">
        <v>1319</v>
      </c>
      <c r="C9" s="720" t="s">
        <v>1358</v>
      </c>
      <c r="D9" s="716"/>
      <c r="E9" s="721"/>
      <c r="F9" s="721"/>
      <c r="G9" s="705"/>
    </row>
    <row r="10" spans="1:7" s="36" customFormat="1" ht="12.75">
      <c r="A10" s="707"/>
      <c r="B10" s="708" t="s">
        <v>102</v>
      </c>
      <c r="C10" s="710" t="s">
        <v>1362</v>
      </c>
      <c r="D10" s="710">
        <v>2516292</v>
      </c>
      <c r="E10" s="713">
        <v>6482334</v>
      </c>
      <c r="F10" s="713">
        <v>938802</v>
      </c>
      <c r="G10" s="705">
        <f>SUM(F10/E10)*100</f>
        <v>14.482468814473307</v>
      </c>
    </row>
    <row r="11" spans="1:7" s="36" customFormat="1" ht="12.75">
      <c r="A11" s="707"/>
      <c r="B11" s="708" t="s">
        <v>1337</v>
      </c>
      <c r="C11" s="710" t="s">
        <v>1363</v>
      </c>
      <c r="D11" s="710">
        <v>492993</v>
      </c>
      <c r="E11" s="713">
        <v>649390</v>
      </c>
      <c r="F11" s="713">
        <v>481512</v>
      </c>
      <c r="G11" s="705">
        <f>SUM(F11/E11)*100</f>
        <v>74.14835460971065</v>
      </c>
    </row>
    <row r="12" spans="1:7" s="36" customFormat="1" ht="12.75">
      <c r="A12" s="707"/>
      <c r="B12" s="708" t="s">
        <v>104</v>
      </c>
      <c r="C12" s="710" t="s">
        <v>1364</v>
      </c>
      <c r="D12" s="714">
        <v>241925</v>
      </c>
      <c r="E12" s="713">
        <v>433448</v>
      </c>
      <c r="F12" s="713">
        <v>366017</v>
      </c>
      <c r="G12" s="705">
        <f>SUM(F12/E12)*100</f>
        <v>84.44311659068677</v>
      </c>
    </row>
    <row r="13" spans="1:7" s="36" customFormat="1" ht="13.5">
      <c r="A13" s="707"/>
      <c r="B13" s="708"/>
      <c r="C13" s="716" t="s">
        <v>819</v>
      </c>
      <c r="D13" s="716">
        <f>SUM(D10:D12)</f>
        <v>3251210</v>
      </c>
      <c r="E13" s="717">
        <f>SUM(E10:E12)</f>
        <v>7565172</v>
      </c>
      <c r="F13" s="717">
        <f>SUM(F10:F12)</f>
        <v>1786331</v>
      </c>
      <c r="G13" s="705">
        <f>SUM(F13/E13)*100</f>
        <v>23.612562939745455</v>
      </c>
    </row>
    <row r="14" spans="1:7" s="36" customFormat="1" ht="13.5">
      <c r="A14" s="707"/>
      <c r="B14" s="719" t="s">
        <v>1318</v>
      </c>
      <c r="C14" s="716" t="s">
        <v>820</v>
      </c>
      <c r="D14" s="710"/>
      <c r="E14" s="713"/>
      <c r="F14" s="713"/>
      <c r="G14" s="705"/>
    </row>
    <row r="15" spans="1:7" s="36" customFormat="1" ht="12.75">
      <c r="A15" s="707"/>
      <c r="B15" s="708">
        <v>1</v>
      </c>
      <c r="C15" s="710" t="s">
        <v>821</v>
      </c>
      <c r="D15" s="710">
        <v>262288</v>
      </c>
      <c r="E15" s="713">
        <v>424829</v>
      </c>
      <c r="F15" s="713">
        <v>424765</v>
      </c>
      <c r="G15" s="705">
        <f>SUM(F15/E15)*100</f>
        <v>99.98493511506983</v>
      </c>
    </row>
    <row r="16" spans="1:7" s="36" customFormat="1" ht="12.75">
      <c r="A16" s="707"/>
      <c r="B16" s="708">
        <v>2</v>
      </c>
      <c r="C16" s="710" t="s">
        <v>822</v>
      </c>
      <c r="D16" s="710">
        <v>20000</v>
      </c>
      <c r="E16" s="713">
        <v>51085</v>
      </c>
      <c r="F16" s="713">
        <v>9712</v>
      </c>
      <c r="G16" s="705">
        <f>SUM(F16/E16)*100</f>
        <v>19.011451502397964</v>
      </c>
    </row>
    <row r="17" spans="1:7" s="36" customFormat="1" ht="13.5">
      <c r="A17" s="707"/>
      <c r="B17" s="708"/>
      <c r="C17" s="716" t="s">
        <v>0</v>
      </c>
      <c r="D17" s="716">
        <f>SUM(D15:D16)</f>
        <v>282288</v>
      </c>
      <c r="E17" s="716">
        <f>SUM(E15:E16)</f>
        <v>475914</v>
      </c>
      <c r="F17" s="716">
        <f>SUM(F15:F16)</f>
        <v>434477</v>
      </c>
      <c r="G17" s="705">
        <f>SUM(F17/E17)*100</f>
        <v>91.29317481729893</v>
      </c>
    </row>
    <row r="18" spans="1:7" s="36" customFormat="1" ht="13.5">
      <c r="A18" s="707"/>
      <c r="B18" s="719" t="s">
        <v>1</v>
      </c>
      <c r="C18" s="716" t="s">
        <v>2</v>
      </c>
      <c r="D18" s="716">
        <v>239727</v>
      </c>
      <c r="E18" s="717">
        <v>1439091</v>
      </c>
      <c r="F18" s="717"/>
      <c r="G18" s="705"/>
    </row>
    <row r="19" spans="1:7" s="37" customFormat="1" ht="18.75" customHeight="1">
      <c r="A19" s="722"/>
      <c r="B19" s="723"/>
      <c r="C19" s="724" t="s">
        <v>3</v>
      </c>
      <c r="D19" s="725">
        <f>D8+D13+D17+D18</f>
        <v>12904945</v>
      </c>
      <c r="E19" s="725">
        <f>E8+E13+E17+E18</f>
        <v>20403232</v>
      </c>
      <c r="F19" s="725">
        <f>F8+F13+F17+F18</f>
        <v>12442901</v>
      </c>
      <c r="G19" s="726">
        <f>SUM(F19/E19)*100</f>
        <v>60.984950815635486</v>
      </c>
    </row>
    <row r="20" spans="2:7" s="20" customFormat="1" ht="12.75">
      <c r="B20" s="727"/>
      <c r="C20" s="728"/>
      <c r="D20" s="728"/>
      <c r="E20" s="728"/>
      <c r="F20" s="728"/>
      <c r="G20" s="728"/>
    </row>
    <row r="21" spans="2:7" s="3" customFormat="1" ht="12.75">
      <c r="B21" s="727"/>
      <c r="C21" s="727"/>
      <c r="D21" s="727"/>
      <c r="E21" s="727"/>
      <c r="F21" s="727"/>
      <c r="G21" s="727"/>
    </row>
    <row r="22" spans="2:7" s="3" customFormat="1" ht="12.75">
      <c r="B22" s="727"/>
      <c r="C22" s="727"/>
      <c r="D22" s="727"/>
      <c r="E22" s="727"/>
      <c r="F22" s="727"/>
      <c r="G22" s="727"/>
    </row>
    <row r="23" spans="2:7" s="3" customFormat="1" ht="12.75">
      <c r="B23" s="727"/>
      <c r="C23" s="727"/>
      <c r="D23" s="727"/>
      <c r="E23" s="727"/>
      <c r="F23" s="727"/>
      <c r="G23" s="727"/>
    </row>
    <row r="24" spans="2:7" s="3" customFormat="1" ht="12.75">
      <c r="B24" s="727"/>
      <c r="C24" s="727"/>
      <c r="D24" s="727"/>
      <c r="E24" s="727"/>
      <c r="F24" s="727"/>
      <c r="G24" s="727"/>
    </row>
    <row r="25" spans="2:7" s="3" customFormat="1" ht="12.75">
      <c r="B25" s="727"/>
      <c r="C25" s="727"/>
      <c r="D25" s="727"/>
      <c r="E25" s="727"/>
      <c r="F25" s="727"/>
      <c r="G25" s="727"/>
    </row>
    <row r="26" spans="2:7" s="3" customFormat="1" ht="12.75">
      <c r="B26" s="727"/>
      <c r="C26" s="727"/>
      <c r="D26" s="727"/>
      <c r="E26" s="727"/>
      <c r="F26" s="727"/>
      <c r="G26" s="727"/>
    </row>
    <row r="27" spans="2:7" s="3" customFormat="1" ht="12.75">
      <c r="B27" s="727"/>
      <c r="C27" s="727"/>
      <c r="D27" s="727"/>
      <c r="E27" s="727"/>
      <c r="F27" s="727"/>
      <c r="G27" s="727"/>
    </row>
    <row r="28" spans="2:7" s="3" customFormat="1" ht="12.75">
      <c r="B28" s="727"/>
      <c r="C28" s="727"/>
      <c r="D28" s="727"/>
      <c r="E28" s="727"/>
      <c r="F28" s="727"/>
      <c r="G28" s="727"/>
    </row>
    <row r="29" spans="2:7" s="3" customFormat="1" ht="12.75">
      <c r="B29" s="727"/>
      <c r="C29" s="727"/>
      <c r="D29" s="727"/>
      <c r="E29" s="727"/>
      <c r="F29" s="727"/>
      <c r="G29" s="727"/>
    </row>
    <row r="30" spans="2:7" s="3" customFormat="1" ht="12.75">
      <c r="B30" s="729"/>
      <c r="C30" s="727"/>
      <c r="D30" s="727"/>
      <c r="E30" s="727"/>
      <c r="F30" s="727"/>
      <c r="G30" s="727"/>
    </row>
    <row r="31" spans="2:7" ht="12.75">
      <c r="B31" s="729"/>
      <c r="C31" s="729"/>
      <c r="D31" s="729"/>
      <c r="E31" s="729"/>
      <c r="F31" s="729"/>
      <c r="G31" s="729"/>
    </row>
    <row r="32" spans="2:7" ht="12.75">
      <c r="B32" s="729"/>
      <c r="C32" s="729"/>
      <c r="D32" s="729"/>
      <c r="E32" s="729"/>
      <c r="F32" s="729"/>
      <c r="G32" s="729"/>
    </row>
    <row r="33" spans="2:7" ht="12.75">
      <c r="B33" s="729"/>
      <c r="C33" s="729"/>
      <c r="D33" s="729"/>
      <c r="E33" s="729"/>
      <c r="F33" s="729"/>
      <c r="G33" s="729"/>
    </row>
    <row r="34" spans="2:7" ht="12.75">
      <c r="B34" s="729"/>
      <c r="C34" s="729"/>
      <c r="D34" s="729"/>
      <c r="E34" s="729"/>
      <c r="F34" s="729"/>
      <c r="G34" s="729"/>
    </row>
    <row r="35" spans="2:7" ht="12.75">
      <c r="B35" s="729"/>
      <c r="C35" s="729"/>
      <c r="D35" s="729"/>
      <c r="E35" s="729"/>
      <c r="F35" s="729"/>
      <c r="G35" s="729"/>
    </row>
    <row r="36" spans="3:7" ht="12.75">
      <c r="C36" s="729"/>
      <c r="D36" s="729"/>
      <c r="E36" s="729"/>
      <c r="F36" s="729"/>
      <c r="G36" s="729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 KIADÁSI  ELŐIRÁNYZATAINAK TELJESÍTÉSE
2013.  ÉVBEN&amp;R&amp;"Times New Roman CE,Félkövér dőlt"4. tábla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B1">
      <pane ySplit="3" topLeftCell="BM4" activePane="bottomLeft" state="frozen"/>
      <selection pane="topLeft" activeCell="A1" sqref="A1"/>
      <selection pane="bottomLeft" activeCell="H17" sqref="H17:R17"/>
    </sheetView>
  </sheetViews>
  <sheetFormatPr defaultColWidth="9.00390625" defaultRowHeight="12.75"/>
  <cols>
    <col min="1" max="1" width="6.50390625" style="30" customWidth="1"/>
    <col min="2" max="2" width="7.00390625" style="30" customWidth="1"/>
    <col min="3" max="3" width="30.875" style="30" customWidth="1"/>
    <col min="4" max="6" width="11.00390625" style="30" customWidth="1"/>
    <col min="7" max="7" width="8.125" style="30" customWidth="1"/>
    <col min="8" max="8" width="10.375" style="30" customWidth="1"/>
    <col min="9" max="9" width="9.50390625" style="30" customWidth="1"/>
    <col min="10" max="10" width="11.625" style="30" customWidth="1"/>
    <col min="11" max="11" width="10.375" style="30" customWidth="1"/>
    <col min="12" max="12" width="10.625" style="30" customWidth="1"/>
    <col min="13" max="13" width="11.125" style="30" customWidth="1"/>
    <col min="14" max="14" width="10.625" style="30" customWidth="1"/>
    <col min="15" max="15" width="10.875" style="30" customWidth="1"/>
    <col min="16" max="16" width="10.125" style="30" customWidth="1"/>
    <col min="17" max="18" width="9.875" style="30" customWidth="1"/>
    <col min="19" max="16384" width="9.375" style="30" customWidth="1"/>
  </cols>
  <sheetData>
    <row r="1" spans="1:18" ht="13.5">
      <c r="A1" s="1524" t="s">
        <v>2333</v>
      </c>
      <c r="B1" s="1517" t="s">
        <v>2334</v>
      </c>
      <c r="C1" s="1520" t="s">
        <v>1366</v>
      </c>
      <c r="D1" s="1525" t="s">
        <v>553</v>
      </c>
      <c r="E1" s="1531"/>
      <c r="F1" s="1530" t="s">
        <v>554</v>
      </c>
      <c r="G1" s="1531"/>
      <c r="H1" s="1529" t="s">
        <v>555</v>
      </c>
      <c r="I1" s="1526"/>
      <c r="J1" s="1526"/>
      <c r="K1" s="1526"/>
      <c r="L1" s="1526"/>
      <c r="M1" s="1526"/>
      <c r="N1" s="1526"/>
      <c r="O1" s="1526"/>
      <c r="P1" s="1526"/>
      <c r="Q1" s="1526"/>
      <c r="R1" s="1527"/>
    </row>
    <row r="2" spans="1:18" ht="15" customHeight="1" thickBot="1">
      <c r="A2" s="1515"/>
      <c r="B2" s="1518"/>
      <c r="C2" s="1521"/>
      <c r="D2" s="1522"/>
      <c r="E2" s="1523"/>
      <c r="F2" s="1532"/>
      <c r="G2" s="1533"/>
      <c r="H2" s="1504" t="s">
        <v>2173</v>
      </c>
      <c r="I2" s="1508"/>
      <c r="J2" s="1545" t="s">
        <v>1393</v>
      </c>
      <c r="K2" s="1504" t="s">
        <v>1394</v>
      </c>
      <c r="L2" s="1505"/>
      <c r="M2" s="1542" t="s">
        <v>1395</v>
      </c>
      <c r="N2" s="1511" t="s">
        <v>1002</v>
      </c>
      <c r="O2" s="1512"/>
      <c r="P2" s="1513"/>
      <c r="Q2" s="244"/>
      <c r="R2" s="1542" t="s">
        <v>2177</v>
      </c>
    </row>
    <row r="3" spans="1:18" s="31" customFormat="1" ht="42" customHeight="1" thickBot="1">
      <c r="A3" s="1515"/>
      <c r="B3" s="1518"/>
      <c r="C3" s="1521"/>
      <c r="D3" s="1540" t="s">
        <v>2338</v>
      </c>
      <c r="E3" s="1540" t="s">
        <v>2339</v>
      </c>
      <c r="F3" s="1531" t="s">
        <v>1007</v>
      </c>
      <c r="G3" s="1534" t="s">
        <v>556</v>
      </c>
      <c r="H3" s="1509"/>
      <c r="I3" s="1510"/>
      <c r="J3" s="1535"/>
      <c r="K3" s="1506"/>
      <c r="L3" s="1507"/>
      <c r="M3" s="1535"/>
      <c r="N3" s="1542" t="s">
        <v>2174</v>
      </c>
      <c r="O3" s="1544" t="s">
        <v>2175</v>
      </c>
      <c r="P3" s="1544" t="s">
        <v>2176</v>
      </c>
      <c r="Q3" s="1542" t="s">
        <v>2340</v>
      </c>
      <c r="R3" s="1535"/>
    </row>
    <row r="4" spans="1:18" s="31" customFormat="1" ht="24.75" customHeight="1" thickBot="1">
      <c r="A4" s="1516"/>
      <c r="B4" s="1519"/>
      <c r="C4" s="1521"/>
      <c r="D4" s="1541"/>
      <c r="E4" s="1541"/>
      <c r="F4" s="1523"/>
      <c r="G4" s="1528"/>
      <c r="H4" s="243" t="s">
        <v>1000</v>
      </c>
      <c r="I4" s="114" t="s">
        <v>1397</v>
      </c>
      <c r="J4" s="1535"/>
      <c r="K4" s="243" t="s">
        <v>1001</v>
      </c>
      <c r="L4" s="114" t="s">
        <v>1398</v>
      </c>
      <c r="M4" s="1535"/>
      <c r="N4" s="1543"/>
      <c r="O4" s="1543"/>
      <c r="P4" s="1543"/>
      <c r="Q4" s="1543"/>
      <c r="R4" s="1535"/>
    </row>
    <row r="5" spans="1:18" ht="16.5" customHeight="1">
      <c r="A5" s="98"/>
      <c r="B5" s="98"/>
      <c r="C5" s="56" t="s">
        <v>1390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ht="16.5" customHeight="1">
      <c r="A6" s="57"/>
      <c r="B6" s="57">
        <v>12</v>
      </c>
      <c r="C6" s="56" t="s">
        <v>2335</v>
      </c>
      <c r="D6" s="58">
        <v>0</v>
      </c>
      <c r="E6" s="58">
        <v>14399</v>
      </c>
      <c r="F6" s="58">
        <v>13565</v>
      </c>
      <c r="G6" s="245">
        <f>SUM(F6/E6)*100</f>
        <v>94.20793110632682</v>
      </c>
      <c r="H6" s="58">
        <v>12851</v>
      </c>
      <c r="I6" s="58"/>
      <c r="J6" s="58">
        <v>50</v>
      </c>
      <c r="K6" s="58"/>
      <c r="L6" s="58"/>
      <c r="M6" s="58"/>
      <c r="N6" s="58"/>
      <c r="O6" s="58">
        <v>99</v>
      </c>
      <c r="P6" s="58"/>
      <c r="Q6" s="56">
        <v>565</v>
      </c>
      <c r="R6" s="56"/>
    </row>
    <row r="7" spans="1:18" ht="16.5" customHeight="1">
      <c r="A7" s="57"/>
      <c r="B7" s="57">
        <v>13</v>
      </c>
      <c r="C7" s="56" t="s">
        <v>2336</v>
      </c>
      <c r="D7" s="58">
        <v>329913</v>
      </c>
      <c r="E7" s="58">
        <v>374357</v>
      </c>
      <c r="F7" s="58">
        <v>133897</v>
      </c>
      <c r="G7" s="245">
        <f aca="true" t="shared" si="0" ref="G7:G17">SUM(F7/E7)*100</f>
        <v>35.76719548452413</v>
      </c>
      <c r="H7" s="58">
        <v>5434</v>
      </c>
      <c r="I7" s="58">
        <v>2000</v>
      </c>
      <c r="J7" s="58"/>
      <c r="K7" s="58"/>
      <c r="L7" s="58"/>
      <c r="M7" s="58"/>
      <c r="N7" s="58"/>
      <c r="O7" s="58">
        <v>35082</v>
      </c>
      <c r="P7" s="58">
        <v>91381</v>
      </c>
      <c r="Q7" s="56"/>
      <c r="R7" s="56"/>
    </row>
    <row r="8" spans="1:18" ht="16.5" customHeight="1">
      <c r="A8" s="57"/>
      <c r="B8" s="57">
        <v>15</v>
      </c>
      <c r="C8" s="56" t="s">
        <v>2178</v>
      </c>
      <c r="D8" s="58">
        <v>397418</v>
      </c>
      <c r="E8" s="58">
        <v>486309</v>
      </c>
      <c r="F8" s="58">
        <v>476615</v>
      </c>
      <c r="G8" s="245">
        <f t="shared" si="0"/>
        <v>98.00661719194997</v>
      </c>
      <c r="H8" s="58">
        <v>445635</v>
      </c>
      <c r="I8" s="58"/>
      <c r="J8" s="58">
        <v>489</v>
      </c>
      <c r="K8" s="58">
        <v>2731</v>
      </c>
      <c r="L8" s="58">
        <v>23633</v>
      </c>
      <c r="M8" s="58"/>
      <c r="N8" s="58"/>
      <c r="O8" s="58">
        <v>1503</v>
      </c>
      <c r="P8" s="58">
        <v>2624</v>
      </c>
      <c r="Q8" s="56"/>
      <c r="R8" s="56"/>
    </row>
    <row r="9" spans="1:18" ht="16.5" customHeight="1">
      <c r="A9" s="57"/>
      <c r="B9" s="57">
        <v>16</v>
      </c>
      <c r="C9" s="56" t="s">
        <v>1481</v>
      </c>
      <c r="D9" s="58">
        <v>501520</v>
      </c>
      <c r="E9" s="58">
        <v>4528737</v>
      </c>
      <c r="F9" s="58">
        <v>1130058</v>
      </c>
      <c r="G9" s="245">
        <f t="shared" si="0"/>
        <v>24.95304982382505</v>
      </c>
      <c r="H9" s="58">
        <v>23774</v>
      </c>
      <c r="I9" s="58"/>
      <c r="J9" s="58"/>
      <c r="K9" s="58">
        <v>100000</v>
      </c>
      <c r="L9" s="58">
        <v>166492</v>
      </c>
      <c r="M9" s="58"/>
      <c r="N9" s="58"/>
      <c r="O9" s="58"/>
      <c r="P9" s="58">
        <v>838178</v>
      </c>
      <c r="Q9" s="56">
        <v>1614</v>
      </c>
      <c r="R9" s="58"/>
    </row>
    <row r="10" spans="1:18" ht="16.5" customHeight="1">
      <c r="A10" s="57"/>
      <c r="B10" s="57">
        <v>17</v>
      </c>
      <c r="C10" s="56" t="s">
        <v>2179</v>
      </c>
      <c r="D10" s="58">
        <v>827418</v>
      </c>
      <c r="E10" s="58">
        <v>994581</v>
      </c>
      <c r="F10" s="58">
        <v>843582</v>
      </c>
      <c r="G10" s="245">
        <f t="shared" si="0"/>
        <v>84.81782780889641</v>
      </c>
      <c r="H10" s="58">
        <v>523047</v>
      </c>
      <c r="I10" s="58">
        <v>47</v>
      </c>
      <c r="J10" s="58">
        <v>20</v>
      </c>
      <c r="K10" s="58">
        <v>188327</v>
      </c>
      <c r="L10" s="58"/>
      <c r="M10" s="58"/>
      <c r="N10" s="58"/>
      <c r="O10" s="58"/>
      <c r="P10" s="58"/>
      <c r="Q10" s="58">
        <v>33786</v>
      </c>
      <c r="R10" s="58">
        <v>98355</v>
      </c>
    </row>
    <row r="11" spans="1:18" ht="16.5" customHeight="1">
      <c r="A11" s="57"/>
      <c r="B11" s="57">
        <v>18</v>
      </c>
      <c r="C11" s="56" t="s">
        <v>2180</v>
      </c>
      <c r="D11" s="58">
        <v>43180</v>
      </c>
      <c r="E11" s="58">
        <v>43180</v>
      </c>
      <c r="F11" s="58">
        <v>42410</v>
      </c>
      <c r="G11" s="245">
        <f t="shared" si="0"/>
        <v>98.21676702176933</v>
      </c>
      <c r="H11" s="58">
        <v>35184</v>
      </c>
      <c r="I11" s="58"/>
      <c r="J11" s="58">
        <v>7226</v>
      </c>
      <c r="K11" s="58"/>
      <c r="L11" s="58"/>
      <c r="M11" s="58"/>
      <c r="N11" s="58"/>
      <c r="O11" s="58"/>
      <c r="P11" s="58"/>
      <c r="Q11" s="58"/>
      <c r="R11" s="58"/>
    </row>
    <row r="12" spans="1:18" ht="16.5" customHeight="1">
      <c r="A12" s="57"/>
      <c r="B12" s="57">
        <v>19</v>
      </c>
      <c r="C12" s="56" t="s">
        <v>1331</v>
      </c>
      <c r="D12" s="58">
        <v>8830287</v>
      </c>
      <c r="E12" s="58">
        <v>11642112</v>
      </c>
      <c r="F12" s="58">
        <v>11050161</v>
      </c>
      <c r="G12" s="245">
        <f t="shared" si="0"/>
        <v>94.91543286991227</v>
      </c>
      <c r="H12" s="58">
        <v>303427</v>
      </c>
      <c r="I12" s="58"/>
      <c r="J12" s="58">
        <v>4342745</v>
      </c>
      <c r="K12" s="58">
        <v>14990</v>
      </c>
      <c r="L12" s="58"/>
      <c r="M12" s="58">
        <v>4422860</v>
      </c>
      <c r="N12" s="58"/>
      <c r="O12" s="58">
        <v>72276</v>
      </c>
      <c r="P12" s="58"/>
      <c r="Q12" s="58">
        <v>158218</v>
      </c>
      <c r="R12" s="58">
        <v>1735645</v>
      </c>
    </row>
    <row r="13" spans="1:18" ht="16.5" customHeight="1">
      <c r="A13" s="57"/>
      <c r="B13" s="57">
        <v>20</v>
      </c>
      <c r="C13" s="12" t="s">
        <v>1009</v>
      </c>
      <c r="D13" s="12">
        <v>0</v>
      </c>
      <c r="E13" s="12">
        <v>1015</v>
      </c>
      <c r="F13" s="12">
        <v>1512</v>
      </c>
      <c r="G13" s="245">
        <f t="shared" si="0"/>
        <v>148.96551724137933</v>
      </c>
      <c r="H13" s="58">
        <v>10</v>
      </c>
      <c r="I13" s="58"/>
      <c r="J13" s="58">
        <v>1502</v>
      </c>
      <c r="K13" s="58"/>
      <c r="L13" s="58"/>
      <c r="M13" s="58"/>
      <c r="N13" s="58"/>
      <c r="O13" s="58"/>
      <c r="P13" s="58"/>
      <c r="Q13" s="58"/>
      <c r="R13" s="58"/>
    </row>
    <row r="14" spans="1:18" ht="16.5" customHeight="1">
      <c r="A14" s="57"/>
      <c r="B14" s="57">
        <v>22</v>
      </c>
      <c r="C14" s="56" t="s">
        <v>1306</v>
      </c>
      <c r="D14" s="58">
        <v>26590</v>
      </c>
      <c r="E14" s="58">
        <v>97454</v>
      </c>
      <c r="F14" s="58">
        <v>88506</v>
      </c>
      <c r="G14" s="245">
        <f t="shared" si="0"/>
        <v>90.81823219159809</v>
      </c>
      <c r="H14" s="58">
        <v>16732</v>
      </c>
      <c r="I14" s="58">
        <v>4701</v>
      </c>
      <c r="J14" s="58"/>
      <c r="K14" s="58">
        <v>61806</v>
      </c>
      <c r="L14" s="58"/>
      <c r="M14" s="58"/>
      <c r="N14" s="58"/>
      <c r="O14" s="58">
        <v>5267</v>
      </c>
      <c r="P14" s="58"/>
      <c r="Q14" s="58"/>
      <c r="R14" s="58"/>
    </row>
    <row r="15" spans="1:18" ht="24.75" customHeight="1">
      <c r="A15" s="59"/>
      <c r="B15" s="59"/>
      <c r="C15" s="208" t="s">
        <v>2337</v>
      </c>
      <c r="D15" s="210">
        <v>10956326</v>
      </c>
      <c r="E15" s="210">
        <f>SUM(E6:E14)</f>
        <v>18182144</v>
      </c>
      <c r="F15" s="210">
        <f>SUM(F6:F14)</f>
        <v>13780306</v>
      </c>
      <c r="G15" s="246">
        <f t="shared" si="0"/>
        <v>75.79032483737892</v>
      </c>
      <c r="H15" s="97">
        <f aca="true" t="shared" si="1" ref="H15:M15">SUM(H6:H14)</f>
        <v>1366094</v>
      </c>
      <c r="I15" s="97">
        <f t="shared" si="1"/>
        <v>6748</v>
      </c>
      <c r="J15" s="97">
        <f t="shared" si="1"/>
        <v>4352032</v>
      </c>
      <c r="K15" s="97">
        <f t="shared" si="1"/>
        <v>367854</v>
      </c>
      <c r="L15" s="97">
        <f t="shared" si="1"/>
        <v>190125</v>
      </c>
      <c r="M15" s="97">
        <f t="shared" si="1"/>
        <v>4422860</v>
      </c>
      <c r="N15" s="97"/>
      <c r="O15" s="97">
        <f>SUM(O6:O14)</f>
        <v>114227</v>
      </c>
      <c r="P15" s="97">
        <f>SUM(P6:P14)</f>
        <v>932183</v>
      </c>
      <c r="Q15" s="97">
        <f>SUM(Q6:Q14)</f>
        <v>194183</v>
      </c>
      <c r="R15" s="97">
        <f>SUM(R6:R14)</f>
        <v>1834000</v>
      </c>
    </row>
    <row r="16" spans="1:18" ht="16.5" customHeight="1">
      <c r="A16" s="61">
        <v>2</v>
      </c>
      <c r="B16" s="61"/>
      <c r="C16" s="56" t="s">
        <v>1389</v>
      </c>
      <c r="D16" s="58">
        <v>1948619</v>
      </c>
      <c r="E16" s="58">
        <v>2221088</v>
      </c>
      <c r="F16" s="58">
        <v>2133747</v>
      </c>
      <c r="G16" s="245">
        <f t="shared" si="0"/>
        <v>96.0676479275022</v>
      </c>
      <c r="H16" s="58">
        <v>1190287</v>
      </c>
      <c r="I16" s="58">
        <v>67681</v>
      </c>
      <c r="J16" s="58"/>
      <c r="K16" s="58">
        <v>13192</v>
      </c>
      <c r="L16" s="58">
        <v>156</v>
      </c>
      <c r="M16" s="62"/>
      <c r="N16" s="58">
        <v>250140</v>
      </c>
      <c r="O16" s="58">
        <v>268699</v>
      </c>
      <c r="P16" s="58">
        <v>80260</v>
      </c>
      <c r="Q16" s="58"/>
      <c r="R16" s="58">
        <v>263332</v>
      </c>
    </row>
    <row r="17" spans="1:18" ht="16.5" customHeight="1">
      <c r="A17" s="59"/>
      <c r="B17" s="59"/>
      <c r="C17" s="60" t="s">
        <v>565</v>
      </c>
      <c r="D17" s="97">
        <v>12904945</v>
      </c>
      <c r="E17" s="97">
        <f>SUM(E15:E16)</f>
        <v>20403232</v>
      </c>
      <c r="F17" s="97">
        <f>SUM(F15:F16)</f>
        <v>15914053</v>
      </c>
      <c r="G17" s="246">
        <f t="shared" si="0"/>
        <v>77.99770644180295</v>
      </c>
      <c r="H17" s="97">
        <f aca="true" t="shared" si="2" ref="H17:R17">SUM(H15:H16)</f>
        <v>2556381</v>
      </c>
      <c r="I17" s="97">
        <f t="shared" si="2"/>
        <v>74429</v>
      </c>
      <c r="J17" s="97">
        <f t="shared" si="2"/>
        <v>4352032</v>
      </c>
      <c r="K17" s="97">
        <f t="shared" si="2"/>
        <v>381046</v>
      </c>
      <c r="L17" s="97">
        <f t="shared" si="2"/>
        <v>190281</v>
      </c>
      <c r="M17" s="97">
        <f t="shared" si="2"/>
        <v>4422860</v>
      </c>
      <c r="N17" s="97">
        <f t="shared" si="2"/>
        <v>250140</v>
      </c>
      <c r="O17" s="97">
        <f t="shared" si="2"/>
        <v>382926</v>
      </c>
      <c r="P17" s="97">
        <f t="shared" si="2"/>
        <v>1012443</v>
      </c>
      <c r="Q17" s="97">
        <f t="shared" si="2"/>
        <v>194183</v>
      </c>
      <c r="R17" s="97">
        <f t="shared" si="2"/>
        <v>2097332</v>
      </c>
    </row>
    <row r="18" spans="3:16" ht="16.5" customHeight="1">
      <c r="C18" s="32"/>
      <c r="D18" s="32"/>
      <c r="E18" s="32"/>
      <c r="F18" s="32"/>
      <c r="G18" s="32"/>
      <c r="H18" s="33"/>
      <c r="I18" s="33"/>
      <c r="J18" s="33"/>
      <c r="K18" s="33"/>
      <c r="L18" s="33"/>
      <c r="M18" s="33"/>
      <c r="N18" s="33"/>
      <c r="O18" s="33"/>
      <c r="P18" s="33"/>
    </row>
    <row r="19" spans="3:15" ht="13.5" customHeight="1">
      <c r="C19" s="32"/>
      <c r="D19" s="32"/>
      <c r="E19" s="32"/>
      <c r="F19" s="32"/>
      <c r="G19" s="32"/>
      <c r="H19" s="33"/>
      <c r="I19" s="33"/>
      <c r="J19" s="33"/>
      <c r="K19" s="33"/>
      <c r="L19" s="33"/>
      <c r="M19" s="33"/>
      <c r="N19" s="33"/>
      <c r="O19" s="33"/>
    </row>
    <row r="20" spans="3:15" ht="13.5" customHeight="1">
      <c r="C20" s="696"/>
      <c r="H20" s="33"/>
      <c r="I20" s="33"/>
      <c r="J20" s="33"/>
      <c r="K20" s="33"/>
      <c r="L20" s="33"/>
      <c r="M20" s="33"/>
      <c r="N20" s="33"/>
      <c r="O20" s="33"/>
    </row>
    <row r="21" spans="8:15" ht="13.5" customHeight="1">
      <c r="H21" s="33"/>
      <c r="I21" s="33"/>
      <c r="J21" s="33"/>
      <c r="K21" s="33"/>
      <c r="L21" s="33"/>
      <c r="M21" s="33"/>
      <c r="N21" s="33"/>
      <c r="O21" s="33"/>
    </row>
    <row r="22" spans="8:15" ht="13.5" customHeight="1">
      <c r="H22" s="33"/>
      <c r="I22" s="33"/>
      <c r="J22" s="33"/>
      <c r="K22" s="33"/>
      <c r="L22" s="33"/>
      <c r="M22" s="33"/>
      <c r="N22" s="33"/>
      <c r="O22" s="33"/>
    </row>
    <row r="23" spans="8:15" ht="13.5" customHeight="1">
      <c r="H23" s="33"/>
      <c r="I23" s="33"/>
      <c r="J23" s="33"/>
      <c r="K23" s="33"/>
      <c r="L23" s="33"/>
      <c r="M23" s="33"/>
      <c r="N23" s="33"/>
      <c r="O23" s="33"/>
    </row>
    <row r="24" spans="8:15" ht="13.5" customHeight="1">
      <c r="H24" s="33"/>
      <c r="I24" s="33"/>
      <c r="J24" s="33"/>
      <c r="K24" s="33"/>
      <c r="L24" s="33"/>
      <c r="M24" s="33"/>
      <c r="N24" s="33"/>
      <c r="O24" s="33"/>
    </row>
    <row r="25" spans="8:15" ht="13.5" customHeight="1">
      <c r="H25" s="33"/>
      <c r="I25" s="33"/>
      <c r="J25" s="33"/>
      <c r="K25" s="33"/>
      <c r="L25" s="33"/>
      <c r="M25" s="33"/>
      <c r="N25" s="33"/>
      <c r="O25" s="33"/>
    </row>
    <row r="26" spans="8:15" ht="13.5" customHeight="1">
      <c r="H26" s="33"/>
      <c r="I26" s="33"/>
      <c r="J26" s="33"/>
      <c r="K26" s="33"/>
      <c r="L26" s="33"/>
      <c r="M26" s="33"/>
      <c r="N26" s="33"/>
      <c r="O26" s="33"/>
    </row>
    <row r="27" spans="8:15" ht="13.5" customHeight="1">
      <c r="H27" s="33"/>
      <c r="I27" s="33"/>
      <c r="J27" s="33"/>
      <c r="K27" s="33"/>
      <c r="L27" s="33"/>
      <c r="M27" s="33"/>
      <c r="N27" s="33"/>
      <c r="O27" s="33"/>
    </row>
    <row r="28" ht="13.5" customHeight="1"/>
    <row r="29" ht="13.5" customHeight="1"/>
    <row r="30" ht="13.5" customHeight="1"/>
  </sheetData>
  <sheetProtection/>
  <mergeCells count="20">
    <mergeCell ref="H1:R1"/>
    <mergeCell ref="D1:E2"/>
    <mergeCell ref="A1:A4"/>
    <mergeCell ref="B1:B4"/>
    <mergeCell ref="C1:C4"/>
    <mergeCell ref="F3:F4"/>
    <mergeCell ref="K2:L3"/>
    <mergeCell ref="H2:I3"/>
    <mergeCell ref="R2:R4"/>
    <mergeCell ref="N2:P2"/>
    <mergeCell ref="D3:D4"/>
    <mergeCell ref="E3:E4"/>
    <mergeCell ref="N3:N4"/>
    <mergeCell ref="Q3:Q4"/>
    <mergeCell ref="O3:O4"/>
    <mergeCell ref="P3:P4"/>
    <mergeCell ref="J2:J4"/>
    <mergeCell ref="M2:M4"/>
    <mergeCell ref="F1:G2"/>
    <mergeCell ref="G3:G4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80" r:id="rId1"/>
  <headerFooter alignWithMargins="0">
    <oddHeader>&amp;C&amp;"Times New Roman,Félkövér dőlt"ZALAEGERSZEG MEGYEI JOGÚ VÁROS ÖNKORMÁNYZATA 2013. ÉVI  BEVÉTELI ELŐIRÁNYZATAI NAK  TELJESÍTÉSE CÍMENKÉNTI BONTÁSBAN&amp;R&amp;"Times New Roman,Félkövér dőlt"5. tábla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34"/>
  <sheetViews>
    <sheetView zoomScalePageLayoutView="0" workbookViewId="0" topLeftCell="A1">
      <pane ySplit="4" topLeftCell="BM146" activePane="bottomLeft" state="frozen"/>
      <selection pane="topLeft" activeCell="A1" sqref="A1"/>
      <selection pane="bottomLeft" activeCell="G155" sqref="G155:G157"/>
    </sheetView>
  </sheetViews>
  <sheetFormatPr defaultColWidth="9.00390625" defaultRowHeight="12.75"/>
  <cols>
    <col min="1" max="1" width="5.125" style="121" customWidth="1"/>
    <col min="2" max="2" width="5.00390625" style="121" customWidth="1"/>
    <col min="3" max="3" width="37.625" style="121" customWidth="1"/>
    <col min="4" max="4" width="11.625" style="121" customWidth="1"/>
    <col min="5" max="6" width="11.875" style="121" customWidth="1"/>
    <col min="7" max="7" width="8.125" style="121" customWidth="1"/>
    <col min="8" max="8" width="11.375" style="121" customWidth="1"/>
    <col min="9" max="9" width="9.375" style="121" customWidth="1"/>
    <col min="10" max="10" width="10.625" style="121" customWidth="1"/>
    <col min="11" max="11" width="9.625" style="121" customWidth="1"/>
    <col min="12" max="12" width="9.125" style="121" customWidth="1"/>
    <col min="13" max="13" width="10.375" style="121" customWidth="1"/>
    <col min="14" max="14" width="9.625" style="121" customWidth="1"/>
    <col min="15" max="16" width="9.875" style="121" customWidth="1"/>
    <col min="17" max="17" width="9.50390625" style="121" customWidth="1"/>
    <col min="18" max="18" width="10.375" style="121" customWidth="1"/>
    <col min="19" max="16384" width="9.375" style="121" customWidth="1"/>
  </cols>
  <sheetData>
    <row r="1" spans="1:18" ht="13.5">
      <c r="A1" s="1494" t="s">
        <v>1391</v>
      </c>
      <c r="B1" s="1494" t="s">
        <v>1392</v>
      </c>
      <c r="C1" s="1501" t="s">
        <v>1366</v>
      </c>
      <c r="D1" s="1499" t="s">
        <v>553</v>
      </c>
      <c r="E1" s="1500"/>
      <c r="F1" s="1499" t="s">
        <v>554</v>
      </c>
      <c r="G1" s="1500"/>
      <c r="H1" s="1514" t="s">
        <v>555</v>
      </c>
      <c r="I1" s="1514"/>
      <c r="J1" s="1514"/>
      <c r="K1" s="1514"/>
      <c r="L1" s="1514"/>
      <c r="M1" s="1514"/>
      <c r="N1" s="1514"/>
      <c r="O1" s="1514"/>
      <c r="P1" s="1514"/>
      <c r="Q1" s="1514"/>
      <c r="R1" s="1514"/>
    </row>
    <row r="2" spans="1:18" s="113" customFormat="1" ht="16.5" customHeight="1">
      <c r="A2" s="1502"/>
      <c r="B2" s="1502"/>
      <c r="C2" s="1502"/>
      <c r="D2" s="1500"/>
      <c r="E2" s="1500"/>
      <c r="F2" s="1500"/>
      <c r="G2" s="1500"/>
      <c r="H2" s="1494" t="s">
        <v>2273</v>
      </c>
      <c r="I2" s="1546"/>
      <c r="J2" s="1494" t="s">
        <v>2341</v>
      </c>
      <c r="K2" s="1494" t="s">
        <v>1394</v>
      </c>
      <c r="L2" s="1546"/>
      <c r="M2" s="1494" t="s">
        <v>1395</v>
      </c>
      <c r="N2" s="1501" t="s">
        <v>1003</v>
      </c>
      <c r="O2" s="1551"/>
      <c r="P2" s="1551"/>
      <c r="Q2" s="1494" t="s">
        <v>2340</v>
      </c>
      <c r="R2" s="1494" t="s">
        <v>1396</v>
      </c>
    </row>
    <row r="3" spans="1:18" s="113" customFormat="1" ht="34.5" customHeight="1">
      <c r="A3" s="1502"/>
      <c r="B3" s="1502"/>
      <c r="C3" s="1502"/>
      <c r="D3" s="1500" t="s">
        <v>2338</v>
      </c>
      <c r="E3" s="1500" t="s">
        <v>2339</v>
      </c>
      <c r="F3" s="1500" t="s">
        <v>1007</v>
      </c>
      <c r="G3" s="1500" t="s">
        <v>556</v>
      </c>
      <c r="H3" s="1546"/>
      <c r="I3" s="1546"/>
      <c r="J3" s="1546"/>
      <c r="K3" s="1546"/>
      <c r="L3" s="1546"/>
      <c r="M3" s="1546"/>
      <c r="N3" s="112" t="s">
        <v>1129</v>
      </c>
      <c r="O3" s="112" t="s">
        <v>1130</v>
      </c>
      <c r="P3" s="112" t="s">
        <v>1131</v>
      </c>
      <c r="Q3" s="1546"/>
      <c r="R3" s="1546"/>
    </row>
    <row r="4" spans="1:18" s="113" customFormat="1" ht="34.5" customHeight="1">
      <c r="A4" s="1502"/>
      <c r="B4" s="1502"/>
      <c r="C4" s="1502"/>
      <c r="D4" s="1500"/>
      <c r="E4" s="1500"/>
      <c r="F4" s="1500"/>
      <c r="G4" s="1500"/>
      <c r="H4" s="112" t="s">
        <v>1001</v>
      </c>
      <c r="I4" s="112" t="s">
        <v>1397</v>
      </c>
      <c r="J4" s="1546"/>
      <c r="K4" s="112" t="s">
        <v>1001</v>
      </c>
      <c r="L4" s="112" t="s">
        <v>1398</v>
      </c>
      <c r="M4" s="1546"/>
      <c r="N4" s="646"/>
      <c r="O4" s="646"/>
      <c r="P4" s="646"/>
      <c r="Q4" s="1546"/>
      <c r="R4" s="1546"/>
    </row>
    <row r="5" spans="1:18" s="113" customFormat="1" ht="12.75" customHeight="1">
      <c r="A5" s="1">
        <v>1</v>
      </c>
      <c r="B5" s="1"/>
      <c r="C5" s="247" t="s">
        <v>1390</v>
      </c>
      <c r="D5" s="247"/>
      <c r="E5" s="247"/>
      <c r="F5" s="247"/>
      <c r="G5" s="247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</row>
    <row r="6" spans="1:18" s="113" customFormat="1" ht="12.75" customHeight="1">
      <c r="A6" s="1">
        <v>1</v>
      </c>
      <c r="B6" s="1">
        <v>1</v>
      </c>
      <c r="C6" s="247" t="s">
        <v>1008</v>
      </c>
      <c r="D6" s="247"/>
      <c r="E6" s="247"/>
      <c r="F6" s="247"/>
      <c r="G6" s="247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</row>
    <row r="7" spans="1:18" s="116" customFormat="1" ht="13.5" customHeight="1">
      <c r="A7" s="248">
        <v>1</v>
      </c>
      <c r="B7" s="248">
        <v>12</v>
      </c>
      <c r="C7" s="249" t="s">
        <v>2335</v>
      </c>
      <c r="D7" s="289"/>
      <c r="E7" s="289"/>
      <c r="F7" s="289"/>
      <c r="G7" s="289"/>
      <c r="H7" s="250"/>
      <c r="I7" s="250"/>
      <c r="J7" s="206"/>
      <c r="K7" s="206"/>
      <c r="L7" s="206"/>
      <c r="M7" s="206"/>
      <c r="N7" s="206"/>
      <c r="O7" s="206"/>
      <c r="P7" s="206"/>
      <c r="Q7" s="206"/>
      <c r="R7" s="206"/>
    </row>
    <row r="8" spans="1:18" s="116" customFormat="1" ht="26.25" customHeight="1">
      <c r="A8" s="117"/>
      <c r="B8" s="117"/>
      <c r="C8" s="251" t="s">
        <v>1580</v>
      </c>
      <c r="D8" s="290"/>
      <c r="E8" s="295">
        <v>92</v>
      </c>
      <c r="F8" s="295">
        <v>99</v>
      </c>
      <c r="G8" s="309">
        <f>SUM(F8/E8)*100</f>
        <v>107.6086956521739</v>
      </c>
      <c r="H8" s="207"/>
      <c r="I8" s="207"/>
      <c r="J8" s="206"/>
      <c r="K8" s="206"/>
      <c r="L8" s="206"/>
      <c r="M8" s="206"/>
      <c r="N8" s="206"/>
      <c r="O8" s="206">
        <v>99</v>
      </c>
      <c r="P8" s="206"/>
      <c r="Q8" s="206"/>
      <c r="R8" s="206"/>
    </row>
    <row r="9" spans="1:18" s="116" customFormat="1" ht="15" customHeight="1">
      <c r="A9" s="117"/>
      <c r="B9" s="117"/>
      <c r="C9" s="1014" t="s">
        <v>360</v>
      </c>
      <c r="D9" s="336"/>
      <c r="E9" s="295">
        <v>1982</v>
      </c>
      <c r="F9" s="295">
        <v>2492</v>
      </c>
      <c r="G9" s="309">
        <f>SUM(F9/E9)*100</f>
        <v>125.73158425832492</v>
      </c>
      <c r="H9" s="207">
        <v>2492</v>
      </c>
      <c r="I9" s="207"/>
      <c r="J9" s="206"/>
      <c r="K9" s="206"/>
      <c r="L9" s="206"/>
      <c r="M9" s="206"/>
      <c r="N9" s="206"/>
      <c r="O9" s="206"/>
      <c r="P9" s="206"/>
      <c r="Q9" s="206"/>
      <c r="R9" s="206"/>
    </row>
    <row r="10" spans="1:18" s="116" customFormat="1" ht="26.25" customHeight="1">
      <c r="A10" s="117"/>
      <c r="B10" s="117"/>
      <c r="C10" s="1012" t="s">
        <v>674</v>
      </c>
      <c r="D10" s="336"/>
      <c r="E10" s="295"/>
      <c r="F10" s="295"/>
      <c r="G10" s="309"/>
      <c r="H10" s="207"/>
      <c r="I10" s="207"/>
      <c r="J10" s="206"/>
      <c r="K10" s="206"/>
      <c r="L10" s="206"/>
      <c r="M10" s="206"/>
      <c r="N10" s="206"/>
      <c r="O10" s="206"/>
      <c r="P10" s="206"/>
      <c r="Q10" s="206"/>
      <c r="R10" s="206"/>
    </row>
    <row r="11" spans="1:18" s="116" customFormat="1" ht="15" customHeight="1">
      <c r="A11" s="117"/>
      <c r="B11" s="117"/>
      <c r="C11" s="251" t="s">
        <v>673</v>
      </c>
      <c r="D11" s="290"/>
      <c r="E11" s="295"/>
      <c r="F11" s="295">
        <v>71</v>
      </c>
      <c r="G11" s="309"/>
      <c r="H11" s="207"/>
      <c r="I11" s="207"/>
      <c r="J11" s="206"/>
      <c r="K11" s="206"/>
      <c r="L11" s="206"/>
      <c r="M11" s="206"/>
      <c r="N11" s="206"/>
      <c r="O11" s="206"/>
      <c r="P11" s="206"/>
      <c r="Q11" s="206">
        <v>71</v>
      </c>
      <c r="R11" s="206"/>
    </row>
    <row r="12" spans="1:18" s="116" customFormat="1" ht="15" customHeight="1">
      <c r="A12" s="117"/>
      <c r="B12" s="117"/>
      <c r="C12" s="251" t="s">
        <v>337</v>
      </c>
      <c r="D12" s="987"/>
      <c r="E12" s="1015"/>
      <c r="F12" s="295">
        <v>50</v>
      </c>
      <c r="G12" s="309"/>
      <c r="H12" s="207"/>
      <c r="I12" s="207"/>
      <c r="J12" s="206">
        <v>50</v>
      </c>
      <c r="K12" s="206"/>
      <c r="L12" s="206"/>
      <c r="M12" s="206"/>
      <c r="N12" s="206"/>
      <c r="O12" s="206"/>
      <c r="P12" s="206"/>
      <c r="Q12" s="206"/>
      <c r="R12" s="206"/>
    </row>
    <row r="13" spans="1:18" s="116" customFormat="1" ht="26.25" customHeight="1">
      <c r="A13" s="117"/>
      <c r="B13" s="117"/>
      <c r="C13" s="1013" t="s">
        <v>1227</v>
      </c>
      <c r="D13" s="379"/>
      <c r="E13" s="1015"/>
      <c r="F13" s="295"/>
      <c r="G13" s="309"/>
      <c r="H13" s="207"/>
      <c r="I13" s="207"/>
      <c r="J13" s="206"/>
      <c r="K13" s="206"/>
      <c r="L13" s="206"/>
      <c r="M13" s="206"/>
      <c r="N13" s="206"/>
      <c r="O13" s="206"/>
      <c r="P13" s="206"/>
      <c r="Q13" s="206"/>
      <c r="R13" s="206"/>
    </row>
    <row r="14" spans="1:18" s="116" customFormat="1" ht="31.5" customHeight="1">
      <c r="A14" s="117"/>
      <c r="B14" s="117"/>
      <c r="C14" s="662" t="s">
        <v>1339</v>
      </c>
      <c r="D14" s="995"/>
      <c r="E14" s="295"/>
      <c r="F14" s="295">
        <v>494</v>
      </c>
      <c r="G14" s="309"/>
      <c r="H14" s="207"/>
      <c r="I14" s="207"/>
      <c r="J14" s="206"/>
      <c r="K14" s="206"/>
      <c r="L14" s="206"/>
      <c r="M14" s="206"/>
      <c r="N14" s="206"/>
      <c r="O14" s="206"/>
      <c r="P14" s="206"/>
      <c r="Q14" s="206">
        <v>494</v>
      </c>
      <c r="R14" s="206"/>
    </row>
    <row r="15" spans="1:18" s="116" customFormat="1" ht="26.25" customHeight="1">
      <c r="A15" s="117"/>
      <c r="B15" s="117"/>
      <c r="C15" s="265" t="s">
        <v>2040</v>
      </c>
      <c r="D15" s="290"/>
      <c r="E15" s="295"/>
      <c r="F15" s="295"/>
      <c r="G15" s="309"/>
      <c r="H15" s="207"/>
      <c r="I15" s="207"/>
      <c r="J15" s="206"/>
      <c r="K15" s="206"/>
      <c r="L15" s="206"/>
      <c r="M15" s="206"/>
      <c r="N15" s="206"/>
      <c r="O15" s="206"/>
      <c r="P15" s="206"/>
      <c r="Q15" s="206"/>
      <c r="R15" s="206"/>
    </row>
    <row r="16" spans="1:18" s="116" customFormat="1" ht="15" customHeight="1">
      <c r="A16" s="117"/>
      <c r="B16" s="117"/>
      <c r="C16" s="273" t="s">
        <v>1307</v>
      </c>
      <c r="D16" s="290"/>
      <c r="E16" s="295">
        <v>12325</v>
      </c>
      <c r="F16" s="295">
        <v>10359</v>
      </c>
      <c r="G16" s="309">
        <f>SUM(F16/E16)*100</f>
        <v>84.04868154158216</v>
      </c>
      <c r="H16" s="207">
        <v>10359</v>
      </c>
      <c r="I16" s="207"/>
      <c r="J16" s="206"/>
      <c r="K16" s="206"/>
      <c r="L16" s="206"/>
      <c r="M16" s="206"/>
      <c r="N16" s="206"/>
      <c r="O16" s="206"/>
      <c r="P16" s="206"/>
      <c r="Q16" s="206"/>
      <c r="R16" s="206"/>
    </row>
    <row r="17" spans="1:18" s="116" customFormat="1" ht="13.5" customHeight="1">
      <c r="A17" s="115"/>
      <c r="B17" s="115"/>
      <c r="C17" s="252" t="s">
        <v>2342</v>
      </c>
      <c r="D17" s="252">
        <f>SUM(D7:D16)</f>
        <v>0</v>
      </c>
      <c r="E17" s="252">
        <f>SUM(E7:E16)</f>
        <v>14399</v>
      </c>
      <c r="F17" s="252">
        <f>SUM(F7:F16)</f>
        <v>13565</v>
      </c>
      <c r="G17" s="668">
        <f>SUM(F17/E17)*100</f>
        <v>94.20793110632682</v>
      </c>
      <c r="H17" s="252">
        <f aca="true" t="shared" si="0" ref="H17:R17">SUM(H7:H16)</f>
        <v>12851</v>
      </c>
      <c r="I17" s="252">
        <f t="shared" si="0"/>
        <v>0</v>
      </c>
      <c r="J17" s="252">
        <f t="shared" si="0"/>
        <v>50</v>
      </c>
      <c r="K17" s="252">
        <f t="shared" si="0"/>
        <v>0</v>
      </c>
      <c r="L17" s="252">
        <f t="shared" si="0"/>
        <v>0</v>
      </c>
      <c r="M17" s="252">
        <f t="shared" si="0"/>
        <v>0</v>
      </c>
      <c r="N17" s="252">
        <f t="shared" si="0"/>
        <v>0</v>
      </c>
      <c r="O17" s="252">
        <f t="shared" si="0"/>
        <v>99</v>
      </c>
      <c r="P17" s="252">
        <f t="shared" si="0"/>
        <v>0</v>
      </c>
      <c r="Q17" s="252">
        <f t="shared" si="0"/>
        <v>565</v>
      </c>
      <c r="R17" s="252">
        <f t="shared" si="0"/>
        <v>0</v>
      </c>
    </row>
    <row r="18" spans="1:18" s="116" customFormat="1" ht="13.5" customHeight="1">
      <c r="A18" s="118">
        <v>1</v>
      </c>
      <c r="B18" s="118">
        <v>13</v>
      </c>
      <c r="C18" s="249" t="s">
        <v>2336</v>
      </c>
      <c r="D18" s="249"/>
      <c r="E18" s="232"/>
      <c r="F18" s="232"/>
      <c r="G18" s="309"/>
      <c r="H18" s="254"/>
      <c r="I18" s="255"/>
      <c r="J18" s="255"/>
      <c r="K18" s="255"/>
      <c r="L18" s="255"/>
      <c r="M18" s="255"/>
      <c r="N18" s="255"/>
      <c r="O18" s="255"/>
      <c r="P18" s="255"/>
      <c r="Q18" s="255"/>
      <c r="R18" s="255"/>
    </row>
    <row r="19" spans="1:18" s="116" customFormat="1" ht="13.5" customHeight="1">
      <c r="A19" s="118"/>
      <c r="B19" s="118"/>
      <c r="C19" s="256" t="s">
        <v>1233</v>
      </c>
      <c r="D19" s="291"/>
      <c r="E19" s="305"/>
      <c r="F19" s="305"/>
      <c r="G19" s="309"/>
      <c r="H19" s="207"/>
      <c r="I19" s="207"/>
      <c r="J19" s="206"/>
      <c r="K19" s="206"/>
      <c r="L19" s="206"/>
      <c r="M19" s="206"/>
      <c r="N19" s="206"/>
      <c r="O19" s="206"/>
      <c r="P19" s="206"/>
      <c r="Q19" s="206"/>
      <c r="R19" s="206"/>
    </row>
    <row r="20" spans="1:18" s="116" customFormat="1" ht="24.75" customHeight="1">
      <c r="A20" s="118"/>
      <c r="B20" s="118"/>
      <c r="C20" s="191" t="s">
        <v>1132</v>
      </c>
      <c r="D20" s="294">
        <v>19516</v>
      </c>
      <c r="E20" s="294">
        <v>19516</v>
      </c>
      <c r="F20" s="294">
        <v>20424</v>
      </c>
      <c r="G20" s="309">
        <f>SUM(F20/E20)*100</f>
        <v>104.65259274441483</v>
      </c>
      <c r="H20" s="207"/>
      <c r="I20" s="207"/>
      <c r="J20" s="206"/>
      <c r="K20" s="206"/>
      <c r="L20" s="206"/>
      <c r="M20" s="206"/>
      <c r="N20" s="206"/>
      <c r="O20" s="206">
        <v>20424</v>
      </c>
      <c r="P20" s="206"/>
      <c r="Q20" s="206"/>
      <c r="R20" s="206"/>
    </row>
    <row r="21" spans="1:18" s="116" customFormat="1" ht="24.75" customHeight="1">
      <c r="A21" s="118"/>
      <c r="B21" s="118"/>
      <c r="C21" s="251" t="s">
        <v>1399</v>
      </c>
      <c r="D21" s="295"/>
      <c r="E21" s="295"/>
      <c r="F21" s="295"/>
      <c r="G21" s="309"/>
      <c r="H21" s="207"/>
      <c r="I21" s="207"/>
      <c r="J21" s="206"/>
      <c r="K21" s="206"/>
      <c r="L21" s="206"/>
      <c r="M21" s="206"/>
      <c r="N21" s="206"/>
      <c r="O21" s="206"/>
      <c r="P21" s="206"/>
      <c r="Q21" s="206"/>
      <c r="R21" s="206"/>
    </row>
    <row r="22" spans="1:18" s="116" customFormat="1" ht="24.75" customHeight="1">
      <c r="A22" s="118"/>
      <c r="B22" s="118"/>
      <c r="C22" s="251" t="s">
        <v>1400</v>
      </c>
      <c r="D22" s="295">
        <v>5334</v>
      </c>
      <c r="E22" s="295">
        <v>5334</v>
      </c>
      <c r="F22" s="295">
        <v>5370</v>
      </c>
      <c r="G22" s="309">
        <f>SUM(F22/E22)*100</f>
        <v>100.67491563554556</v>
      </c>
      <c r="H22" s="207">
        <v>5370</v>
      </c>
      <c r="I22" s="207"/>
      <c r="J22" s="206"/>
      <c r="K22" s="206"/>
      <c r="L22" s="206"/>
      <c r="M22" s="206"/>
      <c r="N22" s="206"/>
      <c r="O22" s="206"/>
      <c r="P22" s="206"/>
      <c r="Q22" s="206"/>
      <c r="R22" s="206"/>
    </row>
    <row r="23" spans="1:18" s="116" customFormat="1" ht="15" customHeight="1">
      <c r="A23" s="118"/>
      <c r="B23" s="118"/>
      <c r="C23" s="251" t="s">
        <v>675</v>
      </c>
      <c r="D23" s="295"/>
      <c r="E23" s="295"/>
      <c r="F23" s="295"/>
      <c r="G23" s="309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</row>
    <row r="24" spans="1:18" s="116" customFormat="1" ht="24.75" customHeight="1">
      <c r="A24" s="118"/>
      <c r="B24" s="118"/>
      <c r="C24" s="251" t="s">
        <v>1340</v>
      </c>
      <c r="D24" s="295"/>
      <c r="E24" s="295">
        <v>10067</v>
      </c>
      <c r="F24" s="295">
        <v>10759</v>
      </c>
      <c r="G24" s="309">
        <f aca="true" t="shared" si="1" ref="G24:G34">SUM(F24/E24)*100</f>
        <v>106.87394457137181</v>
      </c>
      <c r="H24" s="207"/>
      <c r="I24" s="207"/>
      <c r="J24" s="207"/>
      <c r="K24" s="207"/>
      <c r="L24" s="207"/>
      <c r="M24" s="207"/>
      <c r="N24" s="207"/>
      <c r="O24" s="207"/>
      <c r="P24" s="207">
        <v>10759</v>
      </c>
      <c r="Q24" s="207"/>
      <c r="R24" s="207"/>
    </row>
    <row r="25" spans="1:18" s="116" customFormat="1" ht="24.75" customHeight="1">
      <c r="A25" s="118"/>
      <c r="B25" s="118"/>
      <c r="C25" s="251" t="s">
        <v>2343</v>
      </c>
      <c r="D25" s="295"/>
      <c r="E25" s="295"/>
      <c r="F25" s="295"/>
      <c r="G25" s="309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</row>
    <row r="26" spans="1:18" s="116" customFormat="1" ht="49.5" customHeight="1">
      <c r="A26" s="118"/>
      <c r="B26" s="118"/>
      <c r="C26" s="257" t="s">
        <v>2344</v>
      </c>
      <c r="D26" s="296">
        <v>305063</v>
      </c>
      <c r="E26" s="296">
        <v>305063</v>
      </c>
      <c r="F26" s="296">
        <v>80622</v>
      </c>
      <c r="G26" s="309">
        <f t="shared" si="1"/>
        <v>26.427983727951275</v>
      </c>
      <c r="H26" s="207"/>
      <c r="I26" s="207"/>
      <c r="J26" s="207"/>
      <c r="K26" s="207"/>
      <c r="L26" s="207"/>
      <c r="M26" s="207"/>
      <c r="N26" s="207"/>
      <c r="O26" s="207"/>
      <c r="P26" s="207">
        <v>80622</v>
      </c>
      <c r="Q26" s="207"/>
      <c r="R26" s="207"/>
    </row>
    <row r="27" spans="1:18" s="116" customFormat="1" ht="24.75" customHeight="1">
      <c r="A27" s="118"/>
      <c r="B27" s="118"/>
      <c r="C27" s="54" t="s">
        <v>83</v>
      </c>
      <c r="D27" s="296"/>
      <c r="E27" s="296"/>
      <c r="F27" s="296"/>
      <c r="G27" s="309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</row>
    <row r="28" spans="1:18" s="116" customFormat="1" ht="12.75" customHeight="1">
      <c r="A28" s="118"/>
      <c r="B28" s="118"/>
      <c r="C28" s="616" t="s">
        <v>84</v>
      </c>
      <c r="D28" s="296"/>
      <c r="E28" s="296">
        <v>1038</v>
      </c>
      <c r="F28" s="296">
        <v>1038</v>
      </c>
      <c r="G28" s="309">
        <f t="shared" si="1"/>
        <v>100</v>
      </c>
      <c r="H28" s="207"/>
      <c r="I28" s="207"/>
      <c r="J28" s="207"/>
      <c r="K28" s="207"/>
      <c r="L28" s="207"/>
      <c r="M28" s="207"/>
      <c r="N28" s="207"/>
      <c r="O28" s="207">
        <v>1038</v>
      </c>
      <c r="P28" s="207"/>
      <c r="Q28" s="207"/>
      <c r="R28" s="207"/>
    </row>
    <row r="29" spans="1:18" s="116" customFormat="1" ht="24.75" customHeight="1">
      <c r="A29" s="118"/>
      <c r="B29" s="118"/>
      <c r="C29" s="616" t="s">
        <v>734</v>
      </c>
      <c r="D29" s="296"/>
      <c r="E29" s="296"/>
      <c r="F29" s="296"/>
      <c r="G29" s="309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</row>
    <row r="30" spans="1:18" s="116" customFormat="1" ht="12.75" customHeight="1">
      <c r="A30" s="118"/>
      <c r="B30" s="118"/>
      <c r="C30" s="616" t="s">
        <v>338</v>
      </c>
      <c r="D30" s="296"/>
      <c r="E30" s="296">
        <v>2000</v>
      </c>
      <c r="F30" s="296">
        <v>2000</v>
      </c>
      <c r="G30" s="309">
        <f t="shared" si="1"/>
        <v>100</v>
      </c>
      <c r="H30" s="207"/>
      <c r="I30" s="207">
        <v>2000</v>
      </c>
      <c r="J30" s="207"/>
      <c r="K30" s="207"/>
      <c r="L30" s="207"/>
      <c r="M30" s="207"/>
      <c r="N30" s="207"/>
      <c r="O30" s="207"/>
      <c r="P30" s="207"/>
      <c r="Q30" s="207"/>
      <c r="R30" s="207"/>
    </row>
    <row r="31" spans="1:18" s="116" customFormat="1" ht="27.75" customHeight="1">
      <c r="A31" s="118"/>
      <c r="B31" s="118"/>
      <c r="C31" s="616" t="s">
        <v>85</v>
      </c>
      <c r="D31" s="296"/>
      <c r="E31" s="296"/>
      <c r="F31" s="296"/>
      <c r="G31" s="309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</row>
    <row r="32" spans="1:18" s="116" customFormat="1" ht="28.5" customHeight="1">
      <c r="A32" s="118"/>
      <c r="B32" s="118"/>
      <c r="C32" s="616" t="s">
        <v>2264</v>
      </c>
      <c r="D32" s="296"/>
      <c r="E32" s="296">
        <v>31089</v>
      </c>
      <c r="F32" s="296">
        <v>13434</v>
      </c>
      <c r="G32" s="309">
        <f t="shared" si="1"/>
        <v>43.21142526295475</v>
      </c>
      <c r="H32" s="207">
        <v>64</v>
      </c>
      <c r="I32" s="207"/>
      <c r="J32" s="207"/>
      <c r="K32" s="207"/>
      <c r="L32" s="207"/>
      <c r="M32" s="207"/>
      <c r="N32" s="207"/>
      <c r="O32" s="207">
        <v>13370</v>
      </c>
      <c r="P32" s="207"/>
      <c r="Q32" s="207"/>
      <c r="R32" s="207"/>
    </row>
    <row r="33" spans="1:18" s="677" customFormat="1" ht="27" customHeight="1">
      <c r="A33" s="118"/>
      <c r="B33" s="118"/>
      <c r="C33" s="616" t="s">
        <v>516</v>
      </c>
      <c r="D33" s="296"/>
      <c r="E33" s="296"/>
      <c r="F33" s="296"/>
      <c r="G33" s="309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</row>
    <row r="34" spans="1:18" s="677" customFormat="1" ht="24.75" customHeight="1">
      <c r="A34" s="118"/>
      <c r="B34" s="118"/>
      <c r="C34" s="988" t="s">
        <v>339</v>
      </c>
      <c r="D34" s="296"/>
      <c r="E34" s="296">
        <v>250</v>
      </c>
      <c r="F34" s="296">
        <v>250</v>
      </c>
      <c r="G34" s="309">
        <f t="shared" si="1"/>
        <v>100</v>
      </c>
      <c r="H34" s="207"/>
      <c r="I34" s="207"/>
      <c r="J34" s="207"/>
      <c r="K34" s="207"/>
      <c r="L34" s="207"/>
      <c r="M34" s="207"/>
      <c r="N34" s="207"/>
      <c r="O34" s="207">
        <v>250</v>
      </c>
      <c r="P34" s="207"/>
      <c r="Q34" s="207"/>
      <c r="R34" s="207"/>
    </row>
    <row r="35" spans="1:18" s="116" customFormat="1" ht="13.5" customHeight="1">
      <c r="A35" s="115"/>
      <c r="B35" s="115"/>
      <c r="C35" s="252" t="s">
        <v>2345</v>
      </c>
      <c r="D35" s="292">
        <f>SUM(D18:D32)</f>
        <v>329913</v>
      </c>
      <c r="E35" s="292">
        <f>SUM(E18:E34)</f>
        <v>374357</v>
      </c>
      <c r="F35" s="292">
        <f>SUM(F18:F34)</f>
        <v>133897</v>
      </c>
      <c r="G35" s="668">
        <f>SUM(F35/E35)*100</f>
        <v>35.76719548452413</v>
      </c>
      <c r="H35" s="292">
        <f>SUM(H18:H34)</f>
        <v>5434</v>
      </c>
      <c r="I35" s="292">
        <f aca="true" t="shared" si="2" ref="I35:R35">SUM(I18:I34)</f>
        <v>2000</v>
      </c>
      <c r="J35" s="292">
        <f t="shared" si="2"/>
        <v>0</v>
      </c>
      <c r="K35" s="292">
        <f t="shared" si="2"/>
        <v>0</v>
      </c>
      <c r="L35" s="292">
        <f t="shared" si="2"/>
        <v>0</v>
      </c>
      <c r="M35" s="292">
        <f t="shared" si="2"/>
        <v>0</v>
      </c>
      <c r="N35" s="292">
        <f t="shared" si="2"/>
        <v>0</v>
      </c>
      <c r="O35" s="292">
        <f t="shared" si="2"/>
        <v>35082</v>
      </c>
      <c r="P35" s="292">
        <f t="shared" si="2"/>
        <v>91381</v>
      </c>
      <c r="Q35" s="292">
        <f t="shared" si="2"/>
        <v>0</v>
      </c>
      <c r="R35" s="292">
        <f t="shared" si="2"/>
        <v>0</v>
      </c>
    </row>
    <row r="36" spans="1:18" s="113" customFormat="1" ht="13.5" customHeight="1">
      <c r="A36" s="1">
        <v>1</v>
      </c>
      <c r="B36" s="1">
        <v>15</v>
      </c>
      <c r="C36" s="247" t="s">
        <v>1367</v>
      </c>
      <c r="D36" s="297"/>
      <c r="E36" s="297"/>
      <c r="F36" s="297"/>
      <c r="G36" s="309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</row>
    <row r="37" spans="1:18" s="113" customFormat="1" ht="24.75" customHeight="1">
      <c r="A37" s="1"/>
      <c r="B37" s="1"/>
      <c r="C37" s="259" t="s">
        <v>1221</v>
      </c>
      <c r="D37" s="259"/>
      <c r="E37" s="259"/>
      <c r="F37" s="259"/>
      <c r="G37" s="619"/>
      <c r="H37" s="260"/>
      <c r="I37" s="258"/>
      <c r="J37" s="258"/>
      <c r="K37" s="258"/>
      <c r="L37" s="258"/>
      <c r="M37" s="258"/>
      <c r="N37" s="258"/>
      <c r="O37" s="258"/>
      <c r="P37" s="258"/>
      <c r="Q37" s="258"/>
      <c r="R37" s="258"/>
    </row>
    <row r="38" spans="1:18" s="113" customFormat="1" ht="24.75" customHeight="1">
      <c r="A38" s="1"/>
      <c r="B38" s="1"/>
      <c r="C38" s="261" t="s">
        <v>1232</v>
      </c>
      <c r="D38" s="261">
        <v>32314</v>
      </c>
      <c r="E38" s="261">
        <v>32314</v>
      </c>
      <c r="F38" s="270">
        <v>36481</v>
      </c>
      <c r="G38" s="619">
        <f>SUM(F38/E38)*100</f>
        <v>112.89533948133936</v>
      </c>
      <c r="H38" s="258">
        <v>36481</v>
      </c>
      <c r="I38" s="258"/>
      <c r="J38" s="258"/>
      <c r="K38" s="258"/>
      <c r="L38" s="258"/>
      <c r="M38" s="258"/>
      <c r="N38" s="258"/>
      <c r="O38" s="258"/>
      <c r="P38" s="258"/>
      <c r="Q38" s="258"/>
      <c r="R38" s="258"/>
    </row>
    <row r="39" spans="1:18" s="113" customFormat="1" ht="12.75" customHeight="1">
      <c r="A39" s="1"/>
      <c r="B39" s="1"/>
      <c r="C39" s="262" t="s">
        <v>1222</v>
      </c>
      <c r="D39" s="298">
        <v>182880</v>
      </c>
      <c r="E39" s="298">
        <v>182880</v>
      </c>
      <c r="F39" s="298">
        <v>176558</v>
      </c>
      <c r="G39" s="619">
        <f>SUM(F39/E39)*100</f>
        <v>96.54308836395451</v>
      </c>
      <c r="H39" s="258">
        <v>176558</v>
      </c>
      <c r="I39" s="258"/>
      <c r="J39" s="258"/>
      <c r="K39" s="258"/>
      <c r="L39" s="258"/>
      <c r="M39" s="258"/>
      <c r="N39" s="258"/>
      <c r="O39" s="258"/>
      <c r="P39" s="258"/>
      <c r="Q39" s="258"/>
      <c r="R39" s="258"/>
    </row>
    <row r="40" spans="1:18" s="113" customFormat="1" ht="12.75" customHeight="1">
      <c r="A40" s="1"/>
      <c r="B40" s="1"/>
      <c r="C40" s="262" t="s">
        <v>1341</v>
      </c>
      <c r="D40" s="298"/>
      <c r="E40" s="261">
        <v>2115</v>
      </c>
      <c r="F40" s="270">
        <v>11899</v>
      </c>
      <c r="G40" s="619">
        <f>SUM(F40/E40)*100</f>
        <v>562.6004728132388</v>
      </c>
      <c r="H40" s="265">
        <v>11899</v>
      </c>
      <c r="I40" s="258"/>
      <c r="J40" s="258"/>
      <c r="K40" s="258"/>
      <c r="L40" s="258"/>
      <c r="M40" s="258"/>
      <c r="N40" s="258"/>
      <c r="O40" s="258"/>
      <c r="P40" s="258"/>
      <c r="Q40" s="258"/>
      <c r="R40" s="258"/>
    </row>
    <row r="41" spans="1:18" s="113" customFormat="1" ht="12.75" customHeight="1">
      <c r="A41" s="1"/>
      <c r="B41" s="1"/>
      <c r="C41" s="88" t="s">
        <v>142</v>
      </c>
      <c r="D41" s="299"/>
      <c r="E41" s="299"/>
      <c r="F41" s="299"/>
      <c r="G41" s="619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</row>
    <row r="42" spans="1:18" s="113" customFormat="1" ht="12.75" customHeight="1">
      <c r="A42" s="1"/>
      <c r="B42" s="1"/>
      <c r="C42" s="262" t="s">
        <v>143</v>
      </c>
      <c r="D42" s="298">
        <v>12700</v>
      </c>
      <c r="E42" s="298">
        <v>12700</v>
      </c>
      <c r="F42" s="298">
        <v>9956</v>
      </c>
      <c r="G42" s="619">
        <f>SUM(F42/E42)*100</f>
        <v>78.39370078740157</v>
      </c>
      <c r="H42" s="258">
        <v>9956</v>
      </c>
      <c r="I42" s="258"/>
      <c r="J42" s="258"/>
      <c r="K42" s="258"/>
      <c r="L42" s="258"/>
      <c r="M42" s="258"/>
      <c r="N42" s="258"/>
      <c r="O42" s="258"/>
      <c r="P42" s="258"/>
      <c r="Q42" s="258"/>
      <c r="R42" s="258"/>
    </row>
    <row r="43" spans="1:18" s="113" customFormat="1" ht="12.75" customHeight="1">
      <c r="A43" s="1"/>
      <c r="B43" s="1"/>
      <c r="C43" s="629" t="s">
        <v>223</v>
      </c>
      <c r="D43" s="665"/>
      <c r="E43" s="665">
        <v>1503</v>
      </c>
      <c r="F43" s="665">
        <v>1503</v>
      </c>
      <c r="G43" s="619">
        <f>SUM(F43/E43)*100</f>
        <v>100</v>
      </c>
      <c r="H43" s="258"/>
      <c r="I43" s="258"/>
      <c r="J43" s="258"/>
      <c r="K43" s="258"/>
      <c r="L43" s="258"/>
      <c r="M43" s="258"/>
      <c r="N43" s="258"/>
      <c r="O43" s="258">
        <v>1503</v>
      </c>
      <c r="P43" s="258"/>
      <c r="Q43" s="258"/>
      <c r="R43" s="258"/>
    </row>
    <row r="44" spans="1:18" s="113" customFormat="1" ht="12.75" customHeight="1">
      <c r="A44" s="1"/>
      <c r="B44" s="1"/>
      <c r="C44" s="629" t="s">
        <v>1345</v>
      </c>
      <c r="D44" s="665"/>
      <c r="E44" s="665"/>
      <c r="F44" s="665">
        <v>1275</v>
      </c>
      <c r="G44" s="619"/>
      <c r="H44" s="258">
        <v>1275</v>
      </c>
      <c r="I44" s="258"/>
      <c r="J44" s="258"/>
      <c r="K44" s="258"/>
      <c r="L44" s="258"/>
      <c r="M44" s="258"/>
      <c r="N44" s="258"/>
      <c r="O44" s="258"/>
      <c r="P44" s="258"/>
      <c r="Q44" s="258"/>
      <c r="R44" s="258"/>
    </row>
    <row r="45" spans="1:18" s="113" customFormat="1" ht="24.75" customHeight="1">
      <c r="A45" s="1"/>
      <c r="B45" s="1"/>
      <c r="C45" s="263" t="s">
        <v>144</v>
      </c>
      <c r="D45" s="300"/>
      <c r="E45" s="300"/>
      <c r="F45" s="618"/>
      <c r="G45" s="619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</row>
    <row r="46" spans="1:18" s="113" customFormat="1" ht="24.75" customHeight="1">
      <c r="A46" s="1"/>
      <c r="B46" s="1"/>
      <c r="C46" s="264" t="s">
        <v>145</v>
      </c>
      <c r="D46" s="301">
        <v>4128</v>
      </c>
      <c r="E46" s="301">
        <v>4128</v>
      </c>
      <c r="F46" s="301">
        <v>2414</v>
      </c>
      <c r="G46" s="619">
        <f>SUM(F46/E46)*100</f>
        <v>58.47868217054264</v>
      </c>
      <c r="H46" s="258"/>
      <c r="I46" s="258"/>
      <c r="J46" s="258"/>
      <c r="K46" s="258"/>
      <c r="L46" s="258"/>
      <c r="M46" s="258"/>
      <c r="N46" s="258"/>
      <c r="O46" s="258"/>
      <c r="P46" s="258">
        <v>2414</v>
      </c>
      <c r="Q46" s="258"/>
      <c r="R46" s="258"/>
    </row>
    <row r="47" spans="1:18" s="113" customFormat="1" ht="15" customHeight="1">
      <c r="A47" s="1"/>
      <c r="B47" s="1"/>
      <c r="C47" s="264" t="s">
        <v>1342</v>
      </c>
      <c r="D47" s="301"/>
      <c r="E47" s="301"/>
      <c r="F47" s="301">
        <v>90</v>
      </c>
      <c r="G47" s="619"/>
      <c r="H47" s="258"/>
      <c r="I47" s="258"/>
      <c r="J47" s="258">
        <v>90</v>
      </c>
      <c r="K47" s="258"/>
      <c r="L47" s="258"/>
      <c r="M47" s="258"/>
      <c r="N47" s="258"/>
      <c r="O47" s="258"/>
      <c r="P47" s="258"/>
      <c r="Q47" s="258"/>
      <c r="R47" s="258"/>
    </row>
    <row r="48" spans="1:18" s="678" customFormat="1" ht="14.25" customHeight="1">
      <c r="A48" s="1"/>
      <c r="B48" s="1"/>
      <c r="C48" s="996" t="s">
        <v>517</v>
      </c>
      <c r="D48" s="301"/>
      <c r="E48" s="301">
        <v>45</v>
      </c>
      <c r="F48" s="301">
        <v>133</v>
      </c>
      <c r="G48" s="619">
        <f>SUM(F48/E48)*100</f>
        <v>295.55555555555554</v>
      </c>
      <c r="H48" s="258">
        <v>133</v>
      </c>
      <c r="I48" s="258"/>
      <c r="J48" s="258"/>
      <c r="K48" s="258"/>
      <c r="L48" s="258"/>
      <c r="M48" s="258"/>
      <c r="N48" s="258"/>
      <c r="O48" s="258"/>
      <c r="P48" s="258"/>
      <c r="Q48" s="258"/>
      <c r="R48" s="258"/>
    </row>
    <row r="49" spans="1:18" s="113" customFormat="1" ht="15" customHeight="1">
      <c r="A49" s="1"/>
      <c r="B49" s="1"/>
      <c r="C49" s="264" t="s">
        <v>1343</v>
      </c>
      <c r="D49" s="301"/>
      <c r="E49" s="301"/>
      <c r="F49" s="301">
        <v>463</v>
      </c>
      <c r="G49" s="619"/>
      <c r="H49" s="258">
        <v>64</v>
      </c>
      <c r="I49" s="258"/>
      <c r="J49" s="258">
        <v>399</v>
      </c>
      <c r="K49" s="258"/>
      <c r="L49" s="258"/>
      <c r="M49" s="258"/>
      <c r="N49" s="258"/>
      <c r="O49" s="258"/>
      <c r="P49" s="258"/>
      <c r="Q49" s="258"/>
      <c r="R49" s="258"/>
    </row>
    <row r="50" spans="1:18" s="113" customFormat="1" ht="15" customHeight="1">
      <c r="A50" s="1"/>
      <c r="B50" s="1"/>
      <c r="C50" s="264" t="s">
        <v>1124</v>
      </c>
      <c r="D50" s="301"/>
      <c r="E50" s="301"/>
      <c r="F50" s="301"/>
      <c r="G50" s="619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</row>
    <row r="51" spans="1:18" s="113" customFormat="1" ht="24.75" customHeight="1">
      <c r="A51" s="1"/>
      <c r="B51" s="1"/>
      <c r="C51" s="264" t="s">
        <v>146</v>
      </c>
      <c r="D51" s="301">
        <v>15696</v>
      </c>
      <c r="E51" s="301">
        <v>15696</v>
      </c>
      <c r="F51" s="301">
        <v>210</v>
      </c>
      <c r="G51" s="619">
        <f>SUM(F51/E51)*100</f>
        <v>1.337920489296636</v>
      </c>
      <c r="H51" s="258"/>
      <c r="I51" s="258"/>
      <c r="J51" s="258"/>
      <c r="K51" s="258"/>
      <c r="L51" s="258"/>
      <c r="M51" s="258"/>
      <c r="N51" s="258"/>
      <c r="O51" s="258"/>
      <c r="P51" s="258">
        <v>210</v>
      </c>
      <c r="Q51" s="258"/>
      <c r="R51" s="258"/>
    </row>
    <row r="52" spans="1:18" s="113" customFormat="1" ht="24.75" customHeight="1">
      <c r="A52" s="1"/>
      <c r="B52" s="1"/>
      <c r="C52" s="303" t="s">
        <v>2265</v>
      </c>
      <c r="D52" s="301"/>
      <c r="E52" s="301">
        <v>704</v>
      </c>
      <c r="F52" s="301">
        <v>704</v>
      </c>
      <c r="G52" s="619">
        <f>SUM(F52/E52)*100</f>
        <v>100</v>
      </c>
      <c r="H52" s="258"/>
      <c r="I52" s="258"/>
      <c r="J52" s="258"/>
      <c r="K52" s="258"/>
      <c r="L52" s="258">
        <v>704</v>
      </c>
      <c r="M52" s="258"/>
      <c r="N52" s="258"/>
      <c r="O52" s="258"/>
      <c r="P52" s="258"/>
      <c r="Q52" s="258"/>
      <c r="R52" s="258"/>
    </row>
    <row r="53" spans="1:18" s="113" customFormat="1" ht="24.75" customHeight="1">
      <c r="A53" s="1"/>
      <c r="B53" s="1"/>
      <c r="C53" s="679" t="s">
        <v>518</v>
      </c>
      <c r="D53" s="301"/>
      <c r="E53" s="301">
        <v>530</v>
      </c>
      <c r="F53" s="301">
        <v>530</v>
      </c>
      <c r="G53" s="619">
        <f>SUM(F53/E53)*100</f>
        <v>100</v>
      </c>
      <c r="H53" s="258"/>
      <c r="I53" s="258"/>
      <c r="J53" s="258"/>
      <c r="K53" s="258"/>
      <c r="L53" s="258">
        <v>530</v>
      </c>
      <c r="M53" s="258"/>
      <c r="N53" s="258"/>
      <c r="O53" s="258"/>
      <c r="P53" s="258"/>
      <c r="Q53" s="258"/>
      <c r="R53" s="258"/>
    </row>
    <row r="54" spans="1:18" s="678" customFormat="1" ht="24.75" customHeight="1">
      <c r="A54" s="1"/>
      <c r="B54" s="1"/>
      <c r="C54" s="997" t="s">
        <v>519</v>
      </c>
      <c r="D54" s="301"/>
      <c r="E54" s="301">
        <v>247</v>
      </c>
      <c r="F54" s="301">
        <v>248</v>
      </c>
      <c r="G54" s="619">
        <f>SUM(F54/E54)*100</f>
        <v>100.40485829959513</v>
      </c>
      <c r="H54" s="258"/>
      <c r="I54" s="258"/>
      <c r="J54" s="258"/>
      <c r="K54" s="258"/>
      <c r="L54" s="258">
        <v>248</v>
      </c>
      <c r="M54" s="258"/>
      <c r="N54" s="258"/>
      <c r="O54" s="258"/>
      <c r="P54" s="258"/>
      <c r="Q54" s="258"/>
      <c r="R54" s="258"/>
    </row>
    <row r="55" spans="1:18" s="113" customFormat="1" ht="24.75" customHeight="1">
      <c r="A55" s="1"/>
      <c r="B55" s="1"/>
      <c r="C55" s="679" t="s">
        <v>520</v>
      </c>
      <c r="D55" s="301"/>
      <c r="E55" s="301">
        <v>500</v>
      </c>
      <c r="F55" s="301">
        <v>500</v>
      </c>
      <c r="G55" s="619">
        <f>SUM(F55/E55)*100</f>
        <v>100</v>
      </c>
      <c r="H55" s="258"/>
      <c r="I55" s="258"/>
      <c r="J55" s="258"/>
      <c r="K55" s="258"/>
      <c r="L55" s="258">
        <v>500</v>
      </c>
      <c r="M55" s="258"/>
      <c r="N55" s="258"/>
      <c r="O55" s="258"/>
      <c r="P55" s="258"/>
      <c r="Q55" s="258"/>
      <c r="R55" s="258"/>
    </row>
    <row r="56" spans="1:18" s="113" customFormat="1" ht="24.75" customHeight="1">
      <c r="A56" s="1"/>
      <c r="B56" s="1"/>
      <c r="C56" s="303" t="s">
        <v>676</v>
      </c>
      <c r="D56" s="301"/>
      <c r="E56" s="301"/>
      <c r="F56" s="301"/>
      <c r="G56" s="619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</row>
    <row r="57" spans="1:18" s="113" customFormat="1" ht="15" customHeight="1">
      <c r="A57" s="1"/>
      <c r="B57" s="1"/>
      <c r="C57" s="303" t="s">
        <v>1344</v>
      </c>
      <c r="D57" s="301"/>
      <c r="E57" s="301">
        <v>26864</v>
      </c>
      <c r="F57" s="301">
        <v>26836</v>
      </c>
      <c r="G57" s="619">
        <f>SUM(F57/E57)*100</f>
        <v>99.89577129243598</v>
      </c>
      <c r="H57" s="258">
        <v>5652</v>
      </c>
      <c r="I57" s="258"/>
      <c r="J57" s="258"/>
      <c r="K57" s="258"/>
      <c r="L57" s="258">
        <v>21184</v>
      </c>
      <c r="M57" s="258"/>
      <c r="N57" s="258"/>
      <c r="O57" s="258"/>
      <c r="P57" s="258"/>
      <c r="Q57" s="258"/>
      <c r="R57" s="258"/>
    </row>
    <row r="58" spans="1:18" s="113" customFormat="1" ht="15" customHeight="1">
      <c r="A58" s="1"/>
      <c r="B58" s="1"/>
      <c r="C58" s="666" t="s">
        <v>2230</v>
      </c>
      <c r="D58" s="336"/>
      <c r="E58" s="301"/>
      <c r="F58" s="301">
        <v>3</v>
      </c>
      <c r="G58" s="619"/>
      <c r="H58" s="258">
        <v>3</v>
      </c>
      <c r="I58" s="258"/>
      <c r="J58" s="258"/>
      <c r="K58" s="258"/>
      <c r="L58" s="258"/>
      <c r="M58" s="258"/>
      <c r="N58" s="258"/>
      <c r="O58" s="258"/>
      <c r="P58" s="258"/>
      <c r="Q58" s="258"/>
      <c r="R58" s="258"/>
    </row>
    <row r="59" spans="1:18" s="113" customFormat="1" ht="24.75" customHeight="1">
      <c r="A59" s="1"/>
      <c r="B59" s="1"/>
      <c r="C59" s="261" t="s">
        <v>2035</v>
      </c>
      <c r="D59" s="261"/>
      <c r="E59" s="261"/>
      <c r="F59" s="270"/>
      <c r="G59" s="619"/>
      <c r="H59" s="265"/>
      <c r="I59" s="265"/>
      <c r="J59" s="258"/>
      <c r="K59" s="206"/>
      <c r="L59" s="206"/>
      <c r="M59" s="206"/>
      <c r="N59" s="206"/>
      <c r="O59" s="206"/>
      <c r="P59" s="206"/>
      <c r="Q59" s="258"/>
      <c r="R59" s="258"/>
    </row>
    <row r="60" spans="1:18" s="113" customFormat="1" ht="24.75" customHeight="1">
      <c r="A60" s="1"/>
      <c r="B60" s="1"/>
      <c r="C60" s="191" t="s">
        <v>147</v>
      </c>
      <c r="D60" s="266">
        <v>139700</v>
      </c>
      <c r="E60" s="266">
        <v>182564</v>
      </c>
      <c r="F60" s="303">
        <v>183294</v>
      </c>
      <c r="G60" s="619">
        <f>SUM(F60/E60)*100</f>
        <v>100.39985977520212</v>
      </c>
      <c r="H60" s="266">
        <v>183294</v>
      </c>
      <c r="I60" s="265"/>
      <c r="J60" s="258"/>
      <c r="K60" s="206"/>
      <c r="L60" s="206"/>
      <c r="M60" s="206"/>
      <c r="N60" s="206"/>
      <c r="O60" s="206"/>
      <c r="P60" s="206"/>
      <c r="Q60" s="258"/>
      <c r="R60" s="258"/>
    </row>
    <row r="61" spans="1:19" s="113" customFormat="1" ht="24.75" customHeight="1">
      <c r="A61" s="1"/>
      <c r="B61" s="1"/>
      <c r="C61" s="191" t="s">
        <v>148</v>
      </c>
      <c r="D61" s="266">
        <v>10000</v>
      </c>
      <c r="E61" s="266">
        <v>10000</v>
      </c>
      <c r="F61" s="303">
        <v>10000</v>
      </c>
      <c r="G61" s="619">
        <f>SUM(F61/E61)*100</f>
        <v>100</v>
      </c>
      <c r="H61" s="206">
        <v>10000</v>
      </c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67"/>
    </row>
    <row r="62" spans="1:18" s="678" customFormat="1" ht="24.75" customHeight="1">
      <c r="A62" s="1"/>
      <c r="B62" s="1"/>
      <c r="C62" s="998" t="s">
        <v>521</v>
      </c>
      <c r="D62" s="303"/>
      <c r="E62" s="303">
        <v>468</v>
      </c>
      <c r="F62" s="303">
        <v>467</v>
      </c>
      <c r="G62" s="619">
        <f>SUM(F62/E62)*100</f>
        <v>99.78632478632478</v>
      </c>
      <c r="H62" s="206"/>
      <c r="I62" s="258"/>
      <c r="J62" s="258"/>
      <c r="K62" s="258"/>
      <c r="L62" s="258">
        <v>467</v>
      </c>
      <c r="M62" s="258"/>
      <c r="N62" s="258"/>
      <c r="O62" s="258"/>
      <c r="P62" s="258"/>
      <c r="Q62" s="258"/>
      <c r="R62" s="258"/>
    </row>
    <row r="63" spans="1:18" s="678" customFormat="1" ht="24.75" customHeight="1">
      <c r="A63" s="1"/>
      <c r="B63" s="1"/>
      <c r="C63" s="999" t="s">
        <v>522</v>
      </c>
      <c r="D63" s="303"/>
      <c r="E63" s="303">
        <v>3469</v>
      </c>
      <c r="F63" s="303">
        <v>3469</v>
      </c>
      <c r="G63" s="619">
        <f>SUM(F63/E63)*100</f>
        <v>100</v>
      </c>
      <c r="H63" s="206">
        <v>738</v>
      </c>
      <c r="I63" s="258"/>
      <c r="J63" s="258"/>
      <c r="K63" s="258">
        <v>2731</v>
      </c>
      <c r="L63" s="258"/>
      <c r="M63" s="258"/>
      <c r="N63" s="258"/>
      <c r="O63" s="258"/>
      <c r="P63" s="258"/>
      <c r="Q63" s="258"/>
      <c r="R63" s="258"/>
    </row>
    <row r="64" spans="1:19" s="113" customFormat="1" ht="13.5" customHeight="1">
      <c r="A64" s="1"/>
      <c r="B64" s="1"/>
      <c r="C64" s="680" t="s">
        <v>2221</v>
      </c>
      <c r="D64" s="303"/>
      <c r="E64" s="303"/>
      <c r="F64" s="303"/>
      <c r="G64" s="619"/>
      <c r="H64" s="206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67"/>
    </row>
    <row r="65" spans="1:19" s="113" customFormat="1" ht="11.25" customHeight="1">
      <c r="A65" s="1"/>
      <c r="B65" s="1"/>
      <c r="C65" s="617" t="s">
        <v>2266</v>
      </c>
      <c r="D65" s="303"/>
      <c r="E65" s="303">
        <v>9582</v>
      </c>
      <c r="F65" s="303">
        <v>9582</v>
      </c>
      <c r="G65" s="619">
        <f>SUM(F65/E65)*100</f>
        <v>100</v>
      </c>
      <c r="H65" s="206">
        <v>9582</v>
      </c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67"/>
    </row>
    <row r="66" spans="1:18" s="113" customFormat="1" ht="12.75" customHeight="1">
      <c r="A66" s="115"/>
      <c r="B66" s="115"/>
      <c r="C66" s="268" t="s">
        <v>2275</v>
      </c>
      <c r="D66" s="302">
        <f>SUM(D36:D65)</f>
        <v>397418</v>
      </c>
      <c r="E66" s="302">
        <f>SUM(E36:E65)</f>
        <v>486309</v>
      </c>
      <c r="F66" s="302">
        <f>SUM(F36:F65)</f>
        <v>476615</v>
      </c>
      <c r="G66" s="667">
        <f>SUM(F66/E66)*100</f>
        <v>98.00661719194997</v>
      </c>
      <c r="H66" s="302">
        <f aca="true" t="shared" si="3" ref="H66:R66">SUM(H36:H65)</f>
        <v>445635</v>
      </c>
      <c r="I66" s="302">
        <f t="shared" si="3"/>
        <v>0</v>
      </c>
      <c r="J66" s="302">
        <f t="shared" si="3"/>
        <v>489</v>
      </c>
      <c r="K66" s="302">
        <f t="shared" si="3"/>
        <v>2731</v>
      </c>
      <c r="L66" s="302">
        <f t="shared" si="3"/>
        <v>23633</v>
      </c>
      <c r="M66" s="302">
        <f t="shared" si="3"/>
        <v>0</v>
      </c>
      <c r="N66" s="302">
        <f t="shared" si="3"/>
        <v>0</v>
      </c>
      <c r="O66" s="302">
        <f t="shared" si="3"/>
        <v>1503</v>
      </c>
      <c r="P66" s="302">
        <f t="shared" si="3"/>
        <v>2624</v>
      </c>
      <c r="Q66" s="302">
        <f t="shared" si="3"/>
        <v>0</v>
      </c>
      <c r="R66" s="302">
        <f t="shared" si="3"/>
        <v>0</v>
      </c>
    </row>
    <row r="67" spans="1:18" s="113" customFormat="1" ht="12.75" customHeight="1">
      <c r="A67" s="1">
        <v>1</v>
      </c>
      <c r="B67" s="1" t="s">
        <v>1133</v>
      </c>
      <c r="C67" s="621" t="s">
        <v>1481</v>
      </c>
      <c r="D67" s="247"/>
      <c r="E67" s="297"/>
      <c r="F67" s="297"/>
      <c r="G67" s="619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</row>
    <row r="68" spans="1:18" s="113" customFormat="1" ht="12.75" customHeight="1">
      <c r="A68" s="1"/>
      <c r="B68" s="1"/>
      <c r="C68" s="310" t="s">
        <v>1223</v>
      </c>
      <c r="D68" s="624"/>
      <c r="E68" s="624"/>
      <c r="F68" s="624"/>
      <c r="G68" s="619"/>
      <c r="H68" s="277"/>
      <c r="I68" s="258"/>
      <c r="J68" s="258"/>
      <c r="K68" s="258"/>
      <c r="L68" s="258"/>
      <c r="M68" s="258"/>
      <c r="N68" s="258"/>
      <c r="O68" s="258"/>
      <c r="P68" s="258"/>
      <c r="Q68" s="258"/>
      <c r="R68" s="258"/>
    </row>
    <row r="69" spans="1:18" s="113" customFormat="1" ht="15" customHeight="1">
      <c r="A69" s="1"/>
      <c r="B69" s="1"/>
      <c r="C69" s="264" t="s">
        <v>2037</v>
      </c>
      <c r="D69" s="265">
        <v>200000</v>
      </c>
      <c r="E69" s="265">
        <v>249000</v>
      </c>
      <c r="F69" s="265">
        <v>166000</v>
      </c>
      <c r="G69" s="619">
        <f>SUM(F69/E69)*100</f>
        <v>66.66666666666666</v>
      </c>
      <c r="H69" s="265"/>
      <c r="I69" s="265"/>
      <c r="J69" s="258"/>
      <c r="K69" s="258"/>
      <c r="L69" s="258">
        <v>166000</v>
      </c>
      <c r="M69" s="258"/>
      <c r="N69" s="258"/>
      <c r="O69" s="258"/>
      <c r="P69" s="258"/>
      <c r="Q69" s="258"/>
      <c r="R69" s="258"/>
    </row>
    <row r="70" spans="1:18" s="113" customFormat="1" ht="15" customHeight="1">
      <c r="A70" s="1"/>
      <c r="B70" s="1"/>
      <c r="C70" s="264" t="s">
        <v>877</v>
      </c>
      <c r="D70" s="265"/>
      <c r="E70" s="265">
        <v>100000</v>
      </c>
      <c r="F70" s="265">
        <v>100000</v>
      </c>
      <c r="G70" s="619">
        <f>SUM(F70/E70)*100</f>
        <v>100</v>
      </c>
      <c r="H70" s="265"/>
      <c r="I70" s="265"/>
      <c r="J70" s="258"/>
      <c r="K70" s="258">
        <v>100000</v>
      </c>
      <c r="L70" s="258"/>
      <c r="M70" s="258"/>
      <c r="N70" s="258"/>
      <c r="O70" s="258"/>
      <c r="P70" s="258"/>
      <c r="Q70" s="258"/>
      <c r="R70" s="258"/>
    </row>
    <row r="71" spans="1:18" s="113" customFormat="1" ht="15" customHeight="1">
      <c r="A71" s="1"/>
      <c r="B71" s="1"/>
      <c r="C71" s="262" t="s">
        <v>1124</v>
      </c>
      <c r="D71" s="258"/>
      <c r="E71" s="258"/>
      <c r="F71" s="258"/>
      <c r="G71" s="619"/>
      <c r="H71" s="258"/>
      <c r="I71" s="258"/>
      <c r="J71" s="258"/>
      <c r="K71" s="206"/>
      <c r="L71" s="206"/>
      <c r="M71" s="206"/>
      <c r="N71" s="206"/>
      <c r="O71" s="206"/>
      <c r="P71" s="206"/>
      <c r="Q71" s="258"/>
      <c r="R71" s="258"/>
    </row>
    <row r="72" spans="1:18" s="113" customFormat="1" ht="49.5" customHeight="1">
      <c r="A72" s="1"/>
      <c r="B72" s="1"/>
      <c r="C72" s="269" t="s">
        <v>149</v>
      </c>
      <c r="D72" s="266">
        <v>144777</v>
      </c>
      <c r="E72" s="266">
        <v>144777</v>
      </c>
      <c r="F72" s="266">
        <v>160262</v>
      </c>
      <c r="G72" s="619">
        <f>SUM(F72/E72)*100</f>
        <v>110.69575968558543</v>
      </c>
      <c r="H72" s="258"/>
      <c r="I72" s="258"/>
      <c r="J72" s="258"/>
      <c r="K72" s="206"/>
      <c r="L72" s="206"/>
      <c r="M72" s="206"/>
      <c r="N72" s="206"/>
      <c r="O72" s="206"/>
      <c r="P72" s="266">
        <v>160262</v>
      </c>
      <c r="Q72" s="258"/>
      <c r="R72" s="258"/>
    </row>
    <row r="73" spans="1:18" s="113" customFormat="1" ht="37.5" customHeight="1">
      <c r="A73" s="1"/>
      <c r="B73" s="1"/>
      <c r="C73" s="269" t="s">
        <v>878</v>
      </c>
      <c r="D73" s="266"/>
      <c r="E73" s="266">
        <v>14284</v>
      </c>
      <c r="F73" s="266">
        <v>14284</v>
      </c>
      <c r="G73" s="619">
        <f>SUM(F73/E73)*100</f>
        <v>100</v>
      </c>
      <c r="H73" s="258"/>
      <c r="I73" s="258"/>
      <c r="J73" s="258"/>
      <c r="K73" s="206"/>
      <c r="L73" s="206"/>
      <c r="M73" s="206"/>
      <c r="N73" s="206"/>
      <c r="O73" s="206"/>
      <c r="P73" s="266">
        <v>14284</v>
      </c>
      <c r="Q73" s="258"/>
      <c r="R73" s="258"/>
    </row>
    <row r="74" spans="1:18" s="113" customFormat="1" ht="36" customHeight="1">
      <c r="A74" s="1"/>
      <c r="B74" s="1"/>
      <c r="C74" s="270" t="s">
        <v>2046</v>
      </c>
      <c r="D74" s="261"/>
      <c r="E74" s="261"/>
      <c r="F74" s="261"/>
      <c r="G74" s="619"/>
      <c r="H74" s="258"/>
      <c r="I74" s="258"/>
      <c r="J74" s="258"/>
      <c r="K74" s="206"/>
      <c r="L74" s="206"/>
      <c r="M74" s="206"/>
      <c r="N74" s="206"/>
      <c r="O74" s="206"/>
      <c r="P74" s="261"/>
      <c r="Q74" s="258"/>
      <c r="R74" s="258"/>
    </row>
    <row r="75" spans="1:18" s="113" customFormat="1" ht="49.5" customHeight="1">
      <c r="A75" s="1"/>
      <c r="B75" s="1"/>
      <c r="C75" s="269" t="s">
        <v>150</v>
      </c>
      <c r="D75" s="266">
        <v>16103</v>
      </c>
      <c r="E75" s="266">
        <v>16103</v>
      </c>
      <c r="F75" s="266">
        <v>15363</v>
      </c>
      <c r="G75" s="619">
        <f>SUM(F75/E75)*100</f>
        <v>95.40458299695709</v>
      </c>
      <c r="H75" s="258"/>
      <c r="I75" s="258"/>
      <c r="J75" s="258"/>
      <c r="K75" s="206"/>
      <c r="L75" s="206"/>
      <c r="M75" s="206"/>
      <c r="N75" s="206"/>
      <c r="O75" s="206"/>
      <c r="P75" s="266">
        <v>15363</v>
      </c>
      <c r="Q75" s="258"/>
      <c r="R75" s="258"/>
    </row>
    <row r="76" spans="1:18" s="113" customFormat="1" ht="15" customHeight="1">
      <c r="A76" s="1"/>
      <c r="B76" s="1"/>
      <c r="C76" s="269" t="s">
        <v>151</v>
      </c>
      <c r="D76" s="266"/>
      <c r="E76" s="266"/>
      <c r="F76" s="266"/>
      <c r="G76" s="619"/>
      <c r="H76" s="258"/>
      <c r="I76" s="258"/>
      <c r="J76" s="258"/>
      <c r="K76" s="206"/>
      <c r="L76" s="206"/>
      <c r="M76" s="206"/>
      <c r="N76" s="206"/>
      <c r="O76" s="206"/>
      <c r="P76" s="266"/>
      <c r="Q76" s="258"/>
      <c r="R76" s="258"/>
    </row>
    <row r="77" spans="1:18" s="113" customFormat="1" ht="39.75" customHeight="1">
      <c r="A77" s="1"/>
      <c r="B77" s="1"/>
      <c r="C77" s="269" t="s">
        <v>152</v>
      </c>
      <c r="D77" s="266">
        <v>81880</v>
      </c>
      <c r="E77" s="266">
        <v>81880</v>
      </c>
      <c r="F77" s="266">
        <v>83595</v>
      </c>
      <c r="G77" s="619">
        <f>SUM(F77/E77)*100</f>
        <v>102.09452857840742</v>
      </c>
      <c r="H77" s="265"/>
      <c r="I77" s="265"/>
      <c r="J77" s="258"/>
      <c r="K77" s="206"/>
      <c r="L77" s="206"/>
      <c r="M77" s="206"/>
      <c r="N77" s="206"/>
      <c r="O77" s="206"/>
      <c r="P77" s="266">
        <v>83595</v>
      </c>
      <c r="Q77" s="258"/>
      <c r="R77" s="258"/>
    </row>
    <row r="78" spans="1:18" s="113" customFormat="1" ht="25.5" customHeight="1">
      <c r="A78" s="1"/>
      <c r="B78" s="1"/>
      <c r="C78" s="269" t="s">
        <v>144</v>
      </c>
      <c r="D78" s="266"/>
      <c r="E78" s="266"/>
      <c r="F78" s="266"/>
      <c r="G78" s="619"/>
      <c r="H78" s="265"/>
      <c r="I78" s="265"/>
      <c r="J78" s="258"/>
      <c r="K78" s="206"/>
      <c r="L78" s="206"/>
      <c r="M78" s="206"/>
      <c r="N78" s="206"/>
      <c r="O78" s="206"/>
      <c r="P78" s="206"/>
      <c r="Q78" s="258"/>
      <c r="R78" s="258"/>
    </row>
    <row r="79" spans="1:18" s="113" customFormat="1" ht="15" customHeight="1">
      <c r="A79" s="1"/>
      <c r="B79" s="1"/>
      <c r="C79" s="269" t="s">
        <v>879</v>
      </c>
      <c r="D79" s="266"/>
      <c r="E79" s="266">
        <v>4037</v>
      </c>
      <c r="F79" s="266"/>
      <c r="G79" s="619">
        <f>SUM(F79/E79)*100</f>
        <v>0</v>
      </c>
      <c r="H79" s="265"/>
      <c r="I79" s="265"/>
      <c r="J79" s="258"/>
      <c r="K79" s="206"/>
      <c r="L79" s="206"/>
      <c r="M79" s="206"/>
      <c r="N79" s="206"/>
      <c r="O79" s="206"/>
      <c r="P79" s="206"/>
      <c r="Q79" s="258"/>
      <c r="R79" s="258"/>
    </row>
    <row r="80" spans="1:18" s="113" customFormat="1" ht="24.75" customHeight="1">
      <c r="A80" s="1"/>
      <c r="B80" s="1"/>
      <c r="C80" s="269" t="s">
        <v>1072</v>
      </c>
      <c r="D80" s="266"/>
      <c r="E80" s="266"/>
      <c r="F80" s="266">
        <v>1614</v>
      </c>
      <c r="G80" s="619"/>
      <c r="H80" s="265"/>
      <c r="I80" s="265"/>
      <c r="J80" s="258"/>
      <c r="K80" s="206"/>
      <c r="L80" s="206"/>
      <c r="M80" s="206"/>
      <c r="N80" s="206"/>
      <c r="O80" s="206"/>
      <c r="P80" s="206"/>
      <c r="Q80" s="258">
        <v>1614</v>
      </c>
      <c r="R80" s="258"/>
    </row>
    <row r="81" spans="1:18" s="113" customFormat="1" ht="24.75" customHeight="1">
      <c r="A81" s="1"/>
      <c r="B81" s="1"/>
      <c r="C81" s="271" t="s">
        <v>1229</v>
      </c>
      <c r="D81" s="625"/>
      <c r="E81" s="625"/>
      <c r="F81" s="625"/>
      <c r="G81" s="619"/>
      <c r="H81" s="265"/>
      <c r="I81" s="265"/>
      <c r="J81" s="258"/>
      <c r="K81" s="206"/>
      <c r="L81" s="206"/>
      <c r="M81" s="206"/>
      <c r="N81" s="206"/>
      <c r="O81" s="206"/>
      <c r="P81" s="206"/>
      <c r="Q81" s="258"/>
      <c r="R81" s="258"/>
    </row>
    <row r="82" spans="1:18" s="113" customFormat="1" ht="24.75" customHeight="1">
      <c r="A82" s="1"/>
      <c r="B82" s="1"/>
      <c r="C82" s="100" t="s">
        <v>1152</v>
      </c>
      <c r="D82" s="675">
        <v>58760</v>
      </c>
      <c r="E82" s="675">
        <v>148760</v>
      </c>
      <c r="F82" s="675">
        <v>223601</v>
      </c>
      <c r="G82" s="619">
        <f>SUM(F82/E82)*100</f>
        <v>150.3098951331003</v>
      </c>
      <c r="H82" s="265"/>
      <c r="I82" s="265"/>
      <c r="J82" s="258"/>
      <c r="K82" s="206"/>
      <c r="L82" s="206"/>
      <c r="M82" s="206"/>
      <c r="N82" s="206"/>
      <c r="O82" s="206"/>
      <c r="P82" s="206">
        <v>223601</v>
      </c>
      <c r="Q82" s="258"/>
      <c r="R82" s="258"/>
    </row>
    <row r="83" spans="1:18" s="113" customFormat="1" ht="42" customHeight="1">
      <c r="A83" s="1"/>
      <c r="B83" s="1"/>
      <c r="C83" s="681" t="s">
        <v>523</v>
      </c>
      <c r="D83" s="675"/>
      <c r="E83" s="675">
        <v>649018</v>
      </c>
      <c r="F83" s="675">
        <v>166535</v>
      </c>
      <c r="G83" s="619">
        <f>SUM(F83/E83)*100</f>
        <v>25.659534866521422</v>
      </c>
      <c r="H83" s="265"/>
      <c r="I83" s="265"/>
      <c r="J83" s="258"/>
      <c r="K83" s="206"/>
      <c r="L83" s="206"/>
      <c r="M83" s="206"/>
      <c r="N83" s="206"/>
      <c r="O83" s="206"/>
      <c r="P83" s="206">
        <v>166535</v>
      </c>
      <c r="Q83" s="258"/>
      <c r="R83" s="258"/>
    </row>
    <row r="84" spans="1:18" s="678" customFormat="1" ht="37.5" customHeight="1">
      <c r="A84" s="1"/>
      <c r="B84" s="1"/>
      <c r="C84" s="1000" t="s">
        <v>524</v>
      </c>
      <c r="D84" s="675"/>
      <c r="E84" s="675">
        <v>410499</v>
      </c>
      <c r="F84" s="675">
        <v>143574</v>
      </c>
      <c r="G84" s="619">
        <f>SUM(F84/E84)*100</f>
        <v>34.9754810608552</v>
      </c>
      <c r="H84" s="265"/>
      <c r="I84" s="265"/>
      <c r="J84" s="258"/>
      <c r="K84" s="206"/>
      <c r="L84" s="206"/>
      <c r="M84" s="206"/>
      <c r="N84" s="206"/>
      <c r="O84" s="206"/>
      <c r="P84" s="206">
        <v>143574</v>
      </c>
      <c r="Q84" s="258"/>
      <c r="R84" s="258"/>
    </row>
    <row r="85" spans="1:18" s="678" customFormat="1" ht="24" customHeight="1">
      <c r="A85" s="1"/>
      <c r="B85" s="1"/>
      <c r="C85" s="1000" t="s">
        <v>525</v>
      </c>
      <c r="D85" s="675"/>
      <c r="E85" s="675">
        <v>10706</v>
      </c>
      <c r="F85" s="675">
        <v>10706</v>
      </c>
      <c r="G85" s="619">
        <f>SUM(F85/E85)*100</f>
        <v>100</v>
      </c>
      <c r="H85" s="265">
        <v>10706</v>
      </c>
      <c r="I85" s="265"/>
      <c r="J85" s="258"/>
      <c r="K85" s="206"/>
      <c r="L85" s="206"/>
      <c r="M85" s="206"/>
      <c r="N85" s="206"/>
      <c r="O85" s="206"/>
      <c r="P85" s="206"/>
      <c r="Q85" s="258"/>
      <c r="R85" s="258"/>
    </row>
    <row r="86" spans="1:18" s="113" customFormat="1" ht="42" customHeight="1">
      <c r="A86" s="1"/>
      <c r="B86" s="1"/>
      <c r="C86" s="1224" t="s">
        <v>526</v>
      </c>
      <c r="D86" s="675"/>
      <c r="E86" s="675">
        <v>39694</v>
      </c>
      <c r="F86" s="675">
        <v>9924</v>
      </c>
      <c r="G86" s="619">
        <f>SUM(F86/E86)*100</f>
        <v>25.00125963621706</v>
      </c>
      <c r="H86" s="265"/>
      <c r="I86" s="265"/>
      <c r="J86" s="258"/>
      <c r="K86" s="206"/>
      <c r="L86" s="206"/>
      <c r="M86" s="206"/>
      <c r="N86" s="206"/>
      <c r="O86" s="206"/>
      <c r="P86" s="206">
        <v>9924</v>
      </c>
      <c r="Q86" s="258"/>
      <c r="R86" s="258"/>
    </row>
    <row r="87" spans="1:18" s="113" customFormat="1" ht="24.75" customHeight="1">
      <c r="A87" s="1"/>
      <c r="B87" s="1"/>
      <c r="C87" s="622" t="s">
        <v>880</v>
      </c>
      <c r="D87" s="626"/>
      <c r="E87" s="626"/>
      <c r="F87" s="626"/>
      <c r="G87" s="619"/>
      <c r="H87" s="265"/>
      <c r="I87" s="265"/>
      <c r="J87" s="258"/>
      <c r="K87" s="206"/>
      <c r="L87" s="206"/>
      <c r="M87" s="206"/>
      <c r="N87" s="206"/>
      <c r="O87" s="206"/>
      <c r="P87" s="206"/>
      <c r="Q87" s="258"/>
      <c r="R87" s="258"/>
    </row>
    <row r="88" spans="1:18" s="113" customFormat="1" ht="24.75" customHeight="1">
      <c r="A88" s="1"/>
      <c r="B88" s="1"/>
      <c r="C88" s="622" t="s">
        <v>881</v>
      </c>
      <c r="D88" s="626"/>
      <c r="E88" s="675">
        <v>752</v>
      </c>
      <c r="F88" s="675">
        <v>752</v>
      </c>
      <c r="G88" s="619">
        <f>SUM(F88/E88)*100</f>
        <v>100</v>
      </c>
      <c r="H88" s="265">
        <v>752</v>
      </c>
      <c r="I88" s="265"/>
      <c r="J88" s="258"/>
      <c r="K88" s="206"/>
      <c r="L88" s="206"/>
      <c r="M88" s="206"/>
      <c r="N88" s="206"/>
      <c r="O88" s="206"/>
      <c r="P88" s="206"/>
      <c r="Q88" s="258"/>
      <c r="R88" s="258"/>
    </row>
    <row r="89" spans="1:18" s="113" customFormat="1" ht="24.75" customHeight="1">
      <c r="A89" s="1"/>
      <c r="B89" s="1"/>
      <c r="C89" s="682" t="s">
        <v>1346</v>
      </c>
      <c r="D89" s="626"/>
      <c r="E89" s="675"/>
      <c r="F89" s="675">
        <v>492</v>
      </c>
      <c r="G89" s="619"/>
      <c r="H89" s="265"/>
      <c r="I89" s="265"/>
      <c r="J89" s="258"/>
      <c r="K89" s="206"/>
      <c r="L89" s="206">
        <v>492</v>
      </c>
      <c r="M89" s="206"/>
      <c r="N89" s="206"/>
      <c r="O89" s="206"/>
      <c r="P89" s="206"/>
      <c r="Q89" s="258"/>
      <c r="R89" s="258"/>
    </row>
    <row r="90" spans="1:18" s="678" customFormat="1" ht="24.75" customHeight="1">
      <c r="A90" s="1"/>
      <c r="B90" s="1"/>
      <c r="C90" s="1001" t="s">
        <v>527</v>
      </c>
      <c r="D90" s="626"/>
      <c r="E90" s="675">
        <v>12316</v>
      </c>
      <c r="F90" s="675">
        <v>12316</v>
      </c>
      <c r="G90" s="619">
        <f>SUM(F90/E90)*100</f>
        <v>100</v>
      </c>
      <c r="H90" s="265">
        <v>12316</v>
      </c>
      <c r="I90" s="265"/>
      <c r="J90" s="258"/>
      <c r="K90" s="206"/>
      <c r="L90" s="206"/>
      <c r="M90" s="206"/>
      <c r="N90" s="206"/>
      <c r="O90" s="206"/>
      <c r="P90" s="206"/>
      <c r="Q90" s="258"/>
      <c r="R90" s="258"/>
    </row>
    <row r="91" spans="1:18" s="113" customFormat="1" ht="24.75" customHeight="1">
      <c r="A91" s="1"/>
      <c r="B91" s="1"/>
      <c r="C91" s="270" t="s">
        <v>2035</v>
      </c>
      <c r="D91" s="626"/>
      <c r="E91" s="675"/>
      <c r="F91" s="675"/>
      <c r="G91" s="619"/>
      <c r="H91" s="265"/>
      <c r="I91" s="265"/>
      <c r="J91" s="258"/>
      <c r="K91" s="206"/>
      <c r="L91" s="206"/>
      <c r="M91" s="206"/>
      <c r="N91" s="206"/>
      <c r="O91" s="206"/>
      <c r="P91" s="206"/>
      <c r="Q91" s="258"/>
      <c r="R91" s="258"/>
    </row>
    <row r="92" spans="1:18" s="113" customFormat="1" ht="38.25" customHeight="1">
      <c r="A92" s="1"/>
      <c r="B92" s="1"/>
      <c r="C92" s="620" t="s">
        <v>660</v>
      </c>
      <c r="D92" s="626"/>
      <c r="E92" s="675">
        <v>261239</v>
      </c>
      <c r="F92" s="626"/>
      <c r="G92" s="619">
        <f>SUM(F92/E92)*100</f>
        <v>0</v>
      </c>
      <c r="H92" s="265"/>
      <c r="I92" s="265"/>
      <c r="J92" s="258"/>
      <c r="K92" s="206"/>
      <c r="L92" s="206"/>
      <c r="M92" s="206"/>
      <c r="N92" s="206"/>
      <c r="O92" s="206"/>
      <c r="P92" s="206"/>
      <c r="Q92" s="258"/>
      <c r="R92" s="258"/>
    </row>
    <row r="93" spans="1:18" s="113" customFormat="1" ht="53.25" customHeight="1">
      <c r="A93" s="1"/>
      <c r="B93" s="1"/>
      <c r="C93" s="620" t="s">
        <v>661</v>
      </c>
      <c r="D93" s="626"/>
      <c r="E93" s="675">
        <v>342265</v>
      </c>
      <c r="F93" s="626"/>
      <c r="G93" s="619">
        <f>SUM(F93/E93)*100</f>
        <v>0</v>
      </c>
      <c r="H93" s="265"/>
      <c r="I93" s="265"/>
      <c r="J93" s="258"/>
      <c r="K93" s="206"/>
      <c r="L93" s="206"/>
      <c r="M93" s="206"/>
      <c r="N93" s="206"/>
      <c r="O93" s="206"/>
      <c r="P93" s="206"/>
      <c r="Q93" s="258"/>
      <c r="R93" s="258"/>
    </row>
    <row r="94" spans="1:18" s="113" customFormat="1" ht="26.25" customHeight="1">
      <c r="A94" s="1"/>
      <c r="B94" s="1"/>
      <c r="C94" s="106" t="s">
        <v>662</v>
      </c>
      <c r="D94" s="626"/>
      <c r="E94" s="675"/>
      <c r="F94" s="626"/>
      <c r="G94" s="619"/>
      <c r="H94" s="265"/>
      <c r="I94" s="265"/>
      <c r="J94" s="258"/>
      <c r="K94" s="206"/>
      <c r="L94" s="206"/>
      <c r="M94" s="206"/>
      <c r="N94" s="206"/>
      <c r="O94" s="206"/>
      <c r="P94" s="206"/>
      <c r="Q94" s="258"/>
      <c r="R94" s="258"/>
    </row>
    <row r="95" spans="1:18" s="113" customFormat="1" ht="38.25" customHeight="1">
      <c r="A95" s="1"/>
      <c r="B95" s="1"/>
      <c r="C95" s="623" t="s">
        <v>663</v>
      </c>
      <c r="D95" s="626"/>
      <c r="E95" s="675">
        <v>758846</v>
      </c>
      <c r="F95" s="675">
        <v>4450</v>
      </c>
      <c r="G95" s="619">
        <f>SUM(F95/E95)*100</f>
        <v>0.5864167433181436</v>
      </c>
      <c r="H95" s="265"/>
      <c r="I95" s="265"/>
      <c r="J95" s="258"/>
      <c r="K95" s="206"/>
      <c r="L95" s="206"/>
      <c r="M95" s="206"/>
      <c r="N95" s="206"/>
      <c r="O95" s="206"/>
      <c r="P95" s="206">
        <v>4450</v>
      </c>
      <c r="Q95" s="258"/>
      <c r="R95" s="258"/>
    </row>
    <row r="96" spans="1:18" s="113" customFormat="1" ht="29.25" customHeight="1">
      <c r="A96" s="1"/>
      <c r="B96" s="1"/>
      <c r="C96" s="623" t="s">
        <v>1854</v>
      </c>
      <c r="D96" s="626"/>
      <c r="E96" s="675"/>
      <c r="F96" s="675"/>
      <c r="G96" s="619"/>
      <c r="H96" s="265"/>
      <c r="I96" s="265"/>
      <c r="J96" s="258"/>
      <c r="K96" s="206"/>
      <c r="L96" s="206"/>
      <c r="M96" s="206"/>
      <c r="N96" s="206"/>
      <c r="O96" s="206"/>
      <c r="P96" s="206"/>
      <c r="Q96" s="258"/>
      <c r="R96" s="258"/>
    </row>
    <row r="97" spans="1:18" s="113" customFormat="1" ht="36.75" customHeight="1">
      <c r="A97" s="1"/>
      <c r="B97" s="1"/>
      <c r="C97" s="623" t="s">
        <v>664</v>
      </c>
      <c r="D97" s="626"/>
      <c r="E97" s="675">
        <v>299169</v>
      </c>
      <c r="F97" s="675">
        <v>16590</v>
      </c>
      <c r="G97" s="619">
        <f>SUM(F97/E97)*100</f>
        <v>5.545360648997724</v>
      </c>
      <c r="H97" s="265"/>
      <c r="I97" s="265"/>
      <c r="J97" s="258"/>
      <c r="K97" s="206"/>
      <c r="L97" s="206"/>
      <c r="M97" s="206"/>
      <c r="N97" s="206"/>
      <c r="O97" s="206"/>
      <c r="P97" s="206">
        <v>16590</v>
      </c>
      <c r="Q97" s="258"/>
      <c r="R97" s="258"/>
    </row>
    <row r="98" spans="1:18" s="678" customFormat="1" ht="18" customHeight="1">
      <c r="A98" s="1"/>
      <c r="B98" s="1"/>
      <c r="C98" s="623" t="s">
        <v>2224</v>
      </c>
      <c r="D98" s="626"/>
      <c r="E98" s="675"/>
      <c r="F98" s="626"/>
      <c r="G98" s="619"/>
      <c r="H98" s="265"/>
      <c r="I98" s="265"/>
      <c r="J98" s="258"/>
      <c r="K98" s="206"/>
      <c r="L98" s="206"/>
      <c r="M98" s="206"/>
      <c r="N98" s="206"/>
      <c r="O98" s="206"/>
      <c r="P98" s="206"/>
      <c r="Q98" s="258"/>
      <c r="R98" s="258"/>
    </row>
    <row r="99" spans="1:18" s="678" customFormat="1" ht="34.5" customHeight="1">
      <c r="A99" s="1"/>
      <c r="B99" s="1"/>
      <c r="C99" s="1225" t="s">
        <v>528</v>
      </c>
      <c r="D99" s="626"/>
      <c r="E99" s="675">
        <v>491005</v>
      </c>
      <c r="F99" s="626"/>
      <c r="G99" s="619">
        <f>SUM(F99/E99)*100</f>
        <v>0</v>
      </c>
      <c r="H99" s="265"/>
      <c r="I99" s="265"/>
      <c r="J99" s="258"/>
      <c r="K99" s="206"/>
      <c r="L99" s="206"/>
      <c r="M99" s="206"/>
      <c r="N99" s="206"/>
      <c r="O99" s="206"/>
      <c r="P99" s="206"/>
      <c r="Q99" s="258"/>
      <c r="R99" s="258"/>
    </row>
    <row r="100" spans="1:18" s="678" customFormat="1" ht="39" customHeight="1">
      <c r="A100" s="1"/>
      <c r="B100" s="1"/>
      <c r="C100" s="1225" t="s">
        <v>529</v>
      </c>
      <c r="D100" s="626"/>
      <c r="E100" s="675">
        <v>494387</v>
      </c>
      <c r="F100" s="626"/>
      <c r="G100" s="619">
        <f>SUM(F100/E100)*100</f>
        <v>0</v>
      </c>
      <c r="H100" s="265"/>
      <c r="I100" s="265"/>
      <c r="J100" s="258"/>
      <c r="K100" s="206"/>
      <c r="L100" s="206"/>
      <c r="M100" s="206"/>
      <c r="N100" s="206"/>
      <c r="O100" s="206"/>
      <c r="P100" s="206"/>
      <c r="Q100" s="258"/>
      <c r="R100" s="258"/>
    </row>
    <row r="101" spans="1:18" s="113" customFormat="1" ht="12.75" customHeight="1">
      <c r="A101" s="115"/>
      <c r="B101" s="115"/>
      <c r="C101" s="272" t="s">
        <v>1015</v>
      </c>
      <c r="D101" s="253">
        <f>SUM(D67:D97)</f>
        <v>501520</v>
      </c>
      <c r="E101" s="253">
        <f>SUM(E67:E100)</f>
        <v>4528737</v>
      </c>
      <c r="F101" s="253">
        <f>SUM(F67:F100)</f>
        <v>1130058</v>
      </c>
      <c r="G101" s="667">
        <f>SUM(F101/E101)*100</f>
        <v>24.95304982382505</v>
      </c>
      <c r="H101" s="253">
        <f>SUM(H67:H100)</f>
        <v>23774</v>
      </c>
      <c r="I101" s="253">
        <f aca="true" t="shared" si="4" ref="I101:R101">SUM(I67:I100)</f>
        <v>0</v>
      </c>
      <c r="J101" s="253">
        <f t="shared" si="4"/>
        <v>0</v>
      </c>
      <c r="K101" s="253">
        <f t="shared" si="4"/>
        <v>100000</v>
      </c>
      <c r="L101" s="253">
        <f t="shared" si="4"/>
        <v>166492</v>
      </c>
      <c r="M101" s="253">
        <f t="shared" si="4"/>
        <v>0</v>
      </c>
      <c r="N101" s="253">
        <f t="shared" si="4"/>
        <v>0</v>
      </c>
      <c r="O101" s="253">
        <f t="shared" si="4"/>
        <v>0</v>
      </c>
      <c r="P101" s="253">
        <f t="shared" si="4"/>
        <v>838178</v>
      </c>
      <c r="Q101" s="253">
        <f t="shared" si="4"/>
        <v>1614</v>
      </c>
      <c r="R101" s="253">
        <f t="shared" si="4"/>
        <v>0</v>
      </c>
    </row>
    <row r="102" spans="1:18" s="113" customFormat="1" ht="12.75" customHeight="1">
      <c r="A102" s="1">
        <v>1</v>
      </c>
      <c r="B102" s="1">
        <v>17</v>
      </c>
      <c r="C102" s="621" t="s">
        <v>1368</v>
      </c>
      <c r="D102" s="247"/>
      <c r="E102" s="297"/>
      <c r="F102" s="297"/>
      <c r="G102" s="619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</row>
    <row r="103" spans="1:18" s="113" customFormat="1" ht="24.75" customHeight="1">
      <c r="A103" s="1"/>
      <c r="B103" s="1"/>
      <c r="C103" s="683" t="s">
        <v>2035</v>
      </c>
      <c r="D103" s="633"/>
      <c r="E103" s="633"/>
      <c r="F103" s="633"/>
      <c r="G103" s="619"/>
      <c r="H103" s="277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</row>
    <row r="104" spans="1:18" s="113" customFormat="1" ht="13.5" customHeight="1">
      <c r="A104" s="1"/>
      <c r="B104" s="1"/>
      <c r="C104" s="262" t="s">
        <v>1134</v>
      </c>
      <c r="D104" s="258">
        <v>104000</v>
      </c>
      <c r="E104" s="258">
        <v>106000</v>
      </c>
      <c r="F104" s="258">
        <v>128116</v>
      </c>
      <c r="G104" s="619">
        <f>SUM(F104/E104)*100</f>
        <v>120.86415094339623</v>
      </c>
      <c r="H104" s="258">
        <v>11419</v>
      </c>
      <c r="I104" s="258"/>
      <c r="J104" s="258"/>
      <c r="K104" s="258">
        <v>116697</v>
      </c>
      <c r="L104" s="258"/>
      <c r="M104" s="258"/>
      <c r="N104" s="258"/>
      <c r="O104" s="258"/>
      <c r="P104" s="258"/>
      <c r="Q104" s="258"/>
      <c r="R104" s="258"/>
    </row>
    <row r="105" spans="1:18" s="113" customFormat="1" ht="13.5" customHeight="1">
      <c r="A105" s="1"/>
      <c r="B105" s="1"/>
      <c r="C105" s="262" t="s">
        <v>1350</v>
      </c>
      <c r="D105" s="258"/>
      <c r="E105" s="258">
        <v>200</v>
      </c>
      <c r="F105" s="258">
        <v>400</v>
      </c>
      <c r="G105" s="619">
        <f>SUM(F105/E105)*100</f>
        <v>200</v>
      </c>
      <c r="H105" s="258"/>
      <c r="I105" s="258"/>
      <c r="J105" s="258"/>
      <c r="K105" s="258">
        <v>400</v>
      </c>
      <c r="L105" s="258"/>
      <c r="M105" s="258"/>
      <c r="N105" s="258"/>
      <c r="O105" s="258"/>
      <c r="P105" s="258"/>
      <c r="Q105" s="258"/>
      <c r="R105" s="258"/>
    </row>
    <row r="106" spans="1:18" s="113" customFormat="1" ht="13.5" customHeight="1">
      <c r="A106" s="1"/>
      <c r="B106" s="1"/>
      <c r="C106" s="262" t="s">
        <v>530</v>
      </c>
      <c r="D106" s="258"/>
      <c r="E106" s="258">
        <v>16782</v>
      </c>
      <c r="F106" s="258">
        <v>16781</v>
      </c>
      <c r="G106" s="619">
        <f>SUM(F106/E106)*100</f>
        <v>99.99404123465618</v>
      </c>
      <c r="H106" s="258"/>
      <c r="I106" s="258"/>
      <c r="J106" s="258"/>
      <c r="K106" s="258">
        <v>16781</v>
      </c>
      <c r="L106" s="258"/>
      <c r="M106" s="258"/>
      <c r="N106" s="258"/>
      <c r="O106" s="258"/>
      <c r="P106" s="258"/>
      <c r="Q106" s="258"/>
      <c r="R106" s="258"/>
    </row>
    <row r="107" spans="1:18" s="113" customFormat="1" ht="13.5" customHeight="1">
      <c r="A107" s="1"/>
      <c r="B107" s="1"/>
      <c r="C107" s="262" t="s">
        <v>1224</v>
      </c>
      <c r="D107" s="258"/>
      <c r="E107" s="258"/>
      <c r="F107" s="258"/>
      <c r="G107" s="619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</row>
    <row r="108" spans="1:18" s="113" customFormat="1" ht="13.5" customHeight="1">
      <c r="A108" s="1"/>
      <c r="B108" s="1"/>
      <c r="C108" s="627" t="s">
        <v>1039</v>
      </c>
      <c r="D108" s="283">
        <v>100000</v>
      </c>
      <c r="E108" s="283">
        <v>175000</v>
      </c>
      <c r="F108" s="283">
        <v>185733</v>
      </c>
      <c r="G108" s="619">
        <f>SUM(F108/E108)*100</f>
        <v>106.13314285714286</v>
      </c>
      <c r="H108" s="258">
        <v>185733</v>
      </c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</row>
    <row r="109" spans="1:18" s="113" customFormat="1" ht="13.5" customHeight="1">
      <c r="A109" s="119"/>
      <c r="B109" s="119"/>
      <c r="C109" s="628" t="s">
        <v>2036</v>
      </c>
      <c r="D109" s="258"/>
      <c r="E109" s="258"/>
      <c r="F109" s="258"/>
      <c r="G109" s="619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</row>
    <row r="110" spans="1:18" s="113" customFormat="1" ht="13.5" customHeight="1">
      <c r="A110" s="119"/>
      <c r="B110" s="119"/>
      <c r="C110" s="628" t="s">
        <v>1136</v>
      </c>
      <c r="D110" s="1503">
        <v>12700</v>
      </c>
      <c r="E110" s="1503">
        <v>81061</v>
      </c>
      <c r="F110" s="1503">
        <v>90746</v>
      </c>
      <c r="G110" s="1549">
        <f>SUM(F110/E110)*100</f>
        <v>111.94779240325188</v>
      </c>
      <c r="H110" s="1503">
        <v>83860</v>
      </c>
      <c r="I110" s="1547"/>
      <c r="J110" s="1503">
        <v>20</v>
      </c>
      <c r="K110" s="1503">
        <v>6866</v>
      </c>
      <c r="L110" s="1547"/>
      <c r="M110" s="1547"/>
      <c r="N110" s="1547"/>
      <c r="O110" s="1547"/>
      <c r="P110" s="1547"/>
      <c r="Q110" s="1547"/>
      <c r="R110" s="1547"/>
    </row>
    <row r="111" spans="1:18" s="113" customFormat="1" ht="13.5" customHeight="1">
      <c r="A111" s="120"/>
      <c r="B111" s="120"/>
      <c r="C111" s="629" t="s">
        <v>1038</v>
      </c>
      <c r="D111" s="1493"/>
      <c r="E111" s="1493"/>
      <c r="F111" s="1493"/>
      <c r="G111" s="1550"/>
      <c r="H111" s="1493"/>
      <c r="I111" s="1548"/>
      <c r="J111" s="1493"/>
      <c r="K111" s="1493"/>
      <c r="L111" s="1548"/>
      <c r="M111" s="1548"/>
      <c r="N111" s="1548"/>
      <c r="O111" s="1548"/>
      <c r="P111" s="1548"/>
      <c r="Q111" s="1548"/>
      <c r="R111" s="1548"/>
    </row>
    <row r="112" spans="1:18" s="113" customFormat="1" ht="13.5" customHeight="1">
      <c r="A112" s="120"/>
      <c r="B112" s="120"/>
      <c r="C112" s="629" t="s">
        <v>1043</v>
      </c>
      <c r="D112" s="258">
        <v>2540</v>
      </c>
      <c r="E112" s="258">
        <v>2540</v>
      </c>
      <c r="F112" s="258">
        <v>987</v>
      </c>
      <c r="G112" s="619">
        <f>SUM(F112/E112)*100</f>
        <v>38.85826771653543</v>
      </c>
      <c r="H112" s="275">
        <v>987</v>
      </c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</row>
    <row r="113" spans="1:18" s="113" customFormat="1" ht="13.5" customHeight="1">
      <c r="A113" s="120"/>
      <c r="B113" s="120"/>
      <c r="C113" s="629" t="s">
        <v>2038</v>
      </c>
      <c r="D113" s="258">
        <v>2000</v>
      </c>
      <c r="E113" s="258">
        <v>4000</v>
      </c>
      <c r="F113" s="258">
        <v>3939</v>
      </c>
      <c r="G113" s="619">
        <f>SUM(F113/E113)*100</f>
        <v>98.475</v>
      </c>
      <c r="H113" s="275">
        <v>3939</v>
      </c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</row>
    <row r="114" spans="1:18" s="113" customFormat="1" ht="24.75" customHeight="1">
      <c r="A114" s="120"/>
      <c r="B114" s="120"/>
      <c r="C114" s="630" t="s">
        <v>144</v>
      </c>
      <c r="D114" s="265"/>
      <c r="E114" s="265"/>
      <c r="F114" s="265"/>
      <c r="G114" s="619"/>
      <c r="H114" s="275"/>
      <c r="I114" s="275"/>
      <c r="J114" s="275"/>
      <c r="K114" s="275"/>
      <c r="L114" s="275"/>
      <c r="M114" s="275"/>
      <c r="N114" s="275"/>
      <c r="O114" s="275"/>
      <c r="P114" s="275"/>
      <c r="Q114" s="275"/>
      <c r="R114" s="275"/>
    </row>
    <row r="115" spans="1:18" s="113" customFormat="1" ht="15" customHeight="1">
      <c r="A115" s="120"/>
      <c r="B115" s="120"/>
      <c r="C115" s="262" t="s">
        <v>1135</v>
      </c>
      <c r="D115" s="258">
        <v>30607</v>
      </c>
      <c r="E115" s="258">
        <v>32322</v>
      </c>
      <c r="F115" s="258">
        <v>32323</v>
      </c>
      <c r="G115" s="619">
        <f>SUM(F115/E115)*100</f>
        <v>100.00309386795372</v>
      </c>
      <c r="H115" s="275">
        <v>32323</v>
      </c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</row>
    <row r="116" spans="1:18" s="113" customFormat="1" ht="15" customHeight="1">
      <c r="A116" s="120"/>
      <c r="B116" s="120"/>
      <c r="C116" s="262" t="s">
        <v>1348</v>
      </c>
      <c r="D116" s="258"/>
      <c r="E116" s="258"/>
      <c r="F116" s="258">
        <v>644</v>
      </c>
      <c r="G116" s="619"/>
      <c r="H116" s="275">
        <v>597</v>
      </c>
      <c r="I116" s="275">
        <v>47</v>
      </c>
      <c r="J116" s="275"/>
      <c r="K116" s="275"/>
      <c r="L116" s="275"/>
      <c r="M116" s="275"/>
      <c r="N116" s="275"/>
      <c r="O116" s="275"/>
      <c r="P116" s="275"/>
      <c r="Q116" s="275"/>
      <c r="R116" s="275"/>
    </row>
    <row r="117" spans="1:18" s="113" customFormat="1" ht="24.75" customHeight="1">
      <c r="A117" s="1"/>
      <c r="B117" s="1"/>
      <c r="C117" s="631" t="s">
        <v>1225</v>
      </c>
      <c r="D117" s="304"/>
      <c r="E117" s="304"/>
      <c r="F117" s="304"/>
      <c r="G117" s="619"/>
      <c r="H117" s="258"/>
      <c r="I117" s="258"/>
      <c r="J117" s="258"/>
      <c r="K117" s="258"/>
      <c r="L117" s="258"/>
      <c r="M117" s="258"/>
      <c r="N117" s="258"/>
      <c r="O117" s="258"/>
      <c r="P117" s="258"/>
      <c r="Q117" s="258"/>
      <c r="R117" s="258"/>
    </row>
    <row r="118" spans="1:18" s="113" customFormat="1" ht="24.75" customHeight="1">
      <c r="A118" s="1"/>
      <c r="B118" s="1"/>
      <c r="C118" s="630" t="s">
        <v>153</v>
      </c>
      <c r="D118" s="265">
        <v>165100</v>
      </c>
      <c r="E118" s="265">
        <v>127000</v>
      </c>
      <c r="F118" s="265">
        <v>127000</v>
      </c>
      <c r="G118" s="619">
        <f>SUM(F118/E118)*100</f>
        <v>100</v>
      </c>
      <c r="H118" s="258">
        <v>127000</v>
      </c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</row>
    <row r="119" spans="1:18" s="113" customFormat="1" ht="24.75" customHeight="1">
      <c r="A119" s="1"/>
      <c r="B119" s="1"/>
      <c r="C119" s="270" t="s">
        <v>2039</v>
      </c>
      <c r="D119" s="261"/>
      <c r="E119" s="261"/>
      <c r="F119" s="261"/>
      <c r="G119" s="619"/>
      <c r="H119" s="275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</row>
    <row r="120" spans="1:18" s="113" customFormat="1" ht="34.5" customHeight="1">
      <c r="A120" s="1"/>
      <c r="B120" s="1"/>
      <c r="C120" s="203" t="s">
        <v>2163</v>
      </c>
      <c r="D120" s="54">
        <v>63500</v>
      </c>
      <c r="E120" s="54">
        <v>66945</v>
      </c>
      <c r="F120" s="54">
        <v>45685</v>
      </c>
      <c r="G120" s="619">
        <f>SUM(F120/E120)*100</f>
        <v>68.24258719844649</v>
      </c>
      <c r="H120" s="276">
        <v>45685</v>
      </c>
      <c r="I120" s="275"/>
      <c r="J120" s="275"/>
      <c r="K120" s="275"/>
      <c r="L120" s="258"/>
      <c r="M120" s="258"/>
      <c r="N120" s="258"/>
      <c r="O120" s="258"/>
      <c r="P120" s="258"/>
      <c r="Q120" s="258"/>
      <c r="R120" s="258"/>
    </row>
    <row r="121" spans="1:18" s="113" customFormat="1" ht="15" customHeight="1">
      <c r="A121" s="1"/>
      <c r="B121" s="1"/>
      <c r="C121" s="629" t="s">
        <v>1347</v>
      </c>
      <c r="D121" s="258"/>
      <c r="E121" s="258"/>
      <c r="F121" s="258">
        <v>2188</v>
      </c>
      <c r="G121" s="619"/>
      <c r="H121" s="275">
        <v>2188</v>
      </c>
      <c r="I121" s="275"/>
      <c r="J121" s="275"/>
      <c r="K121" s="275"/>
      <c r="L121" s="258"/>
      <c r="M121" s="258"/>
      <c r="N121" s="258"/>
      <c r="O121" s="258"/>
      <c r="P121" s="258"/>
      <c r="Q121" s="258"/>
      <c r="R121" s="258"/>
    </row>
    <row r="122" spans="1:18" s="113" customFormat="1" ht="24.75" customHeight="1">
      <c r="A122" s="1"/>
      <c r="B122" s="1"/>
      <c r="C122" s="264" t="s">
        <v>2040</v>
      </c>
      <c r="D122" s="265"/>
      <c r="E122" s="265"/>
      <c r="F122" s="265"/>
      <c r="G122" s="619"/>
      <c r="H122" s="277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</row>
    <row r="123" spans="1:18" s="113" customFormat="1" ht="12" customHeight="1">
      <c r="A123" s="1"/>
      <c r="B123" s="1"/>
      <c r="C123" s="278" t="s">
        <v>154</v>
      </c>
      <c r="D123" s="626">
        <v>20000</v>
      </c>
      <c r="E123" s="626">
        <v>21077</v>
      </c>
      <c r="F123" s="626">
        <v>22566</v>
      </c>
      <c r="G123" s="619">
        <f>SUM(F123/E123)*100</f>
        <v>107.06457275703374</v>
      </c>
      <c r="H123" s="275">
        <v>21489</v>
      </c>
      <c r="I123" s="258"/>
      <c r="J123" s="258"/>
      <c r="K123" s="206">
        <v>1077</v>
      </c>
      <c r="L123" s="258"/>
      <c r="M123" s="258"/>
      <c r="N123" s="258"/>
      <c r="O123" s="258"/>
      <c r="P123" s="258"/>
      <c r="Q123" s="258"/>
      <c r="R123" s="258"/>
    </row>
    <row r="124" spans="1:18" s="113" customFormat="1" ht="13.5" customHeight="1">
      <c r="A124" s="1"/>
      <c r="B124" s="1"/>
      <c r="C124" s="632" t="s">
        <v>1047</v>
      </c>
      <c r="D124" s="283"/>
      <c r="E124" s="283"/>
      <c r="F124" s="283"/>
      <c r="G124" s="619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/>
    </row>
    <row r="125" spans="1:18" s="113" customFormat="1" ht="24.75" customHeight="1">
      <c r="A125" s="1"/>
      <c r="B125" s="1"/>
      <c r="C125" s="270" t="s">
        <v>2035</v>
      </c>
      <c r="D125" s="261"/>
      <c r="E125" s="261"/>
      <c r="F125" s="261"/>
      <c r="G125" s="619"/>
      <c r="H125" s="280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</row>
    <row r="126" spans="1:18" s="113" customFormat="1" ht="15" customHeight="1">
      <c r="A126" s="1"/>
      <c r="B126" s="1"/>
      <c r="C126" s="262" t="s">
        <v>1048</v>
      </c>
      <c r="D126" s="258">
        <v>5000</v>
      </c>
      <c r="E126" s="258">
        <v>13751</v>
      </c>
      <c r="F126" s="258">
        <v>42633</v>
      </c>
      <c r="G126" s="619">
        <f>SUM(F126/E126)*100</f>
        <v>310.03563377208934</v>
      </c>
      <c r="H126" s="258">
        <v>219</v>
      </c>
      <c r="I126" s="258"/>
      <c r="J126" s="258"/>
      <c r="K126" s="258">
        <v>42414</v>
      </c>
      <c r="L126" s="258"/>
      <c r="M126" s="258"/>
      <c r="N126" s="258"/>
      <c r="O126" s="258"/>
      <c r="P126" s="258"/>
      <c r="Q126" s="258"/>
      <c r="R126" s="258"/>
    </row>
    <row r="127" spans="1:18" s="113" customFormat="1" ht="15" customHeight="1">
      <c r="A127" s="1"/>
      <c r="B127" s="1"/>
      <c r="C127" s="262" t="s">
        <v>1349</v>
      </c>
      <c r="D127" s="258"/>
      <c r="E127" s="258">
        <v>3413</v>
      </c>
      <c r="F127" s="258">
        <v>7608</v>
      </c>
      <c r="G127" s="619">
        <f>SUM(F127/E127)*100</f>
        <v>222.9123937884559</v>
      </c>
      <c r="H127" s="258">
        <v>7608</v>
      </c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</row>
    <row r="128" spans="1:18" s="113" customFormat="1" ht="15" customHeight="1">
      <c r="A128" s="1"/>
      <c r="B128" s="1"/>
      <c r="C128" s="262" t="s">
        <v>340</v>
      </c>
      <c r="D128" s="258"/>
      <c r="E128" s="258"/>
      <c r="F128" s="258">
        <v>4092</v>
      </c>
      <c r="G128" s="619"/>
      <c r="H128" s="258"/>
      <c r="I128" s="258"/>
      <c r="J128" s="258"/>
      <c r="K128" s="258">
        <v>4092</v>
      </c>
      <c r="L128" s="258"/>
      <c r="M128" s="258"/>
      <c r="N128" s="258"/>
      <c r="O128" s="258"/>
      <c r="P128" s="258"/>
      <c r="Q128" s="258"/>
      <c r="R128" s="258"/>
    </row>
    <row r="129" spans="1:18" s="113" customFormat="1" ht="24.75" customHeight="1">
      <c r="A129" s="1"/>
      <c r="B129" s="1"/>
      <c r="C129" s="203" t="s">
        <v>1227</v>
      </c>
      <c r="D129" s="54"/>
      <c r="E129" s="54"/>
      <c r="F129" s="54"/>
      <c r="G129" s="619"/>
      <c r="H129" s="281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/>
    </row>
    <row r="130" spans="1:18" s="113" customFormat="1" ht="24.75" customHeight="1">
      <c r="A130" s="1"/>
      <c r="B130" s="1"/>
      <c r="C130" s="264" t="s">
        <v>155</v>
      </c>
      <c r="D130" s="265">
        <v>20000</v>
      </c>
      <c r="E130" s="265">
        <v>20000</v>
      </c>
      <c r="F130" s="265">
        <v>33786</v>
      </c>
      <c r="G130" s="619">
        <f>SUM(F130/E130)*100</f>
        <v>168.93</v>
      </c>
      <c r="H130" s="265"/>
      <c r="I130" s="265"/>
      <c r="J130" s="265"/>
      <c r="K130" s="258"/>
      <c r="L130" s="258"/>
      <c r="M130" s="258"/>
      <c r="N130" s="258"/>
      <c r="O130" s="258"/>
      <c r="P130" s="258"/>
      <c r="Q130" s="258">
        <v>33786</v>
      </c>
      <c r="R130" s="258"/>
    </row>
    <row r="131" spans="1:18" s="113" customFormat="1" ht="24.75" customHeight="1">
      <c r="A131" s="1"/>
      <c r="B131" s="1"/>
      <c r="C131" s="618" t="s">
        <v>701</v>
      </c>
      <c r="D131" s="265">
        <v>301971</v>
      </c>
      <c r="E131" s="265">
        <v>70401</v>
      </c>
      <c r="F131" s="266">
        <v>65641</v>
      </c>
      <c r="G131" s="619">
        <f>SUM(F131/E131)*100</f>
        <v>93.23873240436924</v>
      </c>
      <c r="H131" s="265"/>
      <c r="I131" s="265"/>
      <c r="J131" s="265"/>
      <c r="K131" s="258"/>
      <c r="L131" s="258"/>
      <c r="M131" s="258"/>
      <c r="N131" s="258"/>
      <c r="O131" s="258"/>
      <c r="P131" s="258"/>
      <c r="Q131" s="258"/>
      <c r="R131" s="266">
        <v>65641</v>
      </c>
    </row>
    <row r="132" spans="1:19" s="113" customFormat="1" ht="24.75" customHeight="1">
      <c r="A132" s="1"/>
      <c r="B132" s="1"/>
      <c r="C132" s="618" t="s">
        <v>702</v>
      </c>
      <c r="D132" s="265"/>
      <c r="E132" s="265">
        <v>254089</v>
      </c>
      <c r="F132" s="266">
        <v>32714</v>
      </c>
      <c r="G132" s="619">
        <f>SUM(F132/E132)*100</f>
        <v>12.875016234469024</v>
      </c>
      <c r="H132" s="265"/>
      <c r="I132" s="265"/>
      <c r="J132" s="265"/>
      <c r="K132" s="258"/>
      <c r="L132" s="258"/>
      <c r="M132" s="258"/>
      <c r="N132" s="258"/>
      <c r="O132" s="258"/>
      <c r="P132" s="258"/>
      <c r="Q132" s="258"/>
      <c r="R132" s="266">
        <v>32714</v>
      </c>
      <c r="S132" s="267"/>
    </row>
    <row r="133" spans="1:18" s="113" customFormat="1" ht="12" customHeight="1">
      <c r="A133" s="115"/>
      <c r="B133" s="115"/>
      <c r="C133" s="272" t="s">
        <v>1076</v>
      </c>
      <c r="D133" s="253">
        <f>SUM(D102:D132)</f>
        <v>827418</v>
      </c>
      <c r="E133" s="253">
        <f>SUM(E102:E132)</f>
        <v>994581</v>
      </c>
      <c r="F133" s="253">
        <f>SUM(F102:F132)</f>
        <v>843582</v>
      </c>
      <c r="G133" s="668">
        <f>SUM(F133/E133)*100</f>
        <v>84.81782780889641</v>
      </c>
      <c r="H133" s="253">
        <f aca="true" t="shared" si="5" ref="H133:R133">SUM(H102:H132)</f>
        <v>523047</v>
      </c>
      <c r="I133" s="253">
        <f t="shared" si="5"/>
        <v>47</v>
      </c>
      <c r="J133" s="253">
        <f t="shared" si="5"/>
        <v>20</v>
      </c>
      <c r="K133" s="253">
        <f t="shared" si="5"/>
        <v>188327</v>
      </c>
      <c r="L133" s="253">
        <f t="shared" si="5"/>
        <v>0</v>
      </c>
      <c r="M133" s="253">
        <f t="shared" si="5"/>
        <v>0</v>
      </c>
      <c r="N133" s="253">
        <f t="shared" si="5"/>
        <v>0</v>
      </c>
      <c r="O133" s="253">
        <f t="shared" si="5"/>
        <v>0</v>
      </c>
      <c r="P133" s="253">
        <f t="shared" si="5"/>
        <v>0</v>
      </c>
      <c r="Q133" s="253">
        <f t="shared" si="5"/>
        <v>33786</v>
      </c>
      <c r="R133" s="253">
        <f t="shared" si="5"/>
        <v>98355</v>
      </c>
    </row>
    <row r="134" spans="1:18" s="113" customFormat="1" ht="12" customHeight="1">
      <c r="A134" s="118">
        <v>1</v>
      </c>
      <c r="B134" s="118">
        <v>18</v>
      </c>
      <c r="C134" s="256" t="s">
        <v>1077</v>
      </c>
      <c r="D134" s="265"/>
      <c r="E134" s="265"/>
      <c r="F134" s="265"/>
      <c r="G134" s="309"/>
      <c r="H134" s="255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</row>
    <row r="135" spans="1:18" s="113" customFormat="1" ht="24.75" customHeight="1">
      <c r="A135" s="1"/>
      <c r="B135" s="1"/>
      <c r="C135" s="256" t="s">
        <v>2039</v>
      </c>
      <c r="D135" s="265"/>
      <c r="E135" s="265"/>
      <c r="F135" s="265"/>
      <c r="G135" s="309"/>
      <c r="H135" s="265"/>
      <c r="I135" s="265"/>
      <c r="J135" s="265"/>
      <c r="K135" s="258"/>
      <c r="L135" s="258"/>
      <c r="M135" s="258"/>
      <c r="N135" s="258"/>
      <c r="O135" s="258"/>
      <c r="P135" s="258"/>
      <c r="Q135" s="258"/>
      <c r="R135" s="258"/>
    </row>
    <row r="136" spans="1:18" s="113" customFormat="1" ht="12" customHeight="1">
      <c r="A136" s="1"/>
      <c r="B136" s="1"/>
      <c r="C136" s="256" t="s">
        <v>1016</v>
      </c>
      <c r="D136" s="265">
        <v>20320</v>
      </c>
      <c r="E136" s="265">
        <v>20320</v>
      </c>
      <c r="F136" s="265">
        <v>14314</v>
      </c>
      <c r="G136" s="309">
        <f>SUM(F136/E136)*100</f>
        <v>70.44291338582677</v>
      </c>
      <c r="H136" s="265">
        <v>14314</v>
      </c>
      <c r="I136" s="265"/>
      <c r="J136" s="265"/>
      <c r="K136" s="258"/>
      <c r="L136" s="258"/>
      <c r="M136" s="258"/>
      <c r="N136" s="258"/>
      <c r="O136" s="258"/>
      <c r="P136" s="258"/>
      <c r="Q136" s="258"/>
      <c r="R136" s="258"/>
    </row>
    <row r="137" spans="1:18" s="113" customFormat="1" ht="24" customHeight="1">
      <c r="A137" s="1"/>
      <c r="B137" s="1"/>
      <c r="C137" s="256" t="s">
        <v>2040</v>
      </c>
      <c r="D137" s="305"/>
      <c r="E137" s="305"/>
      <c r="F137" s="305"/>
      <c r="G137" s="309"/>
      <c r="H137" s="280"/>
      <c r="I137" s="265"/>
      <c r="J137" s="265"/>
      <c r="K137" s="258"/>
      <c r="L137" s="258"/>
      <c r="M137" s="258"/>
      <c r="N137" s="258"/>
      <c r="O137" s="258"/>
      <c r="P137" s="258"/>
      <c r="Q137" s="258"/>
      <c r="R137" s="258"/>
    </row>
    <row r="138" spans="1:18" s="113" customFormat="1" ht="24" customHeight="1">
      <c r="A138" s="1"/>
      <c r="B138" s="1"/>
      <c r="C138" s="261" t="s">
        <v>2041</v>
      </c>
      <c r="D138" s="293">
        <v>1270</v>
      </c>
      <c r="E138" s="293">
        <v>1270</v>
      </c>
      <c r="F138" s="293">
        <v>1699</v>
      </c>
      <c r="G138" s="309">
        <f>SUM(F138/E138)*100</f>
        <v>133.7795275590551</v>
      </c>
      <c r="H138" s="282">
        <v>1699</v>
      </c>
      <c r="I138" s="265"/>
      <c r="J138" s="265"/>
      <c r="K138" s="258"/>
      <c r="L138" s="258"/>
      <c r="M138" s="258"/>
      <c r="N138" s="258"/>
      <c r="O138" s="258"/>
      <c r="P138" s="258"/>
      <c r="Q138" s="258"/>
      <c r="R138" s="258"/>
    </row>
    <row r="139" spans="1:18" s="113" customFormat="1" ht="24.75" customHeight="1">
      <c r="A139" s="1"/>
      <c r="B139" s="1"/>
      <c r="C139" s="261" t="s">
        <v>2035</v>
      </c>
      <c r="D139" s="293"/>
      <c r="E139" s="293"/>
      <c r="F139" s="293"/>
      <c r="G139" s="309"/>
      <c r="H139" s="277"/>
      <c r="I139" s="265"/>
      <c r="J139" s="265"/>
      <c r="K139" s="258"/>
      <c r="L139" s="258"/>
      <c r="M139" s="258"/>
      <c r="N139" s="258"/>
      <c r="O139" s="258"/>
      <c r="P139" s="258"/>
      <c r="Q139" s="258"/>
      <c r="R139" s="258"/>
    </row>
    <row r="140" spans="1:18" s="113" customFormat="1" ht="15" customHeight="1">
      <c r="A140" s="1" t="s">
        <v>1332</v>
      </c>
      <c r="B140" s="1"/>
      <c r="C140" s="256" t="s">
        <v>1078</v>
      </c>
      <c r="D140" s="265">
        <v>21590</v>
      </c>
      <c r="E140" s="265">
        <v>21590</v>
      </c>
      <c r="F140" s="265">
        <v>19111</v>
      </c>
      <c r="G140" s="309">
        <f>SUM(F140/E140)*100</f>
        <v>88.51783232978231</v>
      </c>
      <c r="H140" s="265">
        <v>19111</v>
      </c>
      <c r="I140" s="265"/>
      <c r="J140" s="265"/>
      <c r="K140" s="258"/>
      <c r="L140" s="258"/>
      <c r="M140" s="258"/>
      <c r="N140" s="258"/>
      <c r="O140" s="258"/>
      <c r="P140" s="258"/>
      <c r="Q140" s="258"/>
      <c r="R140" s="258"/>
    </row>
    <row r="141" spans="1:18" s="113" customFormat="1" ht="15" customHeight="1">
      <c r="A141" s="1"/>
      <c r="B141" s="1"/>
      <c r="C141" s="256" t="s">
        <v>514</v>
      </c>
      <c r="D141" s="265"/>
      <c r="E141" s="265"/>
      <c r="F141" s="265">
        <v>7226</v>
      </c>
      <c r="G141" s="309"/>
      <c r="H141" s="265"/>
      <c r="I141" s="265"/>
      <c r="J141" s="265">
        <v>7226</v>
      </c>
      <c r="K141" s="258"/>
      <c r="L141" s="258"/>
      <c r="M141" s="258"/>
      <c r="N141" s="258"/>
      <c r="O141" s="258"/>
      <c r="P141" s="258"/>
      <c r="Q141" s="258"/>
      <c r="R141" s="258"/>
    </row>
    <row r="142" spans="1:18" s="113" customFormat="1" ht="24.75" customHeight="1">
      <c r="A142" s="1"/>
      <c r="B142" s="1"/>
      <c r="C142" s="256" t="s">
        <v>1351</v>
      </c>
      <c r="D142" s="265"/>
      <c r="E142" s="265"/>
      <c r="F142" s="265">
        <v>60</v>
      </c>
      <c r="G142" s="309"/>
      <c r="H142" s="265">
        <v>60</v>
      </c>
      <c r="I142" s="265"/>
      <c r="J142" s="265"/>
      <c r="K142" s="258"/>
      <c r="L142" s="258"/>
      <c r="M142" s="258"/>
      <c r="N142" s="258"/>
      <c r="O142" s="258"/>
      <c r="P142" s="258"/>
      <c r="Q142" s="258"/>
      <c r="R142" s="258"/>
    </row>
    <row r="143" spans="1:18" s="113" customFormat="1" ht="24.75" customHeight="1">
      <c r="A143" s="115"/>
      <c r="B143" s="115"/>
      <c r="C143" s="272" t="s">
        <v>1079</v>
      </c>
      <c r="D143" s="253">
        <f>SUM(D134:D140)</f>
        <v>43180</v>
      </c>
      <c r="E143" s="253">
        <f>SUM(E134:E140)</f>
        <v>43180</v>
      </c>
      <c r="F143" s="253">
        <f>SUM(F134:F142)</f>
        <v>42410</v>
      </c>
      <c r="G143" s="668">
        <f>SUM(F143/E143)*100</f>
        <v>98.21676702176933</v>
      </c>
      <c r="H143" s="253">
        <f aca="true" t="shared" si="6" ref="H143:R143">SUM(H134:H142)</f>
        <v>35184</v>
      </c>
      <c r="I143" s="253">
        <f t="shared" si="6"/>
        <v>0</v>
      </c>
      <c r="J143" s="253">
        <f t="shared" si="6"/>
        <v>7226</v>
      </c>
      <c r="K143" s="253">
        <f t="shared" si="6"/>
        <v>0</v>
      </c>
      <c r="L143" s="253">
        <f t="shared" si="6"/>
        <v>0</v>
      </c>
      <c r="M143" s="253">
        <f t="shared" si="6"/>
        <v>0</v>
      </c>
      <c r="N143" s="253">
        <f t="shared" si="6"/>
        <v>0</v>
      </c>
      <c r="O143" s="253">
        <f t="shared" si="6"/>
        <v>0</v>
      </c>
      <c r="P143" s="253">
        <f t="shared" si="6"/>
        <v>0</v>
      </c>
      <c r="Q143" s="253">
        <f t="shared" si="6"/>
        <v>0</v>
      </c>
      <c r="R143" s="253">
        <f t="shared" si="6"/>
        <v>0</v>
      </c>
    </row>
    <row r="144" spans="1:18" s="113" customFormat="1" ht="12" customHeight="1">
      <c r="A144" s="1">
        <v>1</v>
      </c>
      <c r="B144" s="1">
        <v>19</v>
      </c>
      <c r="C144" s="247" t="s">
        <v>1331</v>
      </c>
      <c r="D144" s="297"/>
      <c r="E144" s="297"/>
      <c r="F144" s="297"/>
      <c r="G144" s="309"/>
      <c r="H144" s="258"/>
      <c r="I144" s="258"/>
      <c r="J144" s="258"/>
      <c r="K144" s="258"/>
      <c r="L144" s="258"/>
      <c r="M144" s="258"/>
      <c r="N144" s="258"/>
      <c r="O144" s="258"/>
      <c r="P144" s="258"/>
      <c r="Q144" s="258"/>
      <c r="R144" s="258"/>
    </row>
    <row r="145" spans="1:18" s="113" customFormat="1" ht="14.25" customHeight="1">
      <c r="A145" s="1"/>
      <c r="B145" s="1"/>
      <c r="C145" s="279" t="s">
        <v>1226</v>
      </c>
      <c r="D145" s="306"/>
      <c r="E145" s="306"/>
      <c r="F145" s="306"/>
      <c r="G145" s="309"/>
      <c r="H145" s="258"/>
      <c r="I145" s="258"/>
      <c r="J145" s="258"/>
      <c r="K145" s="258"/>
      <c r="L145" s="258"/>
      <c r="M145" s="258"/>
      <c r="N145" s="258"/>
      <c r="O145" s="258"/>
      <c r="P145" s="258"/>
      <c r="Q145" s="258"/>
      <c r="R145" s="258"/>
    </row>
    <row r="146" spans="1:18" s="113" customFormat="1" ht="24.75" customHeight="1">
      <c r="A146" s="1"/>
      <c r="B146" s="1"/>
      <c r="C146" s="191" t="s">
        <v>156</v>
      </c>
      <c r="D146" s="266">
        <v>137489</v>
      </c>
      <c r="E146" s="266">
        <v>137489</v>
      </c>
      <c r="F146" s="266">
        <v>150632</v>
      </c>
      <c r="G146" s="309">
        <f>SUM(F146/E146)*100</f>
        <v>109.5593101993614</v>
      </c>
      <c r="H146" s="265"/>
      <c r="I146" s="265"/>
      <c r="J146" s="265"/>
      <c r="K146" s="258"/>
      <c r="L146" s="258"/>
      <c r="M146" s="258"/>
      <c r="N146" s="258"/>
      <c r="O146" s="258"/>
      <c r="P146" s="258"/>
      <c r="Q146" s="266">
        <v>150632</v>
      </c>
      <c r="R146" s="258"/>
    </row>
    <row r="147" spans="1:18" s="113" customFormat="1" ht="24.75" customHeight="1">
      <c r="A147" s="1"/>
      <c r="B147" s="1"/>
      <c r="C147" s="256" t="s">
        <v>157</v>
      </c>
      <c r="D147" s="265">
        <v>725000</v>
      </c>
      <c r="E147" s="265">
        <v>725000</v>
      </c>
      <c r="F147" s="265"/>
      <c r="G147" s="309">
        <f>SUM(F147/E147)*100</f>
        <v>0</v>
      </c>
      <c r="H147" s="265"/>
      <c r="I147" s="265"/>
      <c r="J147" s="265"/>
      <c r="K147" s="258"/>
      <c r="L147" s="258"/>
      <c r="M147" s="258"/>
      <c r="N147" s="258"/>
      <c r="O147" s="258"/>
      <c r="P147" s="258"/>
      <c r="Q147" s="265"/>
      <c r="R147" s="258"/>
    </row>
    <row r="148" spans="1:18" s="113" customFormat="1" ht="24.75" customHeight="1">
      <c r="A148" s="1"/>
      <c r="B148" s="1"/>
      <c r="C148" s="256" t="s">
        <v>2040</v>
      </c>
      <c r="D148" s="305"/>
      <c r="E148" s="305"/>
      <c r="F148" s="305"/>
      <c r="G148" s="309"/>
      <c r="H148" s="277"/>
      <c r="I148" s="265"/>
      <c r="J148" s="265"/>
      <c r="K148" s="258"/>
      <c r="L148" s="258"/>
      <c r="M148" s="258"/>
      <c r="N148" s="258"/>
      <c r="O148" s="258"/>
      <c r="P148" s="258"/>
      <c r="Q148" s="258"/>
      <c r="R148" s="258"/>
    </row>
    <row r="149" spans="1:18" s="113" customFormat="1" ht="12.75">
      <c r="A149" s="1" t="s">
        <v>1332</v>
      </c>
      <c r="B149" s="1"/>
      <c r="C149" s="205" t="s">
        <v>1080</v>
      </c>
      <c r="D149" s="258">
        <v>15000</v>
      </c>
      <c r="E149" s="258">
        <v>51589</v>
      </c>
      <c r="F149" s="258">
        <v>58549</v>
      </c>
      <c r="G149" s="309">
        <f>SUM(F149/E149)*100</f>
        <v>113.49124813429219</v>
      </c>
      <c r="H149" s="258">
        <v>58549</v>
      </c>
      <c r="I149" s="258"/>
      <c r="J149" s="258"/>
      <c r="K149" s="258"/>
      <c r="L149" s="258"/>
      <c r="M149" s="258"/>
      <c r="N149" s="258"/>
      <c r="O149" s="258"/>
      <c r="P149" s="258"/>
      <c r="Q149" s="258"/>
      <c r="R149" s="258"/>
    </row>
    <row r="150" spans="1:18" s="678" customFormat="1" ht="25.5">
      <c r="A150" s="1"/>
      <c r="B150" s="1"/>
      <c r="C150" s="684" t="s">
        <v>532</v>
      </c>
      <c r="D150" s="258"/>
      <c r="E150" s="258">
        <v>17000</v>
      </c>
      <c r="F150" s="258">
        <v>2822</v>
      </c>
      <c r="G150" s="309">
        <f>SUM(F150/E150)*100</f>
        <v>16.6</v>
      </c>
      <c r="H150" s="258">
        <v>2822</v>
      </c>
      <c r="I150" s="258"/>
      <c r="J150" s="258"/>
      <c r="K150" s="258"/>
      <c r="L150" s="258"/>
      <c r="M150" s="258"/>
      <c r="N150" s="258"/>
      <c r="O150" s="258"/>
      <c r="P150" s="258"/>
      <c r="Q150" s="258"/>
      <c r="R150" s="258"/>
    </row>
    <row r="151" spans="1:19" s="113" customFormat="1" ht="12.75">
      <c r="A151" s="1"/>
      <c r="B151" s="1"/>
      <c r="C151" s="205" t="s">
        <v>1304</v>
      </c>
      <c r="D151" s="258">
        <v>64716</v>
      </c>
      <c r="E151" s="258">
        <v>132083</v>
      </c>
      <c r="F151" s="258">
        <v>149244</v>
      </c>
      <c r="G151" s="309">
        <f>SUM(F151/E151)*100</f>
        <v>112.99258799391292</v>
      </c>
      <c r="H151" s="258">
        <v>134254</v>
      </c>
      <c r="I151" s="258"/>
      <c r="J151" s="258"/>
      <c r="K151" s="258">
        <v>14990</v>
      </c>
      <c r="L151" s="258"/>
      <c r="M151" s="258"/>
      <c r="N151" s="258"/>
      <c r="O151" s="258"/>
      <c r="P151" s="258"/>
      <c r="Q151" s="258"/>
      <c r="R151" s="258"/>
      <c r="S151" s="267"/>
    </row>
    <row r="152" spans="1:19" s="113" customFormat="1" ht="12.75">
      <c r="A152" s="1"/>
      <c r="B152" s="1"/>
      <c r="C152" s="205" t="s">
        <v>1352</v>
      </c>
      <c r="D152" s="258"/>
      <c r="E152" s="258">
        <v>82020</v>
      </c>
      <c r="F152" s="258">
        <v>88614</v>
      </c>
      <c r="G152" s="309">
        <f>SUM(F152/E152)*100</f>
        <v>108.03950256035112</v>
      </c>
      <c r="H152" s="258">
        <v>88614</v>
      </c>
      <c r="I152" s="258"/>
      <c r="J152" s="258"/>
      <c r="K152" s="258"/>
      <c r="L152" s="258"/>
      <c r="M152" s="258"/>
      <c r="N152" s="258"/>
      <c r="O152" s="258"/>
      <c r="P152" s="258"/>
      <c r="Q152" s="258"/>
      <c r="R152" s="258"/>
      <c r="S152" s="267"/>
    </row>
    <row r="153" spans="1:19" s="113" customFormat="1" ht="24.75" customHeight="1">
      <c r="A153" s="1"/>
      <c r="B153" s="1"/>
      <c r="C153" s="191" t="s">
        <v>1633</v>
      </c>
      <c r="D153" s="258"/>
      <c r="E153" s="258"/>
      <c r="F153" s="258">
        <v>1143</v>
      </c>
      <c r="G153" s="309"/>
      <c r="H153" s="258">
        <v>3</v>
      </c>
      <c r="I153" s="258"/>
      <c r="J153" s="258"/>
      <c r="K153" s="258"/>
      <c r="L153" s="258"/>
      <c r="M153" s="258"/>
      <c r="N153" s="258"/>
      <c r="O153" s="258">
        <v>1140</v>
      </c>
      <c r="P153" s="258"/>
      <c r="Q153" s="258"/>
      <c r="R153" s="258"/>
      <c r="S153" s="267"/>
    </row>
    <row r="154" spans="1:19" s="113" customFormat="1" ht="12.75">
      <c r="A154" s="1"/>
      <c r="B154" s="1"/>
      <c r="C154" s="205" t="s">
        <v>533</v>
      </c>
      <c r="D154" s="258"/>
      <c r="E154" s="258"/>
      <c r="F154" s="258">
        <v>104</v>
      </c>
      <c r="G154" s="309"/>
      <c r="H154" s="258">
        <v>104</v>
      </c>
      <c r="I154" s="258"/>
      <c r="J154" s="258"/>
      <c r="K154" s="258"/>
      <c r="L154" s="258"/>
      <c r="M154" s="258"/>
      <c r="N154" s="258"/>
      <c r="O154" s="258"/>
      <c r="P154" s="258"/>
      <c r="Q154" s="258"/>
      <c r="R154" s="258"/>
      <c r="S154" s="267"/>
    </row>
    <row r="155" spans="1:19" s="113" customFormat="1" ht="25.5">
      <c r="A155" s="1"/>
      <c r="B155" s="1"/>
      <c r="C155" s="256" t="s">
        <v>703</v>
      </c>
      <c r="D155" s="265">
        <v>450883</v>
      </c>
      <c r="E155" s="265">
        <v>418340</v>
      </c>
      <c r="F155" s="266">
        <v>366878</v>
      </c>
      <c r="G155" s="309">
        <f aca="true" t="shared" si="7" ref="G155:G160">SUM(F155/E155)*100</f>
        <v>87.69852273270546</v>
      </c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66">
        <v>366878</v>
      </c>
      <c r="S155" s="267"/>
    </row>
    <row r="156" spans="1:19" s="113" customFormat="1" ht="25.5">
      <c r="A156" s="1"/>
      <c r="B156" s="1"/>
      <c r="C156" s="256" t="s">
        <v>704</v>
      </c>
      <c r="D156" s="265">
        <v>590350</v>
      </c>
      <c r="E156" s="265">
        <v>590350</v>
      </c>
      <c r="F156" s="266">
        <v>509545</v>
      </c>
      <c r="G156" s="309">
        <f t="shared" si="7"/>
        <v>86.31235707631066</v>
      </c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66">
        <v>509545</v>
      </c>
      <c r="S156" s="267"/>
    </row>
    <row r="157" spans="1:19" s="113" customFormat="1" ht="12.75">
      <c r="A157" s="1"/>
      <c r="B157" s="1"/>
      <c r="C157" s="256" t="s">
        <v>705</v>
      </c>
      <c r="D157" s="265"/>
      <c r="E157" s="265">
        <v>214042</v>
      </c>
      <c r="F157" s="266">
        <v>59222</v>
      </c>
      <c r="G157" s="309">
        <f t="shared" si="7"/>
        <v>27.668401528671943</v>
      </c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66">
        <v>59222</v>
      </c>
      <c r="S157" s="267"/>
    </row>
    <row r="158" spans="1:18" s="113" customFormat="1" ht="21.75" customHeight="1">
      <c r="A158" s="1"/>
      <c r="B158" s="1"/>
      <c r="C158" s="191" t="s">
        <v>1355</v>
      </c>
      <c r="D158" s="266">
        <v>800000</v>
      </c>
      <c r="E158" s="266">
        <v>800000</v>
      </c>
      <c r="F158" s="266">
        <v>800000</v>
      </c>
      <c r="G158" s="309">
        <f t="shared" si="7"/>
        <v>100</v>
      </c>
      <c r="H158" s="258"/>
      <c r="I158" s="258"/>
      <c r="J158" s="258"/>
      <c r="K158" s="258"/>
      <c r="L158" s="258"/>
      <c r="M158" s="258"/>
      <c r="N158" s="258"/>
      <c r="O158" s="258"/>
      <c r="P158" s="258"/>
      <c r="Q158" s="258"/>
      <c r="R158" s="266">
        <v>800000</v>
      </c>
    </row>
    <row r="159" spans="1:18" s="113" customFormat="1" ht="21.75" customHeight="1">
      <c r="A159" s="1"/>
      <c r="B159" s="1"/>
      <c r="C159" s="191" t="s">
        <v>665</v>
      </c>
      <c r="D159" s="266"/>
      <c r="E159" s="266">
        <v>326</v>
      </c>
      <c r="F159" s="266">
        <v>326</v>
      </c>
      <c r="G159" s="309">
        <f t="shared" si="7"/>
        <v>100</v>
      </c>
      <c r="H159" s="258"/>
      <c r="I159" s="258"/>
      <c r="J159" s="258"/>
      <c r="K159" s="258"/>
      <c r="L159" s="258"/>
      <c r="M159" s="258"/>
      <c r="N159" s="258"/>
      <c r="O159" s="258">
        <v>326</v>
      </c>
      <c r="P159" s="258"/>
      <c r="Q159" s="258"/>
      <c r="R159" s="258"/>
    </row>
    <row r="160" spans="1:18" s="113" customFormat="1" ht="15" customHeight="1">
      <c r="A160" s="1"/>
      <c r="B160" s="1"/>
      <c r="C160" s="262" t="s">
        <v>602</v>
      </c>
      <c r="D160" s="276"/>
      <c r="E160" s="258">
        <v>9867</v>
      </c>
      <c r="F160" s="258">
        <v>10425</v>
      </c>
      <c r="G160" s="309">
        <f t="shared" si="7"/>
        <v>105.65521435086653</v>
      </c>
      <c r="H160" s="258">
        <v>10425</v>
      </c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</row>
    <row r="161" spans="1:18" s="113" customFormat="1" ht="24.75" customHeight="1">
      <c r="A161" s="1"/>
      <c r="B161" s="1"/>
      <c r="C161" s="256" t="s">
        <v>2042</v>
      </c>
      <c r="D161" s="265"/>
      <c r="E161" s="265"/>
      <c r="F161" s="265"/>
      <c r="G161" s="309"/>
      <c r="H161" s="258"/>
      <c r="I161" s="258"/>
      <c r="J161" s="258"/>
      <c r="K161" s="258"/>
      <c r="L161" s="258"/>
      <c r="M161" s="273"/>
      <c r="N161" s="258"/>
      <c r="O161" s="258"/>
      <c r="P161" s="258"/>
      <c r="Q161" s="258"/>
      <c r="R161" s="258"/>
    </row>
    <row r="162" spans="1:18" s="113" customFormat="1" ht="31.5" customHeight="1">
      <c r="A162" s="1"/>
      <c r="B162" s="1"/>
      <c r="C162" s="684" t="s">
        <v>534</v>
      </c>
      <c r="D162" s="258">
        <v>1817536</v>
      </c>
      <c r="E162" s="258">
        <v>2391132</v>
      </c>
      <c r="F162" s="258">
        <v>2391116</v>
      </c>
      <c r="G162" s="309">
        <f aca="true" t="shared" si="8" ref="G162:G174">SUM(F162/E162)*100</f>
        <v>99.99933086086422</v>
      </c>
      <c r="H162" s="258"/>
      <c r="I162" s="258"/>
      <c r="J162" s="258"/>
      <c r="K162" s="258"/>
      <c r="L162" s="258"/>
      <c r="M162" s="258">
        <v>2391116</v>
      </c>
      <c r="N162" s="258"/>
      <c r="O162" s="258"/>
      <c r="P162" s="258"/>
      <c r="Q162" s="258"/>
      <c r="R162" s="258"/>
    </row>
    <row r="163" spans="1:18" s="113" customFormat="1" ht="12.75">
      <c r="A163" s="1"/>
      <c r="B163" s="1"/>
      <c r="C163" s="205" t="s">
        <v>1354</v>
      </c>
      <c r="D163" s="258">
        <v>13613</v>
      </c>
      <c r="E163" s="258">
        <v>98824</v>
      </c>
      <c r="F163" s="258">
        <v>98823</v>
      </c>
      <c r="G163" s="309">
        <f t="shared" si="8"/>
        <v>99.99898810005666</v>
      </c>
      <c r="H163" s="258"/>
      <c r="I163" s="258"/>
      <c r="J163" s="258"/>
      <c r="K163" s="258"/>
      <c r="L163" s="258"/>
      <c r="M163" s="258">
        <v>98823</v>
      </c>
      <c r="N163" s="258"/>
      <c r="O163" s="258"/>
      <c r="P163" s="258"/>
      <c r="Q163" s="258"/>
      <c r="R163" s="258"/>
    </row>
    <row r="164" spans="1:18" s="113" customFormat="1" ht="12.75">
      <c r="A164" s="1"/>
      <c r="B164" s="1"/>
      <c r="C164" s="205" t="s">
        <v>666</v>
      </c>
      <c r="D164" s="258"/>
      <c r="E164" s="258">
        <v>107065</v>
      </c>
      <c r="F164" s="258">
        <v>107064</v>
      </c>
      <c r="G164" s="309">
        <f t="shared" si="8"/>
        <v>99.99906598795124</v>
      </c>
      <c r="H164" s="258"/>
      <c r="I164" s="258"/>
      <c r="J164" s="258"/>
      <c r="K164" s="258"/>
      <c r="L164" s="258"/>
      <c r="M164" s="258">
        <v>107064</v>
      </c>
      <c r="N164" s="258"/>
      <c r="O164" s="258"/>
      <c r="P164" s="258"/>
      <c r="Q164" s="258"/>
      <c r="R164" s="258"/>
    </row>
    <row r="165" spans="1:18" s="678" customFormat="1" ht="25.5">
      <c r="A165" s="1"/>
      <c r="B165" s="1"/>
      <c r="C165" s="684" t="s">
        <v>535</v>
      </c>
      <c r="D165" s="258"/>
      <c r="E165" s="258">
        <v>1300000</v>
      </c>
      <c r="F165" s="258">
        <v>1300000</v>
      </c>
      <c r="G165" s="309">
        <f t="shared" si="8"/>
        <v>100</v>
      </c>
      <c r="H165" s="258"/>
      <c r="I165" s="258"/>
      <c r="J165" s="258"/>
      <c r="K165" s="258"/>
      <c r="L165" s="258"/>
      <c r="M165" s="258">
        <v>1300000</v>
      </c>
      <c r="N165" s="258"/>
      <c r="O165" s="258"/>
      <c r="P165" s="258"/>
      <c r="Q165" s="258"/>
      <c r="R165" s="258"/>
    </row>
    <row r="166" spans="1:18" s="113" customFormat="1" ht="24" customHeight="1">
      <c r="A166" s="1"/>
      <c r="B166" s="1"/>
      <c r="C166" s="256" t="s">
        <v>2043</v>
      </c>
      <c r="D166" s="265">
        <v>245100</v>
      </c>
      <c r="E166" s="265">
        <v>245100</v>
      </c>
      <c r="F166" s="265">
        <v>245100</v>
      </c>
      <c r="G166" s="309">
        <f t="shared" si="8"/>
        <v>100</v>
      </c>
      <c r="H166" s="258"/>
      <c r="I166" s="258"/>
      <c r="J166" s="258"/>
      <c r="K166" s="258"/>
      <c r="L166" s="258"/>
      <c r="M166" s="265">
        <v>245100</v>
      </c>
      <c r="N166" s="258"/>
      <c r="O166" s="258"/>
      <c r="P166" s="258"/>
      <c r="Q166" s="258"/>
      <c r="R166" s="258"/>
    </row>
    <row r="167" spans="1:19" s="113" customFormat="1" ht="24" customHeight="1">
      <c r="A167" s="1"/>
      <c r="B167" s="1"/>
      <c r="C167" s="191" t="s">
        <v>515</v>
      </c>
      <c r="D167" s="266"/>
      <c r="E167" s="266">
        <v>244439</v>
      </c>
      <c r="F167" s="266">
        <v>244439</v>
      </c>
      <c r="G167" s="309">
        <f t="shared" si="8"/>
        <v>100</v>
      </c>
      <c r="H167" s="258"/>
      <c r="I167" s="258"/>
      <c r="J167" s="258"/>
      <c r="K167" s="258"/>
      <c r="L167" s="258"/>
      <c r="M167" s="266">
        <v>244439</v>
      </c>
      <c r="N167" s="258"/>
      <c r="O167" s="258"/>
      <c r="P167" s="258"/>
      <c r="Q167" s="258"/>
      <c r="R167" s="258"/>
      <c r="S167" s="267"/>
    </row>
    <row r="168" spans="1:19" s="113" customFormat="1" ht="15" customHeight="1">
      <c r="A168" s="1"/>
      <c r="B168" s="1"/>
      <c r="C168" s="191" t="s">
        <v>536</v>
      </c>
      <c r="D168" s="266"/>
      <c r="E168" s="266">
        <v>34020</v>
      </c>
      <c r="F168" s="266">
        <v>34020</v>
      </c>
      <c r="G168" s="309">
        <f t="shared" si="8"/>
        <v>100</v>
      </c>
      <c r="H168" s="258"/>
      <c r="I168" s="258"/>
      <c r="J168" s="258"/>
      <c r="K168" s="258"/>
      <c r="L168" s="258"/>
      <c r="M168" s="266">
        <v>34020</v>
      </c>
      <c r="N168" s="258"/>
      <c r="O168" s="258"/>
      <c r="P168" s="258"/>
      <c r="Q168" s="258"/>
      <c r="R168" s="258"/>
      <c r="S168" s="267"/>
    </row>
    <row r="169" spans="1:19" s="113" customFormat="1" ht="15" customHeight="1">
      <c r="A169" s="1"/>
      <c r="B169" s="1"/>
      <c r="C169" s="191" t="s">
        <v>1904</v>
      </c>
      <c r="D169" s="266"/>
      <c r="E169" s="266">
        <v>2298</v>
      </c>
      <c r="F169" s="266">
        <v>2298</v>
      </c>
      <c r="G169" s="309">
        <f t="shared" si="8"/>
        <v>100</v>
      </c>
      <c r="H169" s="258"/>
      <c r="I169" s="258"/>
      <c r="J169" s="258"/>
      <c r="K169" s="258"/>
      <c r="L169" s="258"/>
      <c r="M169" s="266">
        <v>2298</v>
      </c>
      <c r="N169" s="258"/>
      <c r="O169" s="258"/>
      <c r="P169" s="258"/>
      <c r="Q169" s="258"/>
      <c r="R169" s="258"/>
      <c r="S169" s="267"/>
    </row>
    <row r="170" spans="1:18" s="678" customFormat="1" ht="24" customHeight="1">
      <c r="A170" s="1"/>
      <c r="B170" s="1"/>
      <c r="C170" s="999" t="s">
        <v>537</v>
      </c>
      <c r="D170" s="266"/>
      <c r="E170" s="266">
        <v>5978</v>
      </c>
      <c r="F170" s="266">
        <v>5978</v>
      </c>
      <c r="G170" s="309">
        <f t="shared" si="8"/>
        <v>100</v>
      </c>
      <c r="H170" s="258"/>
      <c r="I170" s="258"/>
      <c r="J170" s="258"/>
      <c r="K170" s="258"/>
      <c r="L170" s="258"/>
      <c r="M170" s="266"/>
      <c r="N170" s="258"/>
      <c r="O170" s="258">
        <v>5978</v>
      </c>
      <c r="P170" s="258"/>
      <c r="Q170" s="258"/>
      <c r="R170" s="258"/>
    </row>
    <row r="171" spans="1:18" s="113" customFormat="1" ht="13.5" customHeight="1">
      <c r="A171" s="1"/>
      <c r="B171" s="1"/>
      <c r="C171" s="205" t="s">
        <v>2291</v>
      </c>
      <c r="D171" s="258">
        <v>3700000</v>
      </c>
      <c r="E171" s="258">
        <v>3700000</v>
      </c>
      <c r="F171" s="258">
        <v>4054109</v>
      </c>
      <c r="G171" s="309">
        <f t="shared" si="8"/>
        <v>109.57051351351352</v>
      </c>
      <c r="H171" s="258"/>
      <c r="I171" s="258"/>
      <c r="J171" s="258">
        <v>4054109</v>
      </c>
      <c r="K171" s="258"/>
      <c r="L171" s="258"/>
      <c r="M171" s="258"/>
      <c r="N171" s="258"/>
      <c r="O171" s="258"/>
      <c r="P171" s="258"/>
      <c r="Q171" s="258"/>
      <c r="R171" s="258"/>
    </row>
    <row r="172" spans="1:18" s="113" customFormat="1" ht="13.5" customHeight="1">
      <c r="A172" s="1"/>
      <c r="B172" s="1"/>
      <c r="C172" s="205" t="s">
        <v>2292</v>
      </c>
      <c r="D172" s="258">
        <v>248000</v>
      </c>
      <c r="E172" s="258">
        <v>248000</v>
      </c>
      <c r="F172" s="258">
        <v>246312</v>
      </c>
      <c r="G172" s="309">
        <f t="shared" si="8"/>
        <v>99.31935483870967</v>
      </c>
      <c r="H172" s="258"/>
      <c r="I172" s="258"/>
      <c r="J172" s="258">
        <v>246312</v>
      </c>
      <c r="K172" s="258"/>
      <c r="L172" s="258"/>
      <c r="M172" s="258"/>
      <c r="N172" s="258"/>
      <c r="O172" s="258"/>
      <c r="P172" s="258"/>
      <c r="Q172" s="258"/>
      <c r="R172" s="258"/>
    </row>
    <row r="173" spans="1:18" s="113" customFormat="1" ht="13.5" customHeight="1">
      <c r="A173" s="1"/>
      <c r="B173" s="1"/>
      <c r="C173" s="205" t="s">
        <v>1302</v>
      </c>
      <c r="D173" s="258">
        <v>6000</v>
      </c>
      <c r="E173" s="258">
        <v>6000</v>
      </c>
      <c r="F173" s="258">
        <v>7906</v>
      </c>
      <c r="G173" s="309">
        <f t="shared" si="8"/>
        <v>131.76666666666668</v>
      </c>
      <c r="H173" s="258"/>
      <c r="I173" s="258"/>
      <c r="J173" s="258">
        <v>7906</v>
      </c>
      <c r="K173" s="258"/>
      <c r="L173" s="258"/>
      <c r="M173" s="258"/>
      <c r="N173" s="258"/>
      <c r="O173" s="258"/>
      <c r="P173" s="258"/>
      <c r="Q173" s="258"/>
      <c r="R173" s="258"/>
    </row>
    <row r="174" spans="1:18" s="113" customFormat="1" ht="13.5" customHeight="1">
      <c r="A174" s="1"/>
      <c r="B174" s="1"/>
      <c r="C174" s="205" t="s">
        <v>1303</v>
      </c>
      <c r="D174" s="258">
        <v>11000</v>
      </c>
      <c r="E174" s="258">
        <v>11000</v>
      </c>
      <c r="F174" s="258">
        <v>6451</v>
      </c>
      <c r="G174" s="309">
        <f t="shared" si="8"/>
        <v>58.64545454545455</v>
      </c>
      <c r="H174" s="258"/>
      <c r="I174" s="258"/>
      <c r="J174" s="258">
        <v>6451</v>
      </c>
      <c r="K174" s="258"/>
      <c r="L174" s="258"/>
      <c r="M174" s="258"/>
      <c r="N174" s="258"/>
      <c r="O174" s="258"/>
      <c r="P174" s="258"/>
      <c r="Q174" s="258"/>
      <c r="R174" s="258"/>
    </row>
    <row r="175" spans="1:18" s="113" customFormat="1" ht="13.5" customHeight="1">
      <c r="A175" s="1"/>
      <c r="B175" s="1"/>
      <c r="C175" s="205" t="s">
        <v>97</v>
      </c>
      <c r="D175" s="258"/>
      <c r="E175" s="258"/>
      <c r="F175" s="258">
        <v>25744</v>
      </c>
      <c r="G175" s="309"/>
      <c r="H175" s="258"/>
      <c r="I175" s="258"/>
      <c r="J175" s="258">
        <v>25744</v>
      </c>
      <c r="K175" s="258"/>
      <c r="L175" s="258"/>
      <c r="M175" s="258"/>
      <c r="N175" s="258"/>
      <c r="O175" s="258"/>
      <c r="P175" s="258"/>
      <c r="Q175" s="258"/>
      <c r="R175" s="258"/>
    </row>
    <row r="176" spans="1:18" s="113" customFormat="1" ht="13.5" customHeight="1">
      <c r="A176" s="1"/>
      <c r="B176" s="1"/>
      <c r="C176" s="205" t="s">
        <v>98</v>
      </c>
      <c r="D176" s="258"/>
      <c r="E176" s="258"/>
      <c r="F176" s="258">
        <v>69</v>
      </c>
      <c r="G176" s="309"/>
      <c r="H176" s="258"/>
      <c r="I176" s="258"/>
      <c r="J176" s="258">
        <v>69</v>
      </c>
      <c r="K176" s="258"/>
      <c r="L176" s="258"/>
      <c r="M176" s="258"/>
      <c r="N176" s="258"/>
      <c r="O176" s="258"/>
      <c r="P176" s="258"/>
      <c r="Q176" s="258"/>
      <c r="R176" s="258"/>
    </row>
    <row r="177" spans="1:18" s="113" customFormat="1" ht="13.5" customHeight="1">
      <c r="A177" s="1"/>
      <c r="B177" s="1"/>
      <c r="C177" s="205" t="s">
        <v>99</v>
      </c>
      <c r="D177" s="258"/>
      <c r="E177" s="258"/>
      <c r="F177" s="258">
        <v>3336</v>
      </c>
      <c r="G177" s="309"/>
      <c r="H177" s="258">
        <v>2734</v>
      </c>
      <c r="I177" s="258"/>
      <c r="J177" s="258">
        <v>602</v>
      </c>
      <c r="K177" s="258"/>
      <c r="L177" s="258"/>
      <c r="M177" s="258"/>
      <c r="N177" s="258"/>
      <c r="O177" s="258"/>
      <c r="P177" s="258"/>
      <c r="Q177" s="258"/>
      <c r="R177" s="258"/>
    </row>
    <row r="178" spans="1:18" s="113" customFormat="1" ht="13.5" customHeight="1">
      <c r="A178" s="1"/>
      <c r="B178" s="1"/>
      <c r="C178" s="205" t="s">
        <v>1905</v>
      </c>
      <c r="D178" s="258"/>
      <c r="E178" s="258"/>
      <c r="F178" s="258"/>
      <c r="G178" s="309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</row>
    <row r="179" spans="1:18" s="113" customFormat="1" ht="24.75" customHeight="1">
      <c r="A179" s="1"/>
      <c r="B179" s="1"/>
      <c r="C179" s="256" t="s">
        <v>1356</v>
      </c>
      <c r="D179" s="265">
        <v>5600</v>
      </c>
      <c r="E179" s="265">
        <v>5600</v>
      </c>
      <c r="F179" s="265">
        <v>4900</v>
      </c>
      <c r="G179" s="309">
        <f>SUM(F179/E179)*100</f>
        <v>87.5</v>
      </c>
      <c r="H179" s="258"/>
      <c r="I179" s="258"/>
      <c r="J179" s="258"/>
      <c r="K179" s="258"/>
      <c r="L179" s="258"/>
      <c r="M179" s="258"/>
      <c r="N179" s="258"/>
      <c r="O179" s="206"/>
      <c r="P179" s="258"/>
      <c r="Q179" s="258">
        <v>4900</v>
      </c>
      <c r="R179" s="258"/>
    </row>
    <row r="180" spans="1:18" s="113" customFormat="1" ht="15" customHeight="1">
      <c r="A180" s="1"/>
      <c r="B180" s="1"/>
      <c r="C180" s="205" t="s">
        <v>669</v>
      </c>
      <c r="D180" s="258"/>
      <c r="E180" s="258">
        <v>5900</v>
      </c>
      <c r="F180" s="258">
        <v>5900</v>
      </c>
      <c r="G180" s="309">
        <f>SUM(F180/E180)*100</f>
        <v>100</v>
      </c>
      <c r="H180" s="258">
        <v>5900</v>
      </c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</row>
    <row r="181" spans="1:18" s="113" customFormat="1" ht="24.75" customHeight="1">
      <c r="A181" s="1"/>
      <c r="B181" s="1"/>
      <c r="C181" s="191" t="s">
        <v>671</v>
      </c>
      <c r="D181" s="258"/>
      <c r="E181" s="258"/>
      <c r="F181" s="258"/>
      <c r="G181" s="309"/>
      <c r="H181" s="258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</row>
    <row r="182" spans="1:18" s="113" customFormat="1" ht="24.75" customHeight="1">
      <c r="A182" s="1"/>
      <c r="B182" s="1"/>
      <c r="C182" s="256" t="s">
        <v>603</v>
      </c>
      <c r="D182" s="258"/>
      <c r="E182" s="258"/>
      <c r="F182" s="258">
        <v>1552</v>
      </c>
      <c r="G182" s="309"/>
      <c r="H182" s="258"/>
      <c r="I182" s="258"/>
      <c r="J182" s="258">
        <v>1552</v>
      </c>
      <c r="K182" s="258"/>
      <c r="L182" s="258"/>
      <c r="M182" s="258"/>
      <c r="N182" s="258"/>
      <c r="O182" s="258"/>
      <c r="P182" s="258"/>
      <c r="Q182" s="258"/>
      <c r="R182" s="258"/>
    </row>
    <row r="183" spans="1:18" s="113" customFormat="1" ht="15" customHeight="1">
      <c r="A183" s="1"/>
      <c r="B183" s="1"/>
      <c r="C183" s="1495" t="s">
        <v>994</v>
      </c>
      <c r="D183" s="1496"/>
      <c r="E183" s="258"/>
      <c r="F183" s="258"/>
      <c r="G183" s="309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</row>
    <row r="184" spans="1:18" s="113" customFormat="1" ht="15" customHeight="1">
      <c r="A184" s="1"/>
      <c r="B184" s="1"/>
      <c r="C184" s="1497" t="s">
        <v>1353</v>
      </c>
      <c r="D184" s="1498"/>
      <c r="E184" s="258"/>
      <c r="F184" s="258">
        <v>2693</v>
      </c>
      <c r="G184" s="309"/>
      <c r="H184" s="258">
        <v>7</v>
      </c>
      <c r="I184" s="258"/>
      <c r="J184" s="258"/>
      <c r="K184" s="258"/>
      <c r="L184" s="258"/>
      <c r="M184" s="258"/>
      <c r="N184" s="258"/>
      <c r="O184" s="258"/>
      <c r="P184" s="258"/>
      <c r="Q184" s="258">
        <v>2686</v>
      </c>
      <c r="R184" s="258"/>
    </row>
    <row r="185" spans="1:18" s="113" customFormat="1" ht="24.75" customHeight="1">
      <c r="A185" s="1"/>
      <c r="B185" s="1"/>
      <c r="C185" s="685" t="s">
        <v>1906</v>
      </c>
      <c r="D185" s="994"/>
      <c r="E185" s="258">
        <v>420</v>
      </c>
      <c r="F185" s="258">
        <v>420</v>
      </c>
      <c r="G185" s="309">
        <f>SUM(F185/E185)*100</f>
        <v>100</v>
      </c>
      <c r="H185" s="258"/>
      <c r="I185" s="258"/>
      <c r="J185" s="258"/>
      <c r="K185" s="258"/>
      <c r="L185" s="258"/>
      <c r="M185" s="258"/>
      <c r="N185" s="258"/>
      <c r="O185" s="258">
        <v>420</v>
      </c>
      <c r="P185" s="258"/>
      <c r="Q185" s="258"/>
      <c r="R185" s="258"/>
    </row>
    <row r="186" spans="1:18" s="113" customFormat="1" ht="24.75" customHeight="1">
      <c r="A186" s="1"/>
      <c r="B186" s="1"/>
      <c r="C186" s="256" t="s">
        <v>667</v>
      </c>
      <c r="D186" s="265"/>
      <c r="E186" s="265"/>
      <c r="F186" s="265"/>
      <c r="G186" s="309"/>
      <c r="H186" s="258"/>
      <c r="I186" s="258"/>
      <c r="J186" s="258"/>
      <c r="K186" s="258"/>
      <c r="L186" s="258"/>
      <c r="M186" s="258"/>
      <c r="N186" s="258"/>
      <c r="O186" s="206"/>
      <c r="P186" s="258"/>
      <c r="Q186" s="258"/>
      <c r="R186" s="258"/>
    </row>
    <row r="187" spans="1:18" s="113" customFormat="1" ht="12.75" customHeight="1">
      <c r="A187" s="1"/>
      <c r="B187" s="1"/>
      <c r="C187" s="256" t="s">
        <v>668</v>
      </c>
      <c r="D187" s="265"/>
      <c r="E187" s="265">
        <v>16650</v>
      </c>
      <c r="F187" s="265">
        <v>16450</v>
      </c>
      <c r="G187" s="309">
        <f>SUM(F187/E187)*100</f>
        <v>98.7987987987988</v>
      </c>
      <c r="H187" s="258"/>
      <c r="I187" s="258"/>
      <c r="J187" s="258"/>
      <c r="K187" s="258"/>
      <c r="L187" s="258"/>
      <c r="M187" s="258"/>
      <c r="N187" s="258"/>
      <c r="O187" s="206">
        <v>16450</v>
      </c>
      <c r="P187" s="258"/>
      <c r="Q187" s="258"/>
      <c r="R187" s="258"/>
    </row>
    <row r="188" spans="1:18" s="113" customFormat="1" ht="27" customHeight="1">
      <c r="A188" s="1"/>
      <c r="B188" s="1"/>
      <c r="C188" s="256" t="s">
        <v>734</v>
      </c>
      <c r="D188" s="265"/>
      <c r="E188" s="265"/>
      <c r="F188" s="265"/>
      <c r="G188" s="309"/>
      <c r="H188" s="258"/>
      <c r="I188" s="258"/>
      <c r="J188" s="258"/>
      <c r="K188" s="258"/>
      <c r="L188" s="258"/>
      <c r="M188" s="258"/>
      <c r="N188" s="258"/>
      <c r="O188" s="206"/>
      <c r="P188" s="258"/>
      <c r="Q188" s="258"/>
      <c r="R188" s="258"/>
    </row>
    <row r="189" spans="1:18" s="678" customFormat="1" ht="28.5" customHeight="1">
      <c r="A189" s="1"/>
      <c r="B189" s="1"/>
      <c r="C189" s="684" t="s">
        <v>1907</v>
      </c>
      <c r="D189" s="265"/>
      <c r="E189" s="265">
        <v>40255</v>
      </c>
      <c r="F189" s="265">
        <v>42959</v>
      </c>
      <c r="G189" s="309">
        <f>SUM(F189/E189)*100</f>
        <v>106.71717799031177</v>
      </c>
      <c r="H189" s="258"/>
      <c r="I189" s="258"/>
      <c r="J189" s="258"/>
      <c r="K189" s="258"/>
      <c r="L189" s="258"/>
      <c r="M189" s="258"/>
      <c r="N189" s="258"/>
      <c r="O189" s="206">
        <v>42959</v>
      </c>
      <c r="P189" s="258"/>
      <c r="Q189" s="258"/>
      <c r="R189" s="258"/>
    </row>
    <row r="190" spans="1:18" s="678" customFormat="1" ht="26.25" customHeight="1">
      <c r="A190" s="1"/>
      <c r="B190" s="1"/>
      <c r="C190" s="684" t="s">
        <v>1908</v>
      </c>
      <c r="D190" s="265"/>
      <c r="E190" s="265">
        <v>1325</v>
      </c>
      <c r="F190" s="265">
        <v>5018</v>
      </c>
      <c r="G190" s="309">
        <f>SUM(F190/E190)*100</f>
        <v>378.71698113207543</v>
      </c>
      <c r="H190" s="258">
        <v>15</v>
      </c>
      <c r="I190" s="258"/>
      <c r="J190" s="258"/>
      <c r="K190" s="258"/>
      <c r="L190" s="258"/>
      <c r="M190" s="258"/>
      <c r="N190" s="258"/>
      <c r="O190" s="206">
        <v>5003</v>
      </c>
      <c r="P190" s="258"/>
      <c r="Q190" s="258"/>
      <c r="R190" s="258"/>
    </row>
    <row r="191" spans="1:18" s="113" customFormat="1" ht="15.75" customHeight="1">
      <c r="A191" s="2"/>
      <c r="B191" s="115"/>
      <c r="C191" s="272" t="s">
        <v>1333</v>
      </c>
      <c r="D191" s="253">
        <f>SUM(D144:D187)</f>
        <v>8830287</v>
      </c>
      <c r="E191" s="253">
        <f>SUM(E144:E190)</f>
        <v>11642112</v>
      </c>
      <c r="F191" s="253">
        <f>SUM(F144:F190)</f>
        <v>11050161</v>
      </c>
      <c r="G191" s="668">
        <f>SUM(F191/E191)*100</f>
        <v>94.91543286991227</v>
      </c>
      <c r="H191" s="253">
        <f>SUM(H144:H190)</f>
        <v>303427</v>
      </c>
      <c r="I191" s="253">
        <f aca="true" t="shared" si="9" ref="I191:R191">SUM(I144:I190)</f>
        <v>0</v>
      </c>
      <c r="J191" s="253">
        <f t="shared" si="9"/>
        <v>4342745</v>
      </c>
      <c r="K191" s="253">
        <f t="shared" si="9"/>
        <v>14990</v>
      </c>
      <c r="L191" s="253">
        <f t="shared" si="9"/>
        <v>0</v>
      </c>
      <c r="M191" s="253">
        <f t="shared" si="9"/>
        <v>4422860</v>
      </c>
      <c r="N191" s="253">
        <f t="shared" si="9"/>
        <v>0</v>
      </c>
      <c r="O191" s="253">
        <f t="shared" si="9"/>
        <v>72276</v>
      </c>
      <c r="P191" s="253">
        <f t="shared" si="9"/>
        <v>0</v>
      </c>
      <c r="Q191" s="253">
        <f t="shared" si="9"/>
        <v>158218</v>
      </c>
      <c r="R191" s="253">
        <f t="shared" si="9"/>
        <v>1735645</v>
      </c>
    </row>
    <row r="192" spans="1:18" s="113" customFormat="1" ht="27.75" customHeight="1">
      <c r="A192" s="117">
        <v>1</v>
      </c>
      <c r="B192" s="118">
        <v>21</v>
      </c>
      <c r="C192" s="625" t="s">
        <v>1229</v>
      </c>
      <c r="D192" s="625"/>
      <c r="E192" s="625"/>
      <c r="F192" s="625"/>
      <c r="G192" s="619"/>
      <c r="H192" s="284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</row>
    <row r="193" spans="1:18" s="113" customFormat="1" ht="13.5" customHeight="1">
      <c r="A193" s="117"/>
      <c r="B193" s="118"/>
      <c r="C193" s="625" t="s">
        <v>670</v>
      </c>
      <c r="D193" s="625"/>
      <c r="E193" s="635">
        <v>1015</v>
      </c>
      <c r="F193" s="635">
        <v>1512</v>
      </c>
      <c r="G193" s="619">
        <f>SUM(F193/E193)*100</f>
        <v>148.96551724137933</v>
      </c>
      <c r="H193" s="634">
        <v>10</v>
      </c>
      <c r="I193" s="255"/>
      <c r="J193" s="206">
        <v>1502</v>
      </c>
      <c r="K193" s="255"/>
      <c r="L193" s="255"/>
      <c r="M193" s="255"/>
      <c r="N193" s="255"/>
      <c r="O193" s="255"/>
      <c r="P193" s="255"/>
      <c r="Q193" s="255"/>
      <c r="R193" s="255"/>
    </row>
    <row r="194" spans="1:18" s="113" customFormat="1" ht="15" customHeight="1">
      <c r="A194" s="2"/>
      <c r="B194" s="115"/>
      <c r="C194" s="252" t="s">
        <v>1228</v>
      </c>
      <c r="D194" s="252">
        <f>SUM(D192:D193)</f>
        <v>0</v>
      </c>
      <c r="E194" s="252">
        <f>SUM(E192:E193)</f>
        <v>1015</v>
      </c>
      <c r="F194" s="252">
        <f>SUM(F192:F193)</f>
        <v>1512</v>
      </c>
      <c r="G194" s="667">
        <f>SUM(F194/E194)*100</f>
        <v>148.96551724137933</v>
      </c>
      <c r="H194" s="252">
        <f aca="true" t="shared" si="10" ref="H194:R194">SUM(H192:H193)</f>
        <v>10</v>
      </c>
      <c r="I194" s="252">
        <f t="shared" si="10"/>
        <v>0</v>
      </c>
      <c r="J194" s="252">
        <f t="shared" si="10"/>
        <v>1502</v>
      </c>
      <c r="K194" s="252">
        <f t="shared" si="10"/>
        <v>0</v>
      </c>
      <c r="L194" s="252">
        <f t="shared" si="10"/>
        <v>0</v>
      </c>
      <c r="M194" s="252">
        <f t="shared" si="10"/>
        <v>0</v>
      </c>
      <c r="N194" s="252">
        <f t="shared" si="10"/>
        <v>0</v>
      </c>
      <c r="O194" s="252">
        <f t="shared" si="10"/>
        <v>0</v>
      </c>
      <c r="P194" s="252">
        <f t="shared" si="10"/>
        <v>0</v>
      </c>
      <c r="Q194" s="252">
        <f t="shared" si="10"/>
        <v>0</v>
      </c>
      <c r="R194" s="252">
        <f t="shared" si="10"/>
        <v>0</v>
      </c>
    </row>
    <row r="195" spans="1:18" s="113" customFormat="1" ht="18.75" customHeight="1">
      <c r="A195" s="117">
        <v>1</v>
      </c>
      <c r="B195" s="118">
        <v>22</v>
      </c>
      <c r="C195" s="285" t="s">
        <v>1306</v>
      </c>
      <c r="D195" s="255"/>
      <c r="E195" s="636"/>
      <c r="F195" s="255"/>
      <c r="G195" s="619"/>
      <c r="H195" s="255"/>
      <c r="I195" s="255"/>
      <c r="J195" s="255"/>
      <c r="K195" s="255"/>
      <c r="L195" s="255"/>
      <c r="M195" s="255"/>
      <c r="N195" s="255"/>
      <c r="O195" s="255"/>
      <c r="P195" s="255"/>
      <c r="Q195" s="255"/>
      <c r="R195" s="255"/>
    </row>
    <row r="196" spans="1:18" s="113" customFormat="1" ht="24.75" customHeight="1">
      <c r="A196" s="117"/>
      <c r="B196" s="118"/>
      <c r="C196" s="256" t="s">
        <v>672</v>
      </c>
      <c r="D196" s="265"/>
      <c r="E196" s="637"/>
      <c r="F196" s="265"/>
      <c r="G196" s="619"/>
      <c r="H196" s="280"/>
      <c r="I196" s="255"/>
      <c r="J196" s="255"/>
      <c r="K196" s="255"/>
      <c r="L196" s="255"/>
      <c r="M196" s="255"/>
      <c r="N196" s="255"/>
      <c r="O196" s="255"/>
      <c r="P196" s="255"/>
      <c r="Q196" s="255"/>
      <c r="R196" s="255"/>
    </row>
    <row r="197" spans="1:18" s="113" customFormat="1" ht="15" customHeight="1">
      <c r="A197" s="117"/>
      <c r="B197" s="118"/>
      <c r="C197" s="80" t="s">
        <v>1307</v>
      </c>
      <c r="D197" s="207">
        <v>12325</v>
      </c>
      <c r="E197" s="638"/>
      <c r="F197" s="207"/>
      <c r="G197" s="309"/>
      <c r="H197" s="286"/>
      <c r="I197" s="255"/>
      <c r="J197" s="255"/>
      <c r="K197" s="255"/>
      <c r="L197" s="255"/>
      <c r="M197" s="255"/>
      <c r="N197" s="255"/>
      <c r="O197" s="255"/>
      <c r="P197" s="255"/>
      <c r="Q197" s="255"/>
      <c r="R197" s="255"/>
    </row>
    <row r="198" spans="1:18" s="113" customFormat="1" ht="15" customHeight="1">
      <c r="A198" s="117"/>
      <c r="B198" s="118"/>
      <c r="C198" s="287" t="s">
        <v>2164</v>
      </c>
      <c r="D198" s="308">
        <v>14265</v>
      </c>
      <c r="E198" s="308">
        <v>14265</v>
      </c>
      <c r="F198" s="308">
        <v>5267</v>
      </c>
      <c r="G198" s="309">
        <f>SUM(F198/E198)*100</f>
        <v>36.92253767963547</v>
      </c>
      <c r="H198" s="286"/>
      <c r="I198" s="206"/>
      <c r="J198" s="206"/>
      <c r="K198" s="206"/>
      <c r="L198" s="206"/>
      <c r="M198" s="206"/>
      <c r="N198" s="206"/>
      <c r="O198" s="206">
        <v>5267</v>
      </c>
      <c r="P198" s="255"/>
      <c r="Q198" s="255"/>
      <c r="R198" s="255"/>
    </row>
    <row r="199" spans="1:18" s="113" customFormat="1" ht="15" customHeight="1">
      <c r="A199" s="117"/>
      <c r="B199" s="118"/>
      <c r="C199" s="686" t="s">
        <v>1909</v>
      </c>
      <c r="D199" s="308"/>
      <c r="E199" s="308">
        <v>3696</v>
      </c>
      <c r="F199" s="308">
        <v>3701</v>
      </c>
      <c r="G199" s="309">
        <f>SUM(F199/E199)*100</f>
        <v>100.13528138528139</v>
      </c>
      <c r="H199" s="286"/>
      <c r="I199" s="206">
        <v>3701</v>
      </c>
      <c r="J199" s="206"/>
      <c r="K199" s="206"/>
      <c r="L199" s="206"/>
      <c r="M199" s="206"/>
      <c r="N199" s="206"/>
      <c r="O199" s="206"/>
      <c r="P199" s="255"/>
      <c r="Q199" s="255"/>
      <c r="R199" s="255"/>
    </row>
    <row r="200" spans="1:18" s="113" customFormat="1" ht="15" customHeight="1">
      <c r="A200" s="117"/>
      <c r="B200" s="118"/>
      <c r="C200" s="287" t="s">
        <v>677</v>
      </c>
      <c r="D200" s="308"/>
      <c r="E200" s="308">
        <v>1000</v>
      </c>
      <c r="F200" s="308">
        <v>1000</v>
      </c>
      <c r="G200" s="309">
        <f>SUM(F200/E200)*100</f>
        <v>100</v>
      </c>
      <c r="H200" s="286"/>
      <c r="I200" s="206">
        <v>1000</v>
      </c>
      <c r="J200" s="206"/>
      <c r="K200" s="206"/>
      <c r="L200" s="206"/>
      <c r="M200" s="206"/>
      <c r="N200" s="206"/>
      <c r="O200" s="206"/>
      <c r="P200" s="255"/>
      <c r="Q200" s="255"/>
      <c r="R200" s="255"/>
    </row>
    <row r="201" spans="1:18" s="113" customFormat="1" ht="15" customHeight="1">
      <c r="A201" s="117"/>
      <c r="B201" s="118"/>
      <c r="C201" s="287" t="s">
        <v>600</v>
      </c>
      <c r="D201" s="308"/>
      <c r="E201" s="308"/>
      <c r="F201" s="308">
        <v>45</v>
      </c>
      <c r="G201" s="309"/>
      <c r="H201" s="293">
        <v>45</v>
      </c>
      <c r="I201" s="206"/>
      <c r="J201" s="206"/>
      <c r="K201" s="206"/>
      <c r="L201" s="206"/>
      <c r="M201" s="206"/>
      <c r="N201" s="206"/>
      <c r="O201" s="206"/>
      <c r="P201" s="255"/>
      <c r="Q201" s="255"/>
      <c r="R201" s="255"/>
    </row>
    <row r="202" spans="1:18" s="678" customFormat="1" ht="23.25" customHeight="1">
      <c r="A202" s="117"/>
      <c r="B202" s="118"/>
      <c r="C202" s="1002" t="s">
        <v>1910</v>
      </c>
      <c r="D202" s="308"/>
      <c r="E202" s="308"/>
      <c r="F202" s="308"/>
      <c r="G202" s="309"/>
      <c r="H202" s="286"/>
      <c r="I202" s="206"/>
      <c r="J202" s="206"/>
      <c r="K202" s="206"/>
      <c r="L202" s="206"/>
      <c r="M202" s="206"/>
      <c r="N202" s="206"/>
      <c r="O202" s="206"/>
      <c r="P202" s="255"/>
      <c r="Q202" s="255"/>
      <c r="R202" s="255"/>
    </row>
    <row r="203" spans="1:18" s="678" customFormat="1" ht="39" customHeight="1">
      <c r="A203" s="117"/>
      <c r="B203" s="118"/>
      <c r="C203" s="1003" t="s">
        <v>1911</v>
      </c>
      <c r="D203" s="308"/>
      <c r="E203" s="308">
        <v>78493</v>
      </c>
      <c r="F203" s="308">
        <v>78493</v>
      </c>
      <c r="G203" s="309">
        <f>SUM(F203/E203)*100</f>
        <v>100</v>
      </c>
      <c r="H203" s="293">
        <v>16687</v>
      </c>
      <c r="I203" s="206"/>
      <c r="J203" s="206"/>
      <c r="K203" s="206">
        <v>61806</v>
      </c>
      <c r="L203" s="206"/>
      <c r="M203" s="206"/>
      <c r="N203" s="206"/>
      <c r="O203" s="206"/>
      <c r="P203" s="255"/>
      <c r="Q203" s="255"/>
      <c r="R203" s="255"/>
    </row>
    <row r="204" spans="1:18" s="113" customFormat="1" ht="12" customHeight="1">
      <c r="A204" s="2"/>
      <c r="B204" s="115"/>
      <c r="C204" s="272" t="s">
        <v>1308</v>
      </c>
      <c r="D204" s="253">
        <f>SUM(D195:D200)</f>
        <v>26590</v>
      </c>
      <c r="E204" s="253">
        <f>SUM(E195:E203)</f>
        <v>97454</v>
      </c>
      <c r="F204" s="253">
        <f>SUM(F195:F203)</f>
        <v>88506</v>
      </c>
      <c r="G204" s="668">
        <f>SUM(F204/E204)*100</f>
        <v>90.81823219159809</v>
      </c>
      <c r="H204" s="253">
        <f>SUM(H195:H203)</f>
        <v>16732</v>
      </c>
      <c r="I204" s="253">
        <f aca="true" t="shared" si="11" ref="I204:R204">SUM(I195:I203)</f>
        <v>4701</v>
      </c>
      <c r="J204" s="253">
        <f t="shared" si="11"/>
        <v>0</v>
      </c>
      <c r="K204" s="253">
        <f t="shared" si="11"/>
        <v>61806</v>
      </c>
      <c r="L204" s="253">
        <f t="shared" si="11"/>
        <v>0</v>
      </c>
      <c r="M204" s="253">
        <f t="shared" si="11"/>
        <v>0</v>
      </c>
      <c r="N204" s="253">
        <f t="shared" si="11"/>
        <v>0</v>
      </c>
      <c r="O204" s="253">
        <f t="shared" si="11"/>
        <v>5267</v>
      </c>
      <c r="P204" s="253">
        <f t="shared" si="11"/>
        <v>0</v>
      </c>
      <c r="Q204" s="253">
        <f t="shared" si="11"/>
        <v>0</v>
      </c>
      <c r="R204" s="253">
        <f t="shared" si="11"/>
        <v>0</v>
      </c>
    </row>
    <row r="205" spans="1:18" s="113" customFormat="1" ht="24.75" customHeight="1">
      <c r="A205" s="115"/>
      <c r="B205" s="115"/>
      <c r="C205" s="288" t="s">
        <v>2044</v>
      </c>
      <c r="D205" s="307">
        <f>SUM(D204,D194,D191,D143,D133,D101,D66,D35,D17)</f>
        <v>10956326</v>
      </c>
      <c r="E205" s="307">
        <f>SUM(E204,E194,E191,E143,E133,E101,E66,E35,E17)</f>
        <v>18182144</v>
      </c>
      <c r="F205" s="307">
        <f>SUM(F204,F194,F191,F143,F133,F101,F66,F35,F17)</f>
        <v>13780306</v>
      </c>
      <c r="G205" s="668">
        <f>SUM(F205/E205)*100</f>
        <v>75.79032483737892</v>
      </c>
      <c r="H205" s="307">
        <f aca="true" t="shared" si="12" ref="H205:R205">SUM(H204,H194,H191,H143,H133,H101,H66,H35,H17)</f>
        <v>1366094</v>
      </c>
      <c r="I205" s="307">
        <f t="shared" si="12"/>
        <v>6748</v>
      </c>
      <c r="J205" s="307">
        <f t="shared" si="12"/>
        <v>4352032</v>
      </c>
      <c r="K205" s="307">
        <f t="shared" si="12"/>
        <v>367854</v>
      </c>
      <c r="L205" s="307">
        <f t="shared" si="12"/>
        <v>190125</v>
      </c>
      <c r="M205" s="307">
        <f t="shared" si="12"/>
        <v>4422860</v>
      </c>
      <c r="N205" s="307">
        <f t="shared" si="12"/>
        <v>0</v>
      </c>
      <c r="O205" s="307">
        <f t="shared" si="12"/>
        <v>114227</v>
      </c>
      <c r="P205" s="307">
        <f t="shared" si="12"/>
        <v>932183</v>
      </c>
      <c r="Q205" s="307">
        <f t="shared" si="12"/>
        <v>194183</v>
      </c>
      <c r="R205" s="307">
        <f t="shared" si="12"/>
        <v>1834000</v>
      </c>
    </row>
    <row r="206" spans="1:18" s="113" customFormat="1" ht="15.75" customHeight="1" thickBot="1">
      <c r="A206" s="119">
        <v>2</v>
      </c>
      <c r="B206" s="119"/>
      <c r="C206" s="639" t="s">
        <v>1389</v>
      </c>
      <c r="D206" s="640">
        <v>1948619</v>
      </c>
      <c r="E206" s="640">
        <v>2221088</v>
      </c>
      <c r="F206" s="640">
        <v>2133747</v>
      </c>
      <c r="G206" s="641">
        <f>SUM(F206/E206)*100</f>
        <v>96.0676479275022</v>
      </c>
      <c r="H206" s="274">
        <v>1190287</v>
      </c>
      <c r="I206" s="274">
        <v>67681</v>
      </c>
      <c r="J206" s="274"/>
      <c r="K206" s="274">
        <v>13192</v>
      </c>
      <c r="L206" s="274">
        <v>156</v>
      </c>
      <c r="M206" s="274"/>
      <c r="N206" s="209">
        <v>250140</v>
      </c>
      <c r="O206" s="274">
        <v>268699</v>
      </c>
      <c r="P206" s="274">
        <v>80260</v>
      </c>
      <c r="Q206" s="274"/>
      <c r="R206" s="642">
        <v>263332</v>
      </c>
    </row>
    <row r="207" spans="1:18" s="113" customFormat="1" ht="15.75" customHeight="1" thickBot="1" thickTop="1">
      <c r="A207" s="643"/>
      <c r="B207" s="643"/>
      <c r="C207" s="644" t="s">
        <v>565</v>
      </c>
      <c r="D207" s="645">
        <f>SUM(D205:D206)</f>
        <v>12904945</v>
      </c>
      <c r="E207" s="645">
        <f>SUM(E205:E206)</f>
        <v>20403232</v>
      </c>
      <c r="F207" s="645">
        <f>SUM(F205:F206)</f>
        <v>15914053</v>
      </c>
      <c r="G207" s="669">
        <f>SUM(F207/E207)*100</f>
        <v>77.99770644180295</v>
      </c>
      <c r="H207" s="645">
        <f aca="true" t="shared" si="13" ref="H207:R207">SUM(H205:H206)</f>
        <v>2556381</v>
      </c>
      <c r="I207" s="645">
        <f t="shared" si="13"/>
        <v>74429</v>
      </c>
      <c r="J207" s="645">
        <f t="shared" si="13"/>
        <v>4352032</v>
      </c>
      <c r="K207" s="645">
        <f t="shared" si="13"/>
        <v>381046</v>
      </c>
      <c r="L207" s="645">
        <f t="shared" si="13"/>
        <v>190281</v>
      </c>
      <c r="M207" s="645">
        <f t="shared" si="13"/>
        <v>4422860</v>
      </c>
      <c r="N207" s="645">
        <f t="shared" si="13"/>
        <v>250140</v>
      </c>
      <c r="O207" s="645">
        <f t="shared" si="13"/>
        <v>382926</v>
      </c>
      <c r="P207" s="645">
        <f t="shared" si="13"/>
        <v>1012443</v>
      </c>
      <c r="Q207" s="645">
        <f t="shared" si="13"/>
        <v>194183</v>
      </c>
      <c r="R207" s="645">
        <f t="shared" si="13"/>
        <v>2097332</v>
      </c>
    </row>
    <row r="208" spans="1:19" s="113" customFormat="1" ht="18.75" customHeight="1" thickTop="1">
      <c r="A208" s="122"/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267"/>
    </row>
    <row r="209" spans="1:19" s="113" customFormat="1" ht="13.5" customHeight="1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267"/>
    </row>
    <row r="210" spans="1:18" ht="12.75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</row>
    <row r="211" spans="1:18" ht="12.75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</row>
    <row r="212" spans="1:18" ht="12.75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</row>
    <row r="213" spans="1:18" ht="12.75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</row>
    <row r="214" spans="1:18" ht="12.75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</row>
    <row r="215" spans="1:18" ht="12.75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</row>
    <row r="216" spans="1:18" ht="12.75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</row>
    <row r="217" spans="1:18" ht="12.75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</row>
    <row r="218" spans="3:18" ht="12.75"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</row>
    <row r="219" spans="3:18" ht="12.75"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</row>
    <row r="220" spans="3:18" ht="12.75"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</row>
    <row r="221" spans="3:18" ht="12.75"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</row>
    <row r="222" spans="3:18" ht="12.75"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</row>
    <row r="223" spans="3:18" ht="12.75"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</row>
    <row r="224" spans="3:18" ht="12.75"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</row>
    <row r="225" spans="3:18" ht="12.75"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</row>
    <row r="226" spans="3:18" ht="12.75"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</row>
    <row r="227" spans="3:18" ht="12.75"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</row>
    <row r="228" spans="3:18" ht="12.75"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</row>
    <row r="229" spans="3:18" ht="12.75"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</row>
    <row r="230" spans="3:18" ht="12.75"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</row>
    <row r="231" spans="3:18" ht="12.75"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</row>
    <row r="232" spans="3:18" ht="12.75"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</row>
    <row r="233" spans="3:18" ht="12.75"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</row>
    <row r="234" spans="3:18" ht="12.75"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</row>
  </sheetData>
  <sheetProtection/>
  <mergeCells count="34">
    <mergeCell ref="G110:G111"/>
    <mergeCell ref="Q110:Q111"/>
    <mergeCell ref="L110:L111"/>
    <mergeCell ref="H2:I3"/>
    <mergeCell ref="Q2:Q4"/>
    <mergeCell ref="I110:I111"/>
    <mergeCell ref="O110:O111"/>
    <mergeCell ref="N2:P2"/>
    <mergeCell ref="P110:P111"/>
    <mergeCell ref="M2:M4"/>
    <mergeCell ref="R2:R4"/>
    <mergeCell ref="J2:J4"/>
    <mergeCell ref="K2:L3"/>
    <mergeCell ref="H110:H111"/>
    <mergeCell ref="J110:J111"/>
    <mergeCell ref="K110:K111"/>
    <mergeCell ref="R110:R111"/>
    <mergeCell ref="M110:M111"/>
    <mergeCell ref="N110:N111"/>
    <mergeCell ref="A1:A4"/>
    <mergeCell ref="D3:D4"/>
    <mergeCell ref="D1:E2"/>
    <mergeCell ref="F3:F4"/>
    <mergeCell ref="B1:B4"/>
    <mergeCell ref="H1:R1"/>
    <mergeCell ref="C183:D183"/>
    <mergeCell ref="C184:D184"/>
    <mergeCell ref="F1:G2"/>
    <mergeCell ref="G3:G4"/>
    <mergeCell ref="C1:C4"/>
    <mergeCell ref="E3:E4"/>
    <mergeCell ref="D110:D111"/>
    <mergeCell ref="E110:E111"/>
    <mergeCell ref="F110:F111"/>
  </mergeCells>
  <printOptions horizontalCentered="1" verticalCentered="1"/>
  <pageMargins left="0.07874015748031496" right="0.07874015748031496" top="0.984251968503937" bottom="0.8267716535433072" header="0.5905511811023623" footer="0.5118110236220472"/>
  <pageSetup horizontalDpi="600" verticalDpi="600" orientation="landscape" paperSize="9" scale="80" r:id="rId1"/>
  <headerFooter alignWithMargins="0">
    <oddHeader>&amp;C&amp;"Times New Roman,Félkövér dőlt" ZALAEGERSZEG MEGYEI JOGÚ VÁROS ÖNKORMÁNYZATA
2013. ÉVI BEVÉTELI ELŐIRÁNYZATAINAK TELJESÍTÉSE  &amp;R&amp;"Times New Roman,Félkövér dőlt"5.a. tábla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zoomScale="110" zoomScaleNormal="110" zoomScalePageLayoutView="0" workbookViewId="0" topLeftCell="A1">
      <pane ySplit="3" topLeftCell="BM4" activePane="bottomLeft" state="frozen"/>
      <selection pane="topLeft" activeCell="B1" sqref="B1"/>
      <selection pane="bottomLeft" activeCell="F11" sqref="F11"/>
    </sheetView>
  </sheetViews>
  <sheetFormatPr defaultColWidth="9.00390625" defaultRowHeight="12.75"/>
  <cols>
    <col min="1" max="1" width="5.375" style="24" customWidth="1"/>
    <col min="2" max="2" width="5.875" style="24" customWidth="1"/>
    <col min="3" max="3" width="26.00390625" style="24" customWidth="1"/>
    <col min="4" max="4" width="10.625" style="24" customWidth="1"/>
    <col min="5" max="6" width="11.00390625" style="24" customWidth="1"/>
    <col min="7" max="7" width="7.625" style="24" customWidth="1"/>
    <col min="8" max="8" width="10.00390625" style="24" customWidth="1"/>
    <col min="9" max="9" width="10.125" style="24" customWidth="1"/>
    <col min="10" max="10" width="9.50390625" style="24" customWidth="1"/>
    <col min="11" max="11" width="9.625" style="24" customWidth="1"/>
    <col min="12" max="14" width="9.375" style="24" customWidth="1"/>
    <col min="15" max="15" width="9.50390625" style="24" customWidth="1"/>
    <col min="16" max="16" width="8.875" style="24" customWidth="1"/>
    <col min="17" max="17" width="10.50390625" style="24" customWidth="1"/>
    <col min="18" max="16384" width="9.375" style="24" customWidth="1"/>
  </cols>
  <sheetData>
    <row r="1" spans="1:16" ht="13.5">
      <c r="A1" s="1552" t="s">
        <v>1334</v>
      </c>
      <c r="B1" s="1552" t="s">
        <v>1335</v>
      </c>
      <c r="C1" s="1552" t="s">
        <v>1366</v>
      </c>
      <c r="D1" s="1561" t="s">
        <v>553</v>
      </c>
      <c r="E1" s="1562"/>
      <c r="F1" s="1561" t="s">
        <v>554</v>
      </c>
      <c r="G1" s="1562"/>
      <c r="H1" s="1559" t="s">
        <v>555</v>
      </c>
      <c r="I1" s="1560"/>
      <c r="J1" s="1560"/>
      <c r="K1" s="1560"/>
      <c r="L1" s="1560"/>
      <c r="M1" s="1560"/>
      <c r="N1" s="1560"/>
      <c r="O1" s="1560"/>
      <c r="P1" s="1560"/>
    </row>
    <row r="2" spans="1:16" s="34" customFormat="1" ht="12.75">
      <c r="A2" s="1553"/>
      <c r="B2" s="1553"/>
      <c r="C2" s="1553"/>
      <c r="D2" s="1563"/>
      <c r="E2" s="1564"/>
      <c r="F2" s="1563"/>
      <c r="G2" s="1564"/>
      <c r="H2" s="1556" t="s">
        <v>1357</v>
      </c>
      <c r="I2" s="1557"/>
      <c r="J2" s="1557"/>
      <c r="K2" s="1557"/>
      <c r="L2" s="1558"/>
      <c r="M2" s="1532" t="s">
        <v>1358</v>
      </c>
      <c r="N2" s="1555"/>
      <c r="O2" s="1533"/>
      <c r="P2" s="316"/>
    </row>
    <row r="3" spans="1:16" s="35" customFormat="1" ht="60" customHeight="1" thickBot="1">
      <c r="A3" s="1554"/>
      <c r="B3" s="1554"/>
      <c r="C3" s="1554"/>
      <c r="D3" s="311" t="s">
        <v>2338</v>
      </c>
      <c r="E3" s="311" t="s">
        <v>2339</v>
      </c>
      <c r="F3" s="311" t="s">
        <v>1007</v>
      </c>
      <c r="G3" s="311" t="s">
        <v>556</v>
      </c>
      <c r="H3" s="311" t="s">
        <v>1359</v>
      </c>
      <c r="I3" s="311" t="s">
        <v>1360</v>
      </c>
      <c r="J3" s="311" t="s">
        <v>1488</v>
      </c>
      <c r="K3" s="311" t="s">
        <v>1361</v>
      </c>
      <c r="L3" s="311" t="s">
        <v>1336</v>
      </c>
      <c r="M3" s="311" t="s">
        <v>1362</v>
      </c>
      <c r="N3" s="311" t="s">
        <v>1363</v>
      </c>
      <c r="O3" s="311" t="s">
        <v>1364</v>
      </c>
      <c r="P3" s="311" t="s">
        <v>1365</v>
      </c>
    </row>
    <row r="4" spans="1:16" s="35" customFormat="1" ht="15" customHeight="1">
      <c r="A4" s="130">
        <v>1</v>
      </c>
      <c r="B4" s="130"/>
      <c r="C4" s="98" t="s">
        <v>1390</v>
      </c>
      <c r="D4" s="56"/>
      <c r="E4" s="56"/>
      <c r="F4" s="56"/>
      <c r="G4" s="56"/>
      <c r="H4" s="5"/>
      <c r="I4" s="5"/>
      <c r="J4" s="5"/>
      <c r="K4" s="5"/>
      <c r="L4" s="5"/>
      <c r="M4" s="5"/>
      <c r="N4" s="5"/>
      <c r="O4" s="5"/>
      <c r="P4" s="5"/>
    </row>
    <row r="5" spans="1:16" s="35" customFormat="1" ht="15" customHeight="1">
      <c r="A5" s="4">
        <v>1</v>
      </c>
      <c r="B5" s="4">
        <v>1</v>
      </c>
      <c r="C5" s="312" t="s">
        <v>1008</v>
      </c>
      <c r="D5" s="314"/>
      <c r="E5" s="314"/>
      <c r="F5" s="314"/>
      <c r="G5" s="314"/>
      <c r="H5" s="5"/>
      <c r="I5" s="5"/>
      <c r="J5" s="5"/>
      <c r="K5" s="5"/>
      <c r="L5" s="5"/>
      <c r="M5" s="5"/>
      <c r="N5" s="5"/>
      <c r="O5" s="5"/>
      <c r="P5" s="5"/>
    </row>
    <row r="6" spans="1:16" s="36" customFormat="1" ht="13.5" customHeight="1">
      <c r="A6" s="6"/>
      <c r="B6" s="6">
        <v>12</v>
      </c>
      <c r="C6" s="56" t="s">
        <v>2335</v>
      </c>
      <c r="D6" s="186">
        <v>157122</v>
      </c>
      <c r="E6" s="186">
        <v>555300</v>
      </c>
      <c r="F6" s="58">
        <v>508139</v>
      </c>
      <c r="G6" s="245">
        <f>SUM(F6/E6)*100</f>
        <v>91.50711327210517</v>
      </c>
      <c r="H6" s="7"/>
      <c r="I6" s="7">
        <v>1930</v>
      </c>
      <c r="J6" s="7">
        <v>26245</v>
      </c>
      <c r="K6" s="7">
        <v>20885</v>
      </c>
      <c r="L6" s="7">
        <v>452658</v>
      </c>
      <c r="M6" s="7">
        <v>121</v>
      </c>
      <c r="N6" s="7"/>
      <c r="O6" s="7">
        <v>1400</v>
      </c>
      <c r="P6" s="7">
        <v>4900</v>
      </c>
    </row>
    <row r="7" spans="1:16" s="36" customFormat="1" ht="13.5" customHeight="1">
      <c r="A7" s="6"/>
      <c r="B7" s="6">
        <v>13</v>
      </c>
      <c r="C7" s="56" t="s">
        <v>2336</v>
      </c>
      <c r="D7" s="186">
        <v>1259012</v>
      </c>
      <c r="E7" s="186">
        <v>1516530</v>
      </c>
      <c r="F7" s="58">
        <v>993845</v>
      </c>
      <c r="G7" s="245">
        <f aca="true" t="shared" si="0" ref="G7:G18">SUM(F7/E7)*100</f>
        <v>65.53414703302936</v>
      </c>
      <c r="H7" s="7">
        <v>4570</v>
      </c>
      <c r="I7" s="7">
        <v>1925</v>
      </c>
      <c r="J7" s="7">
        <v>100818</v>
      </c>
      <c r="K7" s="7">
        <v>502287</v>
      </c>
      <c r="L7" s="7">
        <v>16298</v>
      </c>
      <c r="M7" s="7">
        <v>212550</v>
      </c>
      <c r="N7" s="7">
        <v>85134</v>
      </c>
      <c r="O7" s="7">
        <v>61443</v>
      </c>
      <c r="P7" s="7">
        <v>8820</v>
      </c>
    </row>
    <row r="8" spans="1:16" s="36" customFormat="1" ht="13.5" customHeight="1">
      <c r="A8" s="6"/>
      <c r="B8" s="6">
        <v>15</v>
      </c>
      <c r="C8" s="64" t="s">
        <v>1367</v>
      </c>
      <c r="D8" s="7">
        <v>1638021</v>
      </c>
      <c r="E8" s="7">
        <v>1893949</v>
      </c>
      <c r="F8" s="7">
        <v>1654890</v>
      </c>
      <c r="G8" s="245">
        <f t="shared" si="0"/>
        <v>87.37774882005799</v>
      </c>
      <c r="H8" s="7">
        <v>3592</v>
      </c>
      <c r="I8" s="7">
        <v>670</v>
      </c>
      <c r="J8" s="7">
        <v>1291651</v>
      </c>
      <c r="K8" s="7">
        <v>41916</v>
      </c>
      <c r="L8" s="7"/>
      <c r="M8" s="7">
        <v>68471</v>
      </c>
      <c r="N8" s="7">
        <v>228083</v>
      </c>
      <c r="O8" s="7">
        <v>20507</v>
      </c>
      <c r="P8" s="7"/>
    </row>
    <row r="9" spans="1:16" s="36" customFormat="1" ht="13.5" customHeight="1">
      <c r="A9" s="6"/>
      <c r="B9" s="6">
        <v>16</v>
      </c>
      <c r="C9" s="64" t="s">
        <v>1481</v>
      </c>
      <c r="D9" s="7">
        <v>1711173</v>
      </c>
      <c r="E9" s="7">
        <v>5599486</v>
      </c>
      <c r="F9" s="7">
        <v>748237</v>
      </c>
      <c r="G9" s="245">
        <f t="shared" si="0"/>
        <v>13.362601495923018</v>
      </c>
      <c r="H9" s="7"/>
      <c r="I9" s="7"/>
      <c r="J9" s="7">
        <v>4219</v>
      </c>
      <c r="K9" s="7"/>
      <c r="L9" s="7"/>
      <c r="M9" s="7">
        <v>567020</v>
      </c>
      <c r="N9" s="7">
        <v>47008</v>
      </c>
      <c r="O9" s="7">
        <v>129990</v>
      </c>
      <c r="P9" s="7"/>
    </row>
    <row r="10" spans="1:16" s="36" customFormat="1" ht="13.5" customHeight="1">
      <c r="A10" s="6"/>
      <c r="B10" s="6">
        <v>17</v>
      </c>
      <c r="C10" s="64" t="s">
        <v>1368</v>
      </c>
      <c r="D10" s="7">
        <v>509721</v>
      </c>
      <c r="E10" s="7">
        <v>664886</v>
      </c>
      <c r="F10" s="7">
        <v>396233</v>
      </c>
      <c r="G10" s="245">
        <f t="shared" si="0"/>
        <v>59.59412591030643</v>
      </c>
      <c r="H10" s="7"/>
      <c r="I10" s="7">
        <v>41</v>
      </c>
      <c r="J10" s="7">
        <v>204062</v>
      </c>
      <c r="K10" s="7">
        <v>44669</v>
      </c>
      <c r="L10" s="7"/>
      <c r="M10" s="7">
        <v>47925</v>
      </c>
      <c r="N10" s="7">
        <v>34363</v>
      </c>
      <c r="O10" s="7">
        <v>65173</v>
      </c>
      <c r="P10" s="7"/>
    </row>
    <row r="11" spans="1:16" s="36" customFormat="1" ht="13.5" customHeight="1">
      <c r="A11" s="6"/>
      <c r="B11" s="6">
        <v>18</v>
      </c>
      <c r="C11" s="64" t="s">
        <v>1125</v>
      </c>
      <c r="D11" s="7">
        <v>10750</v>
      </c>
      <c r="E11" s="7">
        <v>21076</v>
      </c>
      <c r="F11" s="7">
        <v>18006</v>
      </c>
      <c r="G11" s="245">
        <f t="shared" si="0"/>
        <v>85.43366862782311</v>
      </c>
      <c r="H11" s="7"/>
      <c r="I11" s="7"/>
      <c r="J11" s="7">
        <v>16343</v>
      </c>
      <c r="K11" s="7">
        <v>900</v>
      </c>
      <c r="L11" s="7"/>
      <c r="M11" s="7">
        <v>763</v>
      </c>
      <c r="N11" s="7"/>
      <c r="O11" s="7"/>
      <c r="P11" s="7"/>
    </row>
    <row r="12" spans="1:16" s="36" customFormat="1" ht="13.5" customHeight="1">
      <c r="A12" s="6"/>
      <c r="B12" s="6">
        <v>19</v>
      </c>
      <c r="C12" s="63" t="s">
        <v>1331</v>
      </c>
      <c r="D12" s="185">
        <v>859107</v>
      </c>
      <c r="E12" s="185">
        <v>1848870</v>
      </c>
      <c r="F12" s="185">
        <v>1756914</v>
      </c>
      <c r="G12" s="245">
        <f t="shared" si="0"/>
        <v>95.02636745687907</v>
      </c>
      <c r="H12" s="7">
        <v>18958</v>
      </c>
      <c r="I12" s="7">
        <v>4416</v>
      </c>
      <c r="J12" s="7">
        <v>464282</v>
      </c>
      <c r="K12" s="108">
        <v>834836</v>
      </c>
      <c r="L12" s="7"/>
      <c r="M12" s="7"/>
      <c r="N12" s="7"/>
      <c r="O12" s="7">
        <v>13665</v>
      </c>
      <c r="P12" s="7">
        <v>420757</v>
      </c>
    </row>
    <row r="13" spans="1:16" s="36" customFormat="1" ht="12.75" customHeight="1">
      <c r="A13" s="6"/>
      <c r="B13" s="6">
        <v>20</v>
      </c>
      <c r="C13" s="63" t="s">
        <v>1009</v>
      </c>
      <c r="D13" s="185">
        <v>0</v>
      </c>
      <c r="E13" s="185">
        <v>1015</v>
      </c>
      <c r="F13" s="185">
        <v>30</v>
      </c>
      <c r="G13" s="245">
        <f t="shared" si="0"/>
        <v>2.955665024630542</v>
      </c>
      <c r="H13" s="7"/>
      <c r="I13" s="7"/>
      <c r="J13" s="7">
        <v>30</v>
      </c>
      <c r="K13" s="7"/>
      <c r="L13" s="7"/>
      <c r="M13" s="7"/>
      <c r="N13" s="7"/>
      <c r="O13" s="7"/>
      <c r="P13" s="7"/>
    </row>
    <row r="14" spans="1:16" s="36" customFormat="1" ht="12.75" customHeight="1">
      <c r="A14" s="6"/>
      <c r="B14" s="6">
        <v>21</v>
      </c>
      <c r="C14" s="63" t="s">
        <v>1231</v>
      </c>
      <c r="D14" s="185">
        <v>210367</v>
      </c>
      <c r="E14" s="185">
        <v>295341</v>
      </c>
      <c r="F14" s="185">
        <v>245824</v>
      </c>
      <c r="G14" s="245">
        <f t="shared" si="0"/>
        <v>83.23395668058279</v>
      </c>
      <c r="H14" s="7">
        <v>60437</v>
      </c>
      <c r="I14" s="7">
        <v>16923</v>
      </c>
      <c r="J14" s="7">
        <v>58013</v>
      </c>
      <c r="K14" s="7">
        <v>37055</v>
      </c>
      <c r="L14" s="7"/>
      <c r="M14" s="7"/>
      <c r="N14" s="7"/>
      <c r="O14" s="7">
        <v>73396</v>
      </c>
      <c r="P14" s="7"/>
    </row>
    <row r="15" spans="1:16" s="36" customFormat="1" ht="12.75" customHeight="1">
      <c r="A15" s="6"/>
      <c r="B15" s="6">
        <v>30</v>
      </c>
      <c r="C15" s="8" t="s">
        <v>1013</v>
      </c>
      <c r="D15" s="7">
        <v>315727</v>
      </c>
      <c r="E15" s="7">
        <v>1448147</v>
      </c>
      <c r="F15" s="7"/>
      <c r="G15" s="245">
        <f t="shared" si="0"/>
        <v>0</v>
      </c>
      <c r="H15" s="7"/>
      <c r="I15" s="7"/>
      <c r="J15" s="7"/>
      <c r="K15" s="7"/>
      <c r="L15" s="7"/>
      <c r="M15" s="7"/>
      <c r="N15" s="7"/>
      <c r="O15" s="7"/>
      <c r="P15" s="7"/>
    </row>
    <row r="16" spans="1:17" s="37" customFormat="1" ht="24.75" customHeight="1">
      <c r="A16" s="65"/>
      <c r="B16" s="65"/>
      <c r="C16" s="208" t="s">
        <v>2337</v>
      </c>
      <c r="D16" s="317">
        <v>6671000</v>
      </c>
      <c r="E16" s="317">
        <v>13844600</v>
      </c>
      <c r="F16" s="210">
        <f>SUM(F6:F15)</f>
        <v>6322118</v>
      </c>
      <c r="G16" s="246">
        <f t="shared" si="0"/>
        <v>45.66486572382012</v>
      </c>
      <c r="H16" s="10">
        <f>SUM(H4:H15)</f>
        <v>87557</v>
      </c>
      <c r="I16" s="10">
        <f>SUM(I4:I15)</f>
        <v>25905</v>
      </c>
      <c r="J16" s="10">
        <f aca="true" t="shared" si="1" ref="J16:P16">SUM(J6:J15)</f>
        <v>2165663</v>
      </c>
      <c r="K16" s="10">
        <f t="shared" si="1"/>
        <v>1482548</v>
      </c>
      <c r="L16" s="10">
        <f t="shared" si="1"/>
        <v>468956</v>
      </c>
      <c r="M16" s="10">
        <f t="shared" si="1"/>
        <v>896850</v>
      </c>
      <c r="N16" s="10">
        <f t="shared" si="1"/>
        <v>394588</v>
      </c>
      <c r="O16" s="10">
        <f t="shared" si="1"/>
        <v>365574</v>
      </c>
      <c r="P16" s="10">
        <f t="shared" si="1"/>
        <v>434477</v>
      </c>
      <c r="Q16" s="36"/>
    </row>
    <row r="17" spans="1:17" s="37" customFormat="1" ht="12.75" customHeight="1">
      <c r="A17" s="109">
        <v>2</v>
      </c>
      <c r="B17" s="109"/>
      <c r="C17" s="313" t="s">
        <v>1389</v>
      </c>
      <c r="D17" s="318">
        <v>6233945</v>
      </c>
      <c r="E17" s="318">
        <v>6558632</v>
      </c>
      <c r="F17" s="319">
        <v>6120783</v>
      </c>
      <c r="G17" s="245">
        <f t="shared" si="0"/>
        <v>93.32408038749544</v>
      </c>
      <c r="H17" s="314">
        <v>2720113</v>
      </c>
      <c r="I17" s="314">
        <v>668401</v>
      </c>
      <c r="J17" s="314">
        <v>2587246</v>
      </c>
      <c r="K17" s="108">
        <v>15546</v>
      </c>
      <c r="L17" s="314">
        <v>158</v>
      </c>
      <c r="M17" s="314">
        <v>41952</v>
      </c>
      <c r="N17" s="315">
        <v>86924</v>
      </c>
      <c r="O17" s="314">
        <v>443</v>
      </c>
      <c r="P17" s="9"/>
      <c r="Q17" s="36"/>
    </row>
    <row r="18" spans="1:17" s="37" customFormat="1" ht="12.75" customHeight="1">
      <c r="A18" s="65"/>
      <c r="B18" s="65"/>
      <c r="C18" s="11" t="s">
        <v>565</v>
      </c>
      <c r="D18" s="10">
        <v>12904945</v>
      </c>
      <c r="E18" s="10">
        <f>SUM(E16:E17)</f>
        <v>20403232</v>
      </c>
      <c r="F18" s="11">
        <f>SUM(F16:F17)</f>
        <v>12442901</v>
      </c>
      <c r="G18" s="246">
        <f t="shared" si="0"/>
        <v>60.984950815635486</v>
      </c>
      <c r="H18" s="10">
        <f aca="true" t="shared" si="2" ref="H18:P18">SUM(H16:H17)</f>
        <v>2807670</v>
      </c>
      <c r="I18" s="10">
        <f t="shared" si="2"/>
        <v>694306</v>
      </c>
      <c r="J18" s="10">
        <f t="shared" si="2"/>
        <v>4752909</v>
      </c>
      <c r="K18" s="10">
        <f t="shared" si="2"/>
        <v>1498094</v>
      </c>
      <c r="L18" s="10">
        <f t="shared" si="2"/>
        <v>469114</v>
      </c>
      <c r="M18" s="10">
        <f t="shared" si="2"/>
        <v>938802</v>
      </c>
      <c r="N18" s="10">
        <f t="shared" si="2"/>
        <v>481512</v>
      </c>
      <c r="O18" s="10">
        <f t="shared" si="2"/>
        <v>366017</v>
      </c>
      <c r="P18" s="10">
        <f t="shared" si="2"/>
        <v>434477</v>
      </c>
      <c r="Q18" s="36"/>
    </row>
    <row r="19" s="3" customFormat="1" ht="12"/>
    <row r="20" s="3" customFormat="1" ht="12"/>
    <row r="21" s="3" customFormat="1" ht="12"/>
    <row r="22" s="3" customFormat="1" ht="12"/>
    <row r="23" s="3" customFormat="1" ht="12"/>
    <row r="24" s="3" customFormat="1" ht="12"/>
    <row r="25" s="3" customFormat="1" ht="12"/>
    <row r="26" s="3" customFormat="1" ht="12"/>
    <row r="27" s="3" customFormat="1" ht="12"/>
    <row r="28" s="3" customFormat="1" ht="12"/>
    <row r="29" s="3" customFormat="1" ht="12"/>
  </sheetData>
  <sheetProtection/>
  <mergeCells count="8">
    <mergeCell ref="C1:C3"/>
    <mergeCell ref="B1:B3"/>
    <mergeCell ref="A1:A3"/>
    <mergeCell ref="M2:O2"/>
    <mergeCell ref="H2:L2"/>
    <mergeCell ref="H1:P1"/>
    <mergeCell ref="D1:E2"/>
    <mergeCell ref="F1:G2"/>
  </mergeCells>
  <printOptions horizontalCentered="1" verticalCentered="1"/>
  <pageMargins left="0.03937007874015748" right="0.03937007874015748" top="1.6929133858267718" bottom="0.7874015748031497" header="0.6299212598425197" footer="0.5118110236220472"/>
  <pageSetup horizontalDpi="300" verticalDpi="300" orientation="landscape" paperSize="9" scale="95" r:id="rId1"/>
  <headerFooter alignWithMargins="0">
    <oddHeader>&amp;C&amp;"Times New Roman CE,Félkövér dőlt"ZALAEGERSZEG MEGYEI JOGÚ VÁROS ÖNKORMÁNYZATÁNAK
2013.  ÉVI KIADÁSI ELŐIRÁNYZATAINAK TELJESÍTÉSE CÍMENKÉNTI BONTÁSBAN
&amp;R&amp;"Times New Roman CE,Félkövér dőlt"6. tábla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Y454"/>
  <sheetViews>
    <sheetView zoomScale="99" zoomScaleNormal="99" zoomScaleSheetLayoutView="120" zoomScalePageLayoutView="0" workbookViewId="0" topLeftCell="A1">
      <pane ySplit="2" topLeftCell="BM385" activePane="bottomLeft" state="frozen"/>
      <selection pane="topLeft" activeCell="A1" sqref="A1"/>
      <selection pane="bottomLeft" activeCell="E415" sqref="E415"/>
    </sheetView>
  </sheetViews>
  <sheetFormatPr defaultColWidth="9.00390625" defaultRowHeight="12.75"/>
  <cols>
    <col min="1" max="1" width="5.375" style="3" customWidth="1"/>
    <col min="2" max="2" width="5.125" style="3" customWidth="1"/>
    <col min="3" max="3" width="9.375" style="3" customWidth="1"/>
    <col min="4" max="4" width="41.00390625" style="3" customWidth="1"/>
    <col min="5" max="5" width="4.375" style="3" customWidth="1"/>
    <col min="6" max="6" width="11.50390625" style="3" customWidth="1"/>
    <col min="7" max="7" width="11.375" style="3" customWidth="1"/>
    <col min="8" max="8" width="10.875" style="3" customWidth="1"/>
    <col min="9" max="9" width="9.375" style="3" customWidth="1"/>
    <col min="10" max="11" width="11.00390625" style="3" bestFit="1" customWidth="1"/>
    <col min="12" max="12" width="10.50390625" style="3" customWidth="1"/>
    <col min="13" max="13" width="12.50390625" style="3" customWidth="1"/>
    <col min="14" max="14" width="11.00390625" style="3" customWidth="1"/>
    <col min="15" max="15" width="9.50390625" style="3" customWidth="1"/>
    <col min="16" max="16" width="9.375" style="3" customWidth="1"/>
    <col min="17" max="17" width="9.875" style="3" customWidth="1"/>
    <col min="18" max="18" width="8.875" style="3" customWidth="1"/>
    <col min="19" max="16384" width="9.375" style="3" customWidth="1"/>
  </cols>
  <sheetData>
    <row r="1" spans="1:18" s="325" customFormat="1" ht="18" customHeight="1">
      <c r="A1" s="320"/>
      <c r="B1" s="321"/>
      <c r="C1" s="322"/>
      <c r="D1" s="323"/>
      <c r="E1" s="1644" t="s">
        <v>872</v>
      </c>
      <c r="F1" s="1637" t="s">
        <v>553</v>
      </c>
      <c r="G1" s="1643"/>
      <c r="H1" s="1637" t="s">
        <v>554</v>
      </c>
      <c r="I1" s="1638"/>
      <c r="J1" s="1634" t="s">
        <v>1357</v>
      </c>
      <c r="K1" s="1635"/>
      <c r="L1" s="1635"/>
      <c r="M1" s="1635"/>
      <c r="N1" s="1635"/>
      <c r="O1" s="1629" t="s">
        <v>1358</v>
      </c>
      <c r="P1" s="1630"/>
      <c r="Q1" s="1631"/>
      <c r="R1" s="324"/>
    </row>
    <row r="2" spans="1:18" ht="67.5" customHeight="1" thickBot="1">
      <c r="A2" s="326" t="s">
        <v>1334</v>
      </c>
      <c r="B2" s="327" t="s">
        <v>1335</v>
      </c>
      <c r="C2" s="328" t="s">
        <v>1366</v>
      </c>
      <c r="D2" s="329"/>
      <c r="E2" s="1645"/>
      <c r="F2" s="474" t="s">
        <v>2338</v>
      </c>
      <c r="G2" s="475" t="s">
        <v>2339</v>
      </c>
      <c r="H2" s="475" t="s">
        <v>1007</v>
      </c>
      <c r="I2" s="475" t="s">
        <v>556</v>
      </c>
      <c r="J2" s="330" t="s">
        <v>1359</v>
      </c>
      <c r="K2" s="330" t="s">
        <v>1360</v>
      </c>
      <c r="L2" s="330" t="s">
        <v>1488</v>
      </c>
      <c r="M2" s="330" t="s">
        <v>1361</v>
      </c>
      <c r="N2" s="330" t="s">
        <v>1336</v>
      </c>
      <c r="O2" s="330" t="s">
        <v>1362</v>
      </c>
      <c r="P2" s="330" t="s">
        <v>1363</v>
      </c>
      <c r="Q2" s="330" t="s">
        <v>1364</v>
      </c>
      <c r="R2" s="327" t="s">
        <v>1365</v>
      </c>
    </row>
    <row r="3" spans="1:18" ht="16.5" customHeight="1">
      <c r="A3" s="4">
        <v>1</v>
      </c>
      <c r="B3" s="4"/>
      <c r="C3" s="331" t="s">
        <v>2183</v>
      </c>
      <c r="D3" s="332"/>
      <c r="E3" s="15"/>
      <c r="F3" s="15"/>
      <c r="G3" s="15"/>
      <c r="H3" s="15"/>
      <c r="I3" s="15"/>
      <c r="J3" s="5"/>
      <c r="K3" s="5"/>
      <c r="L3" s="5"/>
      <c r="M3" s="5"/>
      <c r="N3" s="5"/>
      <c r="O3" s="5"/>
      <c r="P3" s="5"/>
      <c r="Q3" s="5"/>
      <c r="R3" s="5"/>
    </row>
    <row r="4" spans="1:18" ht="12.75" customHeight="1">
      <c r="A4" s="4">
        <v>1</v>
      </c>
      <c r="B4" s="4">
        <v>1</v>
      </c>
      <c r="C4" s="331" t="s">
        <v>1008</v>
      </c>
      <c r="D4" s="332"/>
      <c r="E4" s="15"/>
      <c r="F4" s="15"/>
      <c r="G4" s="15"/>
      <c r="H4" s="15"/>
      <c r="I4" s="15"/>
      <c r="J4" s="5"/>
      <c r="K4" s="5"/>
      <c r="L4" s="5"/>
      <c r="M4" s="5"/>
      <c r="N4" s="5"/>
      <c r="O4" s="5"/>
      <c r="P4" s="5"/>
      <c r="Q4" s="5"/>
      <c r="R4" s="5"/>
    </row>
    <row r="5" spans="1:18" ht="12">
      <c r="A5" s="9">
        <v>1</v>
      </c>
      <c r="B5" s="9">
        <v>12</v>
      </c>
      <c r="C5" s="56" t="s">
        <v>2335</v>
      </c>
      <c r="D5" s="333"/>
      <c r="E5" s="333"/>
      <c r="F5" s="333"/>
      <c r="G5" s="333"/>
      <c r="H5" s="333"/>
      <c r="I5" s="333"/>
      <c r="J5" s="108"/>
      <c r="K5" s="108"/>
      <c r="L5" s="108"/>
      <c r="M5" s="108"/>
      <c r="N5" s="108"/>
      <c r="O5" s="108"/>
      <c r="P5" s="108"/>
      <c r="Q5" s="108"/>
      <c r="R5" s="108"/>
    </row>
    <row r="6" spans="1:18" ht="14.25" customHeight="1">
      <c r="A6" s="9"/>
      <c r="B6" s="9"/>
      <c r="C6" s="1641" t="s">
        <v>2184</v>
      </c>
      <c r="D6" s="1642"/>
      <c r="E6" s="334">
        <v>1</v>
      </c>
      <c r="F6" s="476">
        <v>6200</v>
      </c>
      <c r="G6" s="476">
        <v>55785</v>
      </c>
      <c r="H6" s="476">
        <v>55003</v>
      </c>
      <c r="I6" s="663">
        <f aca="true" t="shared" si="0" ref="I6:I12">SUM(H6/G6)*100</f>
        <v>98.59818947745809</v>
      </c>
      <c r="J6" s="108"/>
      <c r="K6" s="108"/>
      <c r="L6" s="108"/>
      <c r="M6" s="108"/>
      <c r="N6" s="476">
        <v>55003</v>
      </c>
      <c r="O6" s="108"/>
      <c r="P6" s="108"/>
      <c r="Q6" s="108"/>
      <c r="R6" s="108"/>
    </row>
    <row r="7" spans="1:18" ht="14.25" customHeight="1">
      <c r="A7" s="9"/>
      <c r="B7" s="9"/>
      <c r="C7" s="335" t="s">
        <v>2185</v>
      </c>
      <c r="D7" s="336"/>
      <c r="E7" s="336">
        <v>1</v>
      </c>
      <c r="F7" s="343">
        <v>36000</v>
      </c>
      <c r="G7" s="343">
        <v>225642</v>
      </c>
      <c r="H7" s="343">
        <v>225611</v>
      </c>
      <c r="I7" s="663">
        <f t="shared" si="0"/>
        <v>99.98626142296204</v>
      </c>
      <c r="J7" s="108"/>
      <c r="K7" s="108"/>
      <c r="L7" s="108"/>
      <c r="M7" s="108"/>
      <c r="N7" s="343">
        <v>225611</v>
      </c>
      <c r="O7" s="108"/>
      <c r="P7" s="108"/>
      <c r="Q7" s="108"/>
      <c r="R7" s="108"/>
    </row>
    <row r="8" spans="1:18" ht="14.25" customHeight="1">
      <c r="A8" s="9"/>
      <c r="B8" s="9"/>
      <c r="C8" s="1621" t="s">
        <v>2186</v>
      </c>
      <c r="D8" s="1566"/>
      <c r="E8" s="336">
        <v>1</v>
      </c>
      <c r="F8" s="343">
        <v>7500</v>
      </c>
      <c r="G8" s="343">
        <v>66308</v>
      </c>
      <c r="H8" s="343">
        <v>66185</v>
      </c>
      <c r="I8" s="663">
        <f t="shared" si="0"/>
        <v>99.8145020208723</v>
      </c>
      <c r="J8" s="108"/>
      <c r="K8" s="108"/>
      <c r="L8" s="108"/>
      <c r="M8" s="108"/>
      <c r="N8" s="343">
        <v>66185</v>
      </c>
      <c r="O8" s="108"/>
      <c r="P8" s="108"/>
      <c r="Q8" s="108"/>
      <c r="R8" s="108"/>
    </row>
    <row r="9" spans="1:18" ht="14.25" customHeight="1">
      <c r="A9" s="9"/>
      <c r="B9" s="9"/>
      <c r="C9" s="335" t="s">
        <v>2187</v>
      </c>
      <c r="D9" s="336"/>
      <c r="E9" s="336">
        <v>1</v>
      </c>
      <c r="F9" s="343">
        <v>800</v>
      </c>
      <c r="G9" s="343">
        <v>1928</v>
      </c>
      <c r="H9" s="343">
        <v>1770</v>
      </c>
      <c r="I9" s="663">
        <f t="shared" si="0"/>
        <v>91.80497925311202</v>
      </c>
      <c r="J9" s="108"/>
      <c r="K9" s="108"/>
      <c r="L9" s="108"/>
      <c r="M9" s="108"/>
      <c r="N9" s="343">
        <v>1770</v>
      </c>
      <c r="O9" s="108"/>
      <c r="P9" s="108"/>
      <c r="Q9" s="108"/>
      <c r="R9" s="108"/>
    </row>
    <row r="10" spans="1:18" ht="14.25" customHeight="1">
      <c r="A10" s="9"/>
      <c r="B10" s="9"/>
      <c r="C10" s="335" t="s">
        <v>254</v>
      </c>
      <c r="D10" s="336"/>
      <c r="E10" s="338">
        <v>1</v>
      </c>
      <c r="F10" s="343"/>
      <c r="G10" s="343">
        <v>798</v>
      </c>
      <c r="H10" s="343">
        <v>798</v>
      </c>
      <c r="I10" s="663">
        <f t="shared" si="0"/>
        <v>100</v>
      </c>
      <c r="J10" s="108"/>
      <c r="K10" s="108"/>
      <c r="L10" s="108"/>
      <c r="M10" s="108"/>
      <c r="N10" s="343">
        <v>798</v>
      </c>
      <c r="O10" s="108"/>
      <c r="P10" s="108"/>
      <c r="Q10" s="108"/>
      <c r="R10" s="108"/>
    </row>
    <row r="11" spans="1:18" ht="14.25" customHeight="1">
      <c r="A11" s="9"/>
      <c r="B11" s="9"/>
      <c r="C11" s="335" t="s">
        <v>255</v>
      </c>
      <c r="D11" s="336"/>
      <c r="E11" s="338">
        <v>1</v>
      </c>
      <c r="F11" s="343"/>
      <c r="G11" s="343">
        <v>4849</v>
      </c>
      <c r="H11" s="343">
        <v>4849</v>
      </c>
      <c r="I11" s="663">
        <f t="shared" si="0"/>
        <v>100</v>
      </c>
      <c r="J11" s="108"/>
      <c r="K11" s="108"/>
      <c r="L11" s="108">
        <v>20</v>
      </c>
      <c r="M11" s="108"/>
      <c r="N11" s="343">
        <v>4829</v>
      </c>
      <c r="O11" s="108"/>
      <c r="P11" s="108"/>
      <c r="Q11" s="108"/>
      <c r="R11" s="108"/>
    </row>
    <row r="12" spans="1:18" ht="14.25" customHeight="1">
      <c r="A12" s="9"/>
      <c r="B12" s="9"/>
      <c r="C12" s="1621" t="s">
        <v>2188</v>
      </c>
      <c r="D12" s="1566"/>
      <c r="E12" s="338">
        <v>2</v>
      </c>
      <c r="F12" s="343">
        <v>30152</v>
      </c>
      <c r="G12" s="343">
        <v>32351</v>
      </c>
      <c r="H12" s="343">
        <v>32351</v>
      </c>
      <c r="I12" s="663">
        <f t="shared" si="0"/>
        <v>100</v>
      </c>
      <c r="J12" s="108"/>
      <c r="K12" s="108"/>
      <c r="L12" s="108"/>
      <c r="M12" s="108"/>
      <c r="N12" s="343">
        <v>32351</v>
      </c>
      <c r="O12" s="108"/>
      <c r="P12" s="108"/>
      <c r="Q12" s="108"/>
      <c r="R12" s="108"/>
    </row>
    <row r="13" spans="1:18" ht="14.25" customHeight="1">
      <c r="A13" s="9"/>
      <c r="B13" s="9"/>
      <c r="C13" s="1621" t="s">
        <v>2189</v>
      </c>
      <c r="D13" s="1566"/>
      <c r="E13" s="338"/>
      <c r="F13" s="343"/>
      <c r="G13" s="343"/>
      <c r="H13" s="343"/>
      <c r="I13" s="663"/>
      <c r="J13" s="108"/>
      <c r="K13" s="108"/>
      <c r="L13" s="108"/>
      <c r="M13" s="108"/>
      <c r="N13" s="343"/>
      <c r="O13" s="108"/>
      <c r="P13" s="108"/>
      <c r="Q13" s="108"/>
      <c r="R13" s="108"/>
    </row>
    <row r="14" spans="1:18" ht="14.25" customHeight="1">
      <c r="A14" s="9"/>
      <c r="B14" s="9"/>
      <c r="C14" s="335" t="s">
        <v>2190</v>
      </c>
      <c r="D14" s="336"/>
      <c r="E14" s="338">
        <v>2</v>
      </c>
      <c r="F14" s="343">
        <v>13000</v>
      </c>
      <c r="G14" s="343">
        <v>13575</v>
      </c>
      <c r="H14" s="343">
        <v>13575</v>
      </c>
      <c r="I14" s="663">
        <f aca="true" t="shared" si="1" ref="I14:I21">SUM(H14/G14)*100</f>
        <v>100</v>
      </c>
      <c r="J14" s="108"/>
      <c r="K14" s="108"/>
      <c r="L14" s="108"/>
      <c r="M14" s="108"/>
      <c r="N14" s="343">
        <v>13575</v>
      </c>
      <c r="O14" s="108"/>
      <c r="P14" s="108"/>
      <c r="Q14" s="108"/>
      <c r="R14" s="108"/>
    </row>
    <row r="15" spans="1:18" ht="14.25" customHeight="1">
      <c r="A15" s="9"/>
      <c r="B15" s="9"/>
      <c r="C15" s="335" t="s">
        <v>256</v>
      </c>
      <c r="D15" s="336"/>
      <c r="E15" s="338">
        <v>1</v>
      </c>
      <c r="F15" s="343"/>
      <c r="G15" s="343">
        <v>110</v>
      </c>
      <c r="H15" s="343">
        <v>110</v>
      </c>
      <c r="I15" s="663">
        <f t="shared" si="1"/>
        <v>100</v>
      </c>
      <c r="J15" s="108"/>
      <c r="K15" s="108"/>
      <c r="L15" s="108"/>
      <c r="M15" s="108"/>
      <c r="N15" s="343">
        <v>110</v>
      </c>
      <c r="O15" s="108"/>
      <c r="P15" s="108"/>
      <c r="Q15" s="108"/>
      <c r="R15" s="108"/>
    </row>
    <row r="16" spans="1:18" ht="14.25" customHeight="1">
      <c r="A16" s="9"/>
      <c r="B16" s="9"/>
      <c r="C16" s="1621" t="s">
        <v>2191</v>
      </c>
      <c r="D16" s="1566"/>
      <c r="E16" s="338">
        <v>1</v>
      </c>
      <c r="F16" s="343">
        <v>2000</v>
      </c>
      <c r="G16" s="343">
        <v>3500</v>
      </c>
      <c r="H16" s="343">
        <v>2968</v>
      </c>
      <c r="I16" s="663">
        <f t="shared" si="1"/>
        <v>84.8</v>
      </c>
      <c r="J16" s="108"/>
      <c r="K16" s="108"/>
      <c r="L16" s="108"/>
      <c r="M16" s="108"/>
      <c r="N16" s="343">
        <v>2968</v>
      </c>
      <c r="O16" s="108"/>
      <c r="P16" s="108"/>
      <c r="Q16" s="108"/>
      <c r="R16" s="108"/>
    </row>
    <row r="17" spans="1:18" ht="14.25" customHeight="1">
      <c r="A17" s="9"/>
      <c r="B17" s="9"/>
      <c r="C17" s="1621" t="s">
        <v>2192</v>
      </c>
      <c r="D17" s="1566"/>
      <c r="E17" s="338">
        <v>1</v>
      </c>
      <c r="F17" s="343">
        <v>2300</v>
      </c>
      <c r="G17" s="343">
        <v>5290</v>
      </c>
      <c r="H17" s="343">
        <v>5290</v>
      </c>
      <c r="I17" s="663">
        <f t="shared" si="1"/>
        <v>100</v>
      </c>
      <c r="J17" s="108"/>
      <c r="K17" s="108"/>
      <c r="L17" s="108"/>
      <c r="M17" s="108"/>
      <c r="N17" s="343">
        <v>5290</v>
      </c>
      <c r="O17" s="108"/>
      <c r="P17" s="108"/>
      <c r="Q17" s="108"/>
      <c r="R17" s="108"/>
    </row>
    <row r="18" spans="1:18" ht="14.25" customHeight="1">
      <c r="A18" s="9"/>
      <c r="B18" s="9"/>
      <c r="C18" s="1621" t="s">
        <v>2193</v>
      </c>
      <c r="D18" s="1566"/>
      <c r="E18" s="338">
        <v>1</v>
      </c>
      <c r="F18" s="343">
        <v>1000</v>
      </c>
      <c r="G18" s="343">
        <v>1000</v>
      </c>
      <c r="H18" s="343">
        <v>321</v>
      </c>
      <c r="I18" s="663">
        <f t="shared" si="1"/>
        <v>32.1</v>
      </c>
      <c r="J18" s="108"/>
      <c r="K18" s="108"/>
      <c r="L18" s="108"/>
      <c r="M18" s="108"/>
      <c r="N18" s="343">
        <v>321</v>
      </c>
      <c r="O18" s="108"/>
      <c r="P18" s="108"/>
      <c r="Q18" s="108"/>
      <c r="R18" s="108"/>
    </row>
    <row r="19" spans="1:18" ht="14.25" customHeight="1">
      <c r="A19" s="9"/>
      <c r="B19" s="9"/>
      <c r="C19" s="1639" t="s">
        <v>1272</v>
      </c>
      <c r="D19" s="1640"/>
      <c r="E19" s="338">
        <v>1</v>
      </c>
      <c r="F19" s="343"/>
      <c r="G19" s="343">
        <v>15660</v>
      </c>
      <c r="H19" s="343">
        <v>15643</v>
      </c>
      <c r="I19" s="663">
        <f t="shared" si="1"/>
        <v>99.89144316730524</v>
      </c>
      <c r="J19" s="108"/>
      <c r="K19" s="108"/>
      <c r="L19" s="108"/>
      <c r="M19" s="108"/>
      <c r="N19" s="343">
        <v>15643</v>
      </c>
      <c r="O19" s="108"/>
      <c r="P19" s="108"/>
      <c r="Q19" s="108"/>
      <c r="R19" s="108"/>
    </row>
    <row r="20" spans="1:18" ht="14.25" customHeight="1">
      <c r="A20" s="9"/>
      <c r="B20" s="9"/>
      <c r="C20" s="1621" t="s">
        <v>357</v>
      </c>
      <c r="D20" s="1566"/>
      <c r="E20" s="338">
        <v>1</v>
      </c>
      <c r="F20" s="343">
        <v>4000</v>
      </c>
      <c r="G20" s="343">
        <v>10432</v>
      </c>
      <c r="H20" s="343">
        <v>9538</v>
      </c>
      <c r="I20" s="663">
        <f t="shared" si="1"/>
        <v>91.43021472392638</v>
      </c>
      <c r="J20" s="108"/>
      <c r="K20" s="108"/>
      <c r="L20" s="108"/>
      <c r="M20" s="108"/>
      <c r="N20" s="343">
        <v>9538</v>
      </c>
      <c r="O20" s="108"/>
      <c r="P20" s="108"/>
      <c r="Q20" s="108"/>
      <c r="R20" s="108"/>
    </row>
    <row r="21" spans="1:18" ht="14.25" customHeight="1">
      <c r="A21" s="9"/>
      <c r="B21" s="9"/>
      <c r="C21" s="335" t="s">
        <v>1580</v>
      </c>
      <c r="D21" s="336"/>
      <c r="E21" s="338">
        <v>1</v>
      </c>
      <c r="F21" s="343"/>
      <c r="G21" s="343">
        <v>92</v>
      </c>
      <c r="H21" s="343">
        <v>92</v>
      </c>
      <c r="I21" s="663">
        <f t="shared" si="1"/>
        <v>100</v>
      </c>
      <c r="J21" s="108"/>
      <c r="K21" s="108"/>
      <c r="L21" s="108"/>
      <c r="M21" s="108"/>
      <c r="N21" s="343">
        <v>92</v>
      </c>
      <c r="O21" s="108"/>
      <c r="P21" s="108"/>
      <c r="Q21" s="108"/>
      <c r="R21" s="108"/>
    </row>
    <row r="22" spans="1:18" ht="14.25" customHeight="1" hidden="1">
      <c r="A22" s="9"/>
      <c r="B22" s="9"/>
      <c r="C22" s="1646"/>
      <c r="D22" s="1647"/>
      <c r="E22" s="338"/>
      <c r="F22" s="343"/>
      <c r="G22" s="343"/>
      <c r="H22" s="343"/>
      <c r="I22" s="663"/>
      <c r="J22" s="108"/>
      <c r="K22" s="108"/>
      <c r="L22" s="108"/>
      <c r="M22" s="108"/>
      <c r="N22" s="343"/>
      <c r="O22" s="108"/>
      <c r="P22" s="108"/>
      <c r="Q22" s="108"/>
      <c r="R22" s="108"/>
    </row>
    <row r="23" spans="1:18" ht="14.25" customHeight="1">
      <c r="A23" s="9"/>
      <c r="B23" s="9"/>
      <c r="C23" s="1621" t="s">
        <v>358</v>
      </c>
      <c r="D23" s="1566"/>
      <c r="E23" s="338"/>
      <c r="F23" s="343"/>
      <c r="G23" s="343"/>
      <c r="H23" s="343"/>
      <c r="I23" s="663"/>
      <c r="J23" s="108"/>
      <c r="K23" s="108"/>
      <c r="L23" s="108"/>
      <c r="M23" s="108"/>
      <c r="N23" s="343"/>
      <c r="O23" s="108"/>
      <c r="P23" s="108"/>
      <c r="Q23" s="108"/>
      <c r="R23" s="108"/>
    </row>
    <row r="24" spans="1:18" ht="14.25" customHeight="1">
      <c r="A24" s="9"/>
      <c r="B24" s="9"/>
      <c r="C24" s="335" t="s">
        <v>359</v>
      </c>
      <c r="D24" s="336"/>
      <c r="E24" s="338">
        <v>1</v>
      </c>
      <c r="F24" s="343">
        <v>7000</v>
      </c>
      <c r="G24" s="343">
        <v>7702</v>
      </c>
      <c r="H24" s="343">
        <v>7701</v>
      </c>
      <c r="I24" s="663">
        <f>SUM(H24/G24)*100</f>
        <v>99.98701635938717</v>
      </c>
      <c r="J24" s="108"/>
      <c r="K24" s="108"/>
      <c r="L24" s="108"/>
      <c r="M24" s="108"/>
      <c r="N24" s="343">
        <v>7701</v>
      </c>
      <c r="O24" s="108"/>
      <c r="P24" s="108"/>
      <c r="Q24" s="108"/>
      <c r="R24" s="108"/>
    </row>
    <row r="25" spans="1:18" ht="14.25" customHeight="1">
      <c r="A25" s="9"/>
      <c r="B25" s="9"/>
      <c r="C25" s="1585" t="s">
        <v>360</v>
      </c>
      <c r="D25" s="1566"/>
      <c r="E25" s="338">
        <v>1</v>
      </c>
      <c r="F25" s="343">
        <v>2770</v>
      </c>
      <c r="G25" s="343">
        <v>5377</v>
      </c>
      <c r="H25" s="343">
        <v>4898</v>
      </c>
      <c r="I25" s="663">
        <f>SUM(H25/G25)*100</f>
        <v>91.09168681420866</v>
      </c>
      <c r="J25" s="108"/>
      <c r="K25" s="108"/>
      <c r="L25" s="108">
        <v>4898</v>
      </c>
      <c r="M25" s="108"/>
      <c r="N25" s="108"/>
      <c r="O25" s="108"/>
      <c r="P25" s="108"/>
      <c r="Q25" s="108"/>
      <c r="R25" s="108"/>
    </row>
    <row r="26" spans="1:18" ht="14.25" customHeight="1">
      <c r="A26" s="9"/>
      <c r="B26" s="9"/>
      <c r="C26" s="1585" t="s">
        <v>361</v>
      </c>
      <c r="D26" s="1590"/>
      <c r="E26" s="338"/>
      <c r="F26" s="342"/>
      <c r="G26" s="342"/>
      <c r="H26" s="342"/>
      <c r="I26" s="663"/>
      <c r="J26" s="314"/>
      <c r="K26" s="314"/>
      <c r="L26" s="314"/>
      <c r="M26" s="314"/>
      <c r="N26" s="108"/>
      <c r="O26" s="314"/>
      <c r="P26" s="314"/>
      <c r="Q26" s="314"/>
      <c r="R26" s="9"/>
    </row>
    <row r="27" spans="1:18" ht="14.25" customHeight="1">
      <c r="A27" s="9"/>
      <c r="B27" s="9"/>
      <c r="C27" s="337" t="s">
        <v>1576</v>
      </c>
      <c r="D27" s="336"/>
      <c r="E27" s="338">
        <v>2</v>
      </c>
      <c r="F27" s="343">
        <v>14000</v>
      </c>
      <c r="G27" s="343">
        <v>19000</v>
      </c>
      <c r="H27" s="343">
        <v>14850</v>
      </c>
      <c r="I27" s="663">
        <f>SUM(H27/G27)*100</f>
        <v>78.15789473684211</v>
      </c>
      <c r="J27" s="314"/>
      <c r="K27" s="314"/>
      <c r="L27" s="314"/>
      <c r="M27" s="314">
        <v>14850</v>
      </c>
      <c r="N27" s="108"/>
      <c r="O27" s="314"/>
      <c r="P27" s="314"/>
      <c r="Q27" s="314"/>
      <c r="R27" s="9"/>
    </row>
    <row r="28" spans="1:18" ht="14.25" customHeight="1">
      <c r="A28" s="9"/>
      <c r="B28" s="9"/>
      <c r="C28" s="1568" t="s">
        <v>362</v>
      </c>
      <c r="D28" s="1566"/>
      <c r="E28" s="338"/>
      <c r="F28" s="343"/>
      <c r="G28" s="343"/>
      <c r="H28" s="343"/>
      <c r="I28" s="663"/>
      <c r="J28" s="12"/>
      <c r="K28" s="12"/>
      <c r="L28" s="314"/>
      <c r="M28" s="314"/>
      <c r="N28" s="108"/>
      <c r="O28" s="314"/>
      <c r="P28" s="314"/>
      <c r="Q28" s="314"/>
      <c r="R28" s="9"/>
    </row>
    <row r="29" spans="1:18" ht="14.25" customHeight="1">
      <c r="A29" s="9"/>
      <c r="B29" s="9"/>
      <c r="C29" s="335" t="s">
        <v>363</v>
      </c>
      <c r="D29" s="336"/>
      <c r="E29" s="338">
        <v>2</v>
      </c>
      <c r="F29" s="343">
        <v>7000</v>
      </c>
      <c r="G29" s="343">
        <v>5500</v>
      </c>
      <c r="H29" s="343">
        <v>5217</v>
      </c>
      <c r="I29" s="663">
        <f>SUM(H29/G29)*100</f>
        <v>94.85454545454546</v>
      </c>
      <c r="J29" s="108"/>
      <c r="K29" s="108"/>
      <c r="L29" s="108"/>
      <c r="M29" s="314"/>
      <c r="N29" s="108">
        <v>5217</v>
      </c>
      <c r="O29" s="314"/>
      <c r="P29" s="314"/>
      <c r="Q29" s="314"/>
      <c r="R29" s="9"/>
    </row>
    <row r="30" spans="1:18" ht="14.25" customHeight="1">
      <c r="A30" s="9"/>
      <c r="B30" s="9"/>
      <c r="C30" s="1621" t="s">
        <v>364</v>
      </c>
      <c r="D30" s="1566"/>
      <c r="E30" s="338"/>
      <c r="F30" s="343"/>
      <c r="G30" s="343"/>
      <c r="H30" s="343"/>
      <c r="I30" s="663"/>
      <c r="J30" s="314"/>
      <c r="K30" s="314"/>
      <c r="L30" s="314"/>
      <c r="M30" s="314"/>
      <c r="N30" s="108"/>
      <c r="O30" s="314"/>
      <c r="P30" s="314"/>
      <c r="Q30" s="314"/>
      <c r="R30" s="9"/>
    </row>
    <row r="31" spans="1:18" ht="12" customHeight="1">
      <c r="A31" s="339"/>
      <c r="B31" s="340"/>
      <c r="C31" s="341" t="s">
        <v>365</v>
      </c>
      <c r="D31" s="342"/>
      <c r="E31" s="338">
        <v>1</v>
      </c>
      <c r="F31" s="343">
        <v>100</v>
      </c>
      <c r="G31" s="343">
        <v>100</v>
      </c>
      <c r="H31" s="343"/>
      <c r="I31" s="663">
        <f>SUM(H31/G31)*100</f>
        <v>0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2" customHeight="1">
      <c r="A32" s="339"/>
      <c r="B32" s="340"/>
      <c r="C32" s="341" t="s">
        <v>366</v>
      </c>
      <c r="D32" s="342"/>
      <c r="E32" s="342"/>
      <c r="F32" s="342"/>
      <c r="G32" s="342"/>
      <c r="H32" s="342"/>
      <c r="I32" s="663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2" customHeight="1">
      <c r="A33" s="339"/>
      <c r="B33" s="339"/>
      <c r="C33" s="13" t="s">
        <v>367</v>
      </c>
      <c r="D33" s="342"/>
      <c r="E33" s="342">
        <v>1</v>
      </c>
      <c r="F33" s="342">
        <v>2000</v>
      </c>
      <c r="G33" s="342">
        <v>0</v>
      </c>
      <c r="H33" s="342"/>
      <c r="I33" s="663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2" customHeight="1">
      <c r="A34" s="339"/>
      <c r="B34" s="339"/>
      <c r="C34" s="1568" t="s">
        <v>1227</v>
      </c>
      <c r="D34" s="1566"/>
      <c r="E34" s="338">
        <v>2</v>
      </c>
      <c r="F34" s="343">
        <v>20000</v>
      </c>
      <c r="G34" s="343">
        <v>18600</v>
      </c>
      <c r="H34" s="343">
        <v>4900</v>
      </c>
      <c r="I34" s="663">
        <f>SUM(H34/G34)*100</f>
        <v>26.344086021505376</v>
      </c>
      <c r="J34" s="12"/>
      <c r="K34" s="12"/>
      <c r="L34" s="12"/>
      <c r="M34" s="12"/>
      <c r="N34" s="12"/>
      <c r="O34" s="12"/>
      <c r="P34" s="12"/>
      <c r="Q34" s="12"/>
      <c r="R34" s="12">
        <v>4900</v>
      </c>
    </row>
    <row r="35" spans="1:18" ht="13.5" customHeight="1">
      <c r="A35" s="339"/>
      <c r="B35" s="339"/>
      <c r="C35" s="1636" t="s">
        <v>368</v>
      </c>
      <c r="D35" s="1566"/>
      <c r="E35" s="338"/>
      <c r="F35" s="343"/>
      <c r="G35" s="343"/>
      <c r="H35" s="343"/>
      <c r="I35" s="663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3.5" customHeight="1">
      <c r="A36" s="339"/>
      <c r="B36" s="339"/>
      <c r="C36" s="14" t="s">
        <v>369</v>
      </c>
      <c r="D36" s="343"/>
      <c r="E36" s="338">
        <v>1</v>
      </c>
      <c r="F36" s="343">
        <v>1300</v>
      </c>
      <c r="G36" s="343">
        <v>300</v>
      </c>
      <c r="H36" s="343">
        <v>244</v>
      </c>
      <c r="I36" s="663">
        <f>SUM(H36/G36)*100</f>
        <v>81.33333333333333</v>
      </c>
      <c r="J36" s="15"/>
      <c r="K36" s="15"/>
      <c r="L36" s="15">
        <v>44</v>
      </c>
      <c r="M36" s="15">
        <v>200</v>
      </c>
      <c r="N36" s="15"/>
      <c r="O36" s="15"/>
      <c r="P36" s="15"/>
      <c r="Q36" s="15"/>
      <c r="R36" s="15"/>
    </row>
    <row r="37" spans="1:18" ht="13.5" customHeight="1">
      <c r="A37" s="339"/>
      <c r="B37" s="339"/>
      <c r="C37" s="1568" t="s">
        <v>761</v>
      </c>
      <c r="D37" s="1566"/>
      <c r="E37" s="338"/>
      <c r="F37" s="343"/>
      <c r="G37" s="343"/>
      <c r="H37" s="343"/>
      <c r="I37" s="663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3.5" customHeight="1">
      <c r="A38" s="339"/>
      <c r="B38" s="339"/>
      <c r="C38" s="13" t="s">
        <v>257</v>
      </c>
      <c r="D38" s="342"/>
      <c r="E38" s="338">
        <v>2</v>
      </c>
      <c r="F38" s="343"/>
      <c r="G38" s="343">
        <v>1000</v>
      </c>
      <c r="H38" s="343">
        <v>1000</v>
      </c>
      <c r="I38" s="663">
        <f>SUM(H38/G38)*100</f>
        <v>100</v>
      </c>
      <c r="J38" s="15"/>
      <c r="K38" s="15"/>
      <c r="L38" s="15"/>
      <c r="M38" s="15">
        <v>1000</v>
      </c>
      <c r="N38" s="15"/>
      <c r="O38" s="15"/>
      <c r="P38" s="15"/>
      <c r="Q38" s="15"/>
      <c r="R38" s="15"/>
    </row>
    <row r="39" spans="1:18" ht="13.5" customHeight="1">
      <c r="A39" s="339"/>
      <c r="B39" s="339"/>
      <c r="C39" s="1594" t="s">
        <v>258</v>
      </c>
      <c r="D39" s="1595"/>
      <c r="E39" s="338">
        <v>2</v>
      </c>
      <c r="F39" s="343"/>
      <c r="G39" s="343">
        <v>4805</v>
      </c>
      <c r="H39" s="343">
        <v>4835</v>
      </c>
      <c r="I39" s="663">
        <f>SUM(H39/G39)*100</f>
        <v>100.62434963579605</v>
      </c>
      <c r="J39" s="15"/>
      <c r="K39" s="15"/>
      <c r="L39" s="15"/>
      <c r="M39" s="15">
        <v>4835</v>
      </c>
      <c r="N39" s="15"/>
      <c r="O39" s="15"/>
      <c r="P39" s="15"/>
      <c r="Q39" s="15"/>
      <c r="R39" s="15"/>
    </row>
    <row r="40" spans="1:18" ht="13.5" customHeight="1">
      <c r="A40" s="339"/>
      <c r="B40" s="339"/>
      <c r="C40" s="1596" t="s">
        <v>1864</v>
      </c>
      <c r="D40" s="1597"/>
      <c r="E40" s="338"/>
      <c r="F40" s="343"/>
      <c r="G40" s="343"/>
      <c r="H40" s="343"/>
      <c r="I40" s="663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3.5" customHeight="1">
      <c r="A41" s="339"/>
      <c r="B41" s="339"/>
      <c r="C41" s="370" t="s">
        <v>1866</v>
      </c>
      <c r="D41" s="373"/>
      <c r="E41" s="338">
        <v>2</v>
      </c>
      <c r="F41" s="343"/>
      <c r="G41" s="343">
        <v>19916</v>
      </c>
      <c r="H41" s="343">
        <v>18865</v>
      </c>
      <c r="I41" s="663">
        <f>SUM(H41/G41)*100</f>
        <v>94.72283591082547</v>
      </c>
      <c r="J41" s="15"/>
      <c r="K41" s="15"/>
      <c r="L41" s="15">
        <v>18865</v>
      </c>
      <c r="M41" s="15"/>
      <c r="N41" s="15"/>
      <c r="O41" s="15"/>
      <c r="P41" s="15"/>
      <c r="Q41" s="15"/>
      <c r="R41" s="15"/>
    </row>
    <row r="42" spans="1:18" ht="13.5" customHeight="1">
      <c r="A42" s="339"/>
      <c r="B42" s="339"/>
      <c r="C42" s="370" t="s">
        <v>1867</v>
      </c>
      <c r="D42" s="373"/>
      <c r="E42" s="338">
        <v>2</v>
      </c>
      <c r="F42" s="343"/>
      <c r="G42" s="343">
        <v>9403</v>
      </c>
      <c r="H42" s="343">
        <v>8099</v>
      </c>
      <c r="I42" s="663">
        <f>SUM(H42/G42)*100</f>
        <v>86.13208550462619</v>
      </c>
      <c r="J42" s="15"/>
      <c r="K42" s="15">
        <v>1930</v>
      </c>
      <c r="L42" s="15">
        <v>513</v>
      </c>
      <c r="M42" s="12"/>
      <c r="N42" s="15">
        <v>5656</v>
      </c>
      <c r="O42" s="15"/>
      <c r="P42" s="15"/>
      <c r="Q42" s="15"/>
      <c r="R42" s="15"/>
    </row>
    <row r="43" spans="1:18" ht="13.5" customHeight="1">
      <c r="A43" s="339"/>
      <c r="B43" s="339"/>
      <c r="C43" s="370" t="s">
        <v>261</v>
      </c>
      <c r="D43" s="373"/>
      <c r="E43" s="338">
        <v>2</v>
      </c>
      <c r="F43" s="343"/>
      <c r="G43" s="343">
        <v>529</v>
      </c>
      <c r="H43" s="343">
        <v>197</v>
      </c>
      <c r="I43" s="663">
        <f>SUM(H43/G43)*100</f>
        <v>37.24007561436673</v>
      </c>
      <c r="J43" s="15"/>
      <c r="K43" s="15"/>
      <c r="L43" s="15">
        <v>197</v>
      </c>
      <c r="M43" s="15"/>
      <c r="N43" s="15"/>
      <c r="O43" s="15"/>
      <c r="P43" s="15"/>
      <c r="Q43" s="15"/>
      <c r="R43" s="15"/>
    </row>
    <row r="44" spans="1:18" ht="13.5" customHeight="1">
      <c r="A44" s="339"/>
      <c r="B44" s="339"/>
      <c r="C44" s="1585" t="s">
        <v>259</v>
      </c>
      <c r="D44" s="1598"/>
      <c r="E44" s="338"/>
      <c r="F44" s="343"/>
      <c r="G44" s="343"/>
      <c r="H44" s="343"/>
      <c r="I44" s="663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3.5" customHeight="1">
      <c r="A45" s="339"/>
      <c r="B45" s="339"/>
      <c r="C45" s="13" t="s">
        <v>260</v>
      </c>
      <c r="D45" s="342"/>
      <c r="E45" s="338">
        <v>1</v>
      </c>
      <c r="F45" s="343"/>
      <c r="G45" s="343">
        <v>1708</v>
      </c>
      <c r="H45" s="343">
        <v>1708</v>
      </c>
      <c r="I45" s="663">
        <f>SUM(H45/G45)*100</f>
        <v>100</v>
      </c>
      <c r="J45" s="15"/>
      <c r="K45" s="15"/>
      <c r="L45" s="15">
        <v>1708</v>
      </c>
      <c r="M45" s="15"/>
      <c r="N45" s="15"/>
      <c r="O45" s="15"/>
      <c r="P45" s="15"/>
      <c r="Q45" s="15"/>
      <c r="R45" s="15"/>
    </row>
    <row r="46" spans="1:18" ht="13.5" customHeight="1">
      <c r="A46" s="339"/>
      <c r="B46" s="339"/>
      <c r="C46" s="648" t="s">
        <v>1227</v>
      </c>
      <c r="D46" s="649"/>
      <c r="E46" s="338"/>
      <c r="F46" s="343"/>
      <c r="G46" s="343"/>
      <c r="H46" s="343"/>
      <c r="I46" s="663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25.5" customHeight="1">
      <c r="A47" s="339"/>
      <c r="B47" s="339"/>
      <c r="C47" s="1632" t="s">
        <v>262</v>
      </c>
      <c r="D47" s="1633"/>
      <c r="E47" s="338">
        <v>2</v>
      </c>
      <c r="F47" s="343"/>
      <c r="G47" s="343">
        <v>22519</v>
      </c>
      <c r="H47" s="343"/>
      <c r="I47" s="663">
        <f>SUM(H47/G47)*100</f>
        <v>0</v>
      </c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2">
      <c r="A48" s="344"/>
      <c r="B48" s="344"/>
      <c r="C48" s="110" t="s">
        <v>370</v>
      </c>
      <c r="D48" s="345"/>
      <c r="E48" s="345"/>
      <c r="F48" s="345">
        <f>SUM(F5:F47)</f>
        <v>157122</v>
      </c>
      <c r="G48" s="345">
        <f>SUM(G5:G47)</f>
        <v>553779</v>
      </c>
      <c r="H48" s="345">
        <f>SUM(H5:H47)</f>
        <v>506618</v>
      </c>
      <c r="I48" s="664">
        <f>SUM(H48/G48)*100</f>
        <v>91.48378685360045</v>
      </c>
      <c r="J48" s="345">
        <f aca="true" t="shared" si="2" ref="J48:R48">SUM(J5:J47)</f>
        <v>0</v>
      </c>
      <c r="K48" s="345">
        <f t="shared" si="2"/>
        <v>1930</v>
      </c>
      <c r="L48" s="345">
        <f t="shared" si="2"/>
        <v>26245</v>
      </c>
      <c r="M48" s="345">
        <f t="shared" si="2"/>
        <v>20885</v>
      </c>
      <c r="N48" s="345">
        <f t="shared" si="2"/>
        <v>452658</v>
      </c>
      <c r="O48" s="345">
        <f t="shared" si="2"/>
        <v>0</v>
      </c>
      <c r="P48" s="345">
        <f t="shared" si="2"/>
        <v>0</v>
      </c>
      <c r="Q48" s="345">
        <f t="shared" si="2"/>
        <v>0</v>
      </c>
      <c r="R48" s="345">
        <f t="shared" si="2"/>
        <v>4900</v>
      </c>
    </row>
    <row r="49" spans="1:18" ht="12">
      <c r="A49" s="339"/>
      <c r="B49" s="339"/>
      <c r="C49" s="13" t="s">
        <v>371</v>
      </c>
      <c r="D49" s="342"/>
      <c r="E49" s="342"/>
      <c r="F49" s="342">
        <v>0</v>
      </c>
      <c r="G49" s="342">
        <v>0</v>
      </c>
      <c r="H49" s="342"/>
      <c r="I49" s="663"/>
      <c r="J49" s="12"/>
      <c r="K49" s="12"/>
      <c r="L49" s="12"/>
      <c r="M49" s="12"/>
      <c r="N49" s="12"/>
      <c r="O49" s="12"/>
      <c r="P49" s="12"/>
      <c r="Q49" s="346"/>
      <c r="R49" s="346"/>
    </row>
    <row r="50" spans="1:18" ht="12">
      <c r="A50" s="339"/>
      <c r="B50" s="339"/>
      <c r="C50" s="13" t="s">
        <v>372</v>
      </c>
      <c r="D50" s="342"/>
      <c r="E50" s="342"/>
      <c r="F50" s="342">
        <v>0</v>
      </c>
      <c r="G50" s="342">
        <v>1521</v>
      </c>
      <c r="H50" s="342">
        <v>1521</v>
      </c>
      <c r="I50" s="663"/>
      <c r="J50" s="12"/>
      <c r="K50" s="12"/>
      <c r="L50" s="12"/>
      <c r="M50" s="12"/>
      <c r="N50" s="12"/>
      <c r="O50" s="346">
        <v>121</v>
      </c>
      <c r="P50" s="346"/>
      <c r="Q50" s="12">
        <v>1400</v>
      </c>
      <c r="R50" s="346"/>
    </row>
    <row r="51" spans="1:18" ht="12">
      <c r="A51" s="344"/>
      <c r="B51" s="344"/>
      <c r="C51" s="110" t="s">
        <v>732</v>
      </c>
      <c r="D51" s="345"/>
      <c r="E51" s="345"/>
      <c r="F51" s="345">
        <f>SUM(F48:F50)</f>
        <v>157122</v>
      </c>
      <c r="G51" s="345">
        <f>SUM(G48:G50)</f>
        <v>555300</v>
      </c>
      <c r="H51" s="345">
        <f>SUM(H48:H50)</f>
        <v>508139</v>
      </c>
      <c r="I51" s="664">
        <f>SUM(H51/G51)*100</f>
        <v>91.50711327210517</v>
      </c>
      <c r="J51" s="345">
        <f aca="true" t="shared" si="3" ref="J51:R51">SUM(J48:J50)</f>
        <v>0</v>
      </c>
      <c r="K51" s="345">
        <f t="shared" si="3"/>
        <v>1930</v>
      </c>
      <c r="L51" s="345">
        <f t="shared" si="3"/>
        <v>26245</v>
      </c>
      <c r="M51" s="345">
        <f t="shared" si="3"/>
        <v>20885</v>
      </c>
      <c r="N51" s="345">
        <f t="shared" si="3"/>
        <v>452658</v>
      </c>
      <c r="O51" s="345">
        <f t="shared" si="3"/>
        <v>121</v>
      </c>
      <c r="P51" s="345">
        <f t="shared" si="3"/>
        <v>0</v>
      </c>
      <c r="Q51" s="345">
        <f t="shared" si="3"/>
        <v>1400</v>
      </c>
      <c r="R51" s="345">
        <f t="shared" si="3"/>
        <v>4900</v>
      </c>
    </row>
    <row r="52" spans="1:18" ht="12">
      <c r="A52" s="339">
        <v>1</v>
      </c>
      <c r="B52" s="339">
        <v>13</v>
      </c>
      <c r="C52" s="56" t="s">
        <v>2336</v>
      </c>
      <c r="D52" s="347"/>
      <c r="E52" s="347"/>
      <c r="F52" s="347"/>
      <c r="G52" s="347"/>
      <c r="H52" s="347"/>
      <c r="I52" s="663"/>
      <c r="J52" s="346"/>
      <c r="K52" s="346"/>
      <c r="L52" s="346"/>
      <c r="M52" s="346"/>
      <c r="N52" s="346"/>
      <c r="O52" s="346"/>
      <c r="P52" s="346"/>
      <c r="Q52" s="346"/>
      <c r="R52" s="346"/>
    </row>
    <row r="53" spans="1:18" ht="12">
      <c r="A53" s="339"/>
      <c r="B53" s="339"/>
      <c r="C53" s="348" t="s">
        <v>733</v>
      </c>
      <c r="D53" s="347"/>
      <c r="E53" s="347"/>
      <c r="F53" s="347"/>
      <c r="G53" s="347"/>
      <c r="H53" s="347"/>
      <c r="I53" s="663"/>
      <c r="J53" s="346"/>
      <c r="K53" s="346"/>
      <c r="L53" s="346"/>
      <c r="M53" s="346"/>
      <c r="N53" s="346"/>
      <c r="O53" s="346"/>
      <c r="P53" s="346"/>
      <c r="Q53" s="346"/>
      <c r="R53" s="346"/>
    </row>
    <row r="54" spans="1:18" ht="12">
      <c r="A54" s="339"/>
      <c r="B54" s="339"/>
      <c r="C54" s="1585" t="s">
        <v>734</v>
      </c>
      <c r="D54" s="1566"/>
      <c r="E54" s="336"/>
      <c r="F54" s="343"/>
      <c r="G54" s="336"/>
      <c r="H54" s="343"/>
      <c r="I54" s="663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12">
      <c r="A55" s="339"/>
      <c r="B55" s="339"/>
      <c r="C55" s="337" t="s">
        <v>735</v>
      </c>
      <c r="D55" s="342"/>
      <c r="E55" s="342">
        <v>2</v>
      </c>
      <c r="F55" s="342">
        <v>12000</v>
      </c>
      <c r="G55" s="342">
        <v>13680</v>
      </c>
      <c r="H55" s="342">
        <v>13680</v>
      </c>
      <c r="I55" s="663">
        <f>SUM(H55/G55)*100</f>
        <v>100</v>
      </c>
      <c r="J55" s="12"/>
      <c r="K55" s="12"/>
      <c r="L55" s="12"/>
      <c r="M55" s="12"/>
      <c r="N55" s="12">
        <v>13680</v>
      </c>
      <c r="O55" s="12"/>
      <c r="P55" s="12"/>
      <c r="Q55" s="12"/>
      <c r="R55" s="12"/>
    </row>
    <row r="56" spans="1:18" ht="15" customHeight="1">
      <c r="A56" s="339"/>
      <c r="B56" s="339"/>
      <c r="C56" s="13" t="s">
        <v>736</v>
      </c>
      <c r="D56" s="342"/>
      <c r="E56" s="342">
        <v>2</v>
      </c>
      <c r="F56" s="342">
        <v>4000</v>
      </c>
      <c r="G56" s="342">
        <v>2570</v>
      </c>
      <c r="H56" s="342">
        <v>2066</v>
      </c>
      <c r="I56" s="663">
        <f>SUM(H56/G56)*100</f>
        <v>80.38910505836576</v>
      </c>
      <c r="J56" s="12"/>
      <c r="K56" s="12"/>
      <c r="L56" s="12"/>
      <c r="M56" s="12"/>
      <c r="N56" s="12">
        <v>2066</v>
      </c>
      <c r="O56" s="12"/>
      <c r="P56" s="12"/>
      <c r="Q56" s="12"/>
      <c r="R56" s="12"/>
    </row>
    <row r="57" spans="1:18" s="687" customFormat="1" ht="39" customHeight="1">
      <c r="A57" s="339"/>
      <c r="B57" s="339"/>
      <c r="C57" s="1626" t="s">
        <v>1273</v>
      </c>
      <c r="D57" s="1627"/>
      <c r="E57" s="342">
        <v>2</v>
      </c>
      <c r="F57" s="342"/>
      <c r="G57" s="342">
        <v>15443</v>
      </c>
      <c r="H57" s="342">
        <v>16063</v>
      </c>
      <c r="I57" s="663">
        <f>SUM(H57/G57)*100</f>
        <v>104.01476397073108</v>
      </c>
      <c r="J57" s="12">
        <v>499</v>
      </c>
      <c r="K57" s="12">
        <v>121</v>
      </c>
      <c r="L57" s="12">
        <v>15443</v>
      </c>
      <c r="M57" s="12"/>
      <c r="N57" s="12"/>
      <c r="O57" s="12"/>
      <c r="P57" s="12"/>
      <c r="Q57" s="12"/>
      <c r="R57" s="12"/>
    </row>
    <row r="58" spans="1:18" ht="15" customHeight="1">
      <c r="A58" s="339"/>
      <c r="B58" s="339"/>
      <c r="C58" s="1495" t="s">
        <v>737</v>
      </c>
      <c r="D58" s="1591"/>
      <c r="E58" s="342">
        <v>2</v>
      </c>
      <c r="F58" s="342">
        <v>4600</v>
      </c>
      <c r="G58" s="342">
        <v>4738</v>
      </c>
      <c r="H58" s="342">
        <v>4630</v>
      </c>
      <c r="I58" s="663">
        <f>SUM(H58/G58)*100</f>
        <v>97.7205571971296</v>
      </c>
      <c r="J58" s="12"/>
      <c r="K58" s="12">
        <v>65</v>
      </c>
      <c r="L58" s="12">
        <v>419</v>
      </c>
      <c r="M58" s="12">
        <v>4146</v>
      </c>
      <c r="N58" s="12"/>
      <c r="O58" s="12"/>
      <c r="P58" s="12"/>
      <c r="Q58" s="12"/>
      <c r="R58" s="12"/>
    </row>
    <row r="59" spans="1:18" ht="15" customHeight="1">
      <c r="A59" s="339"/>
      <c r="B59" s="339"/>
      <c r="C59" s="1495" t="s">
        <v>738</v>
      </c>
      <c r="D59" s="1591"/>
      <c r="E59" s="342">
        <v>2</v>
      </c>
      <c r="F59" s="342">
        <v>750</v>
      </c>
      <c r="G59" s="342">
        <v>1136</v>
      </c>
      <c r="H59" s="342">
        <v>1013</v>
      </c>
      <c r="I59" s="663">
        <f>SUM(H59/G59)*100</f>
        <v>89.1725352112676</v>
      </c>
      <c r="J59" s="12">
        <v>600</v>
      </c>
      <c r="K59" s="12">
        <v>166</v>
      </c>
      <c r="L59" s="12">
        <v>247</v>
      </c>
      <c r="M59" s="12"/>
      <c r="N59" s="12"/>
      <c r="O59" s="12"/>
      <c r="P59" s="12"/>
      <c r="Q59" s="12"/>
      <c r="R59" s="12"/>
    </row>
    <row r="60" spans="1:18" ht="24.75" customHeight="1">
      <c r="A60" s="339"/>
      <c r="B60" s="339"/>
      <c r="C60" s="1495" t="s">
        <v>739</v>
      </c>
      <c r="D60" s="1591"/>
      <c r="E60" s="342">
        <v>2</v>
      </c>
      <c r="F60" s="342">
        <v>5000</v>
      </c>
      <c r="G60" s="342">
        <v>0</v>
      </c>
      <c r="H60" s="342"/>
      <c r="I60" s="663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14.25" customHeight="1">
      <c r="A61" s="339"/>
      <c r="B61" s="339"/>
      <c r="C61" s="14" t="s">
        <v>740</v>
      </c>
      <c r="D61" s="343"/>
      <c r="E61" s="342">
        <v>2</v>
      </c>
      <c r="F61" s="342">
        <v>70000</v>
      </c>
      <c r="G61" s="342">
        <v>78000</v>
      </c>
      <c r="H61" s="342">
        <v>78000</v>
      </c>
      <c r="I61" s="663">
        <f>SUM(H61/G61)*100</f>
        <v>100</v>
      </c>
      <c r="J61" s="15"/>
      <c r="K61" s="15"/>
      <c r="L61" s="15"/>
      <c r="M61" s="342">
        <v>78000</v>
      </c>
      <c r="N61" s="15"/>
      <c r="O61" s="15"/>
      <c r="P61" s="15"/>
      <c r="Q61" s="15"/>
      <c r="R61" s="15"/>
    </row>
    <row r="62" spans="1:18" ht="15" customHeight="1">
      <c r="A62" s="339"/>
      <c r="B62" s="339"/>
      <c r="C62" s="1567" t="s">
        <v>741</v>
      </c>
      <c r="D62" s="1579"/>
      <c r="E62" s="342">
        <v>2</v>
      </c>
      <c r="F62" s="342">
        <v>25800</v>
      </c>
      <c r="G62" s="342">
        <v>25800</v>
      </c>
      <c r="H62" s="342">
        <v>25800</v>
      </c>
      <c r="I62" s="663">
        <f>SUM(H62/G62)*100</f>
        <v>100</v>
      </c>
      <c r="J62" s="15"/>
      <c r="K62" s="15"/>
      <c r="L62" s="15"/>
      <c r="M62" s="342">
        <v>25800</v>
      </c>
      <c r="N62" s="15"/>
      <c r="O62" s="15"/>
      <c r="P62" s="15"/>
      <c r="Q62" s="15"/>
      <c r="R62" s="15"/>
    </row>
    <row r="63" spans="1:18" ht="24.75" customHeight="1">
      <c r="A63" s="339"/>
      <c r="B63" s="339"/>
      <c r="C63" s="1567" t="s">
        <v>742</v>
      </c>
      <c r="D63" s="1570"/>
      <c r="E63" s="342">
        <v>2</v>
      </c>
      <c r="F63" s="342">
        <v>2000</v>
      </c>
      <c r="G63" s="342">
        <v>2000</v>
      </c>
      <c r="H63" s="342">
        <v>2000</v>
      </c>
      <c r="I63" s="663">
        <f>SUM(H63/G63)*100</f>
        <v>100</v>
      </c>
      <c r="J63" s="15"/>
      <c r="K63" s="15"/>
      <c r="L63" s="15"/>
      <c r="M63" s="342">
        <v>2000</v>
      </c>
      <c r="N63" s="12"/>
      <c r="O63" s="15"/>
      <c r="P63" s="15"/>
      <c r="Q63" s="15"/>
      <c r="R63" s="15"/>
    </row>
    <row r="64" spans="1:18" ht="14.25" customHeight="1">
      <c r="A64" s="339"/>
      <c r="B64" s="339"/>
      <c r="C64" s="1497" t="s">
        <v>263</v>
      </c>
      <c r="D64" s="1498"/>
      <c r="E64" s="342">
        <v>2</v>
      </c>
      <c r="F64" s="342"/>
      <c r="G64" s="342">
        <v>4450</v>
      </c>
      <c r="H64" s="342"/>
      <c r="I64" s="663">
        <f>SUM(H64/G64)*100</f>
        <v>0</v>
      </c>
      <c r="J64" s="15"/>
      <c r="K64" s="15"/>
      <c r="L64" s="15"/>
      <c r="M64" s="12"/>
      <c r="N64" s="12"/>
      <c r="O64" s="15"/>
      <c r="P64" s="15"/>
      <c r="Q64" s="15"/>
      <c r="R64" s="15"/>
    </row>
    <row r="65" spans="1:18" ht="13.5" customHeight="1" hidden="1">
      <c r="A65" s="339"/>
      <c r="B65" s="339"/>
      <c r="C65" s="1497"/>
      <c r="D65" s="1498"/>
      <c r="E65" s="342">
        <v>2</v>
      </c>
      <c r="F65" s="342"/>
      <c r="G65" s="342"/>
      <c r="H65" s="342"/>
      <c r="I65" s="663"/>
      <c r="J65" s="15"/>
      <c r="K65" s="15"/>
      <c r="L65" s="15"/>
      <c r="M65" s="12"/>
      <c r="N65" s="12"/>
      <c r="O65" s="15"/>
      <c r="P65" s="15"/>
      <c r="Q65" s="15"/>
      <c r="R65" s="15"/>
    </row>
    <row r="66" spans="1:18" ht="27" customHeight="1">
      <c r="A66" s="339"/>
      <c r="B66" s="339"/>
      <c r="C66" s="1497" t="s">
        <v>264</v>
      </c>
      <c r="D66" s="1570"/>
      <c r="E66" s="342">
        <v>1</v>
      </c>
      <c r="F66" s="342"/>
      <c r="G66" s="342">
        <v>779</v>
      </c>
      <c r="H66" s="342">
        <v>779</v>
      </c>
      <c r="I66" s="663">
        <f>SUM(H66/G66)*100</f>
        <v>100</v>
      </c>
      <c r="J66" s="12">
        <v>686</v>
      </c>
      <c r="K66" s="12">
        <v>93</v>
      </c>
      <c r="L66" s="15"/>
      <c r="M66" s="12"/>
      <c r="N66" s="12"/>
      <c r="O66" s="15"/>
      <c r="P66" s="15"/>
      <c r="Q66" s="15"/>
      <c r="R66" s="15"/>
    </row>
    <row r="67" spans="1:18" ht="15.75" customHeight="1">
      <c r="A67" s="339"/>
      <c r="B67" s="339"/>
      <c r="C67" s="13" t="s">
        <v>434</v>
      </c>
      <c r="D67" s="1004"/>
      <c r="E67" s="342">
        <v>2</v>
      </c>
      <c r="F67" s="342"/>
      <c r="G67" s="342">
        <v>1200</v>
      </c>
      <c r="H67" s="342">
        <v>375</v>
      </c>
      <c r="I67" s="663">
        <f>SUM(H67/G67)*100</f>
        <v>31.25</v>
      </c>
      <c r="J67" s="15"/>
      <c r="K67" s="15"/>
      <c r="L67" s="15"/>
      <c r="M67" s="12">
        <v>375</v>
      </c>
      <c r="N67" s="12"/>
      <c r="O67" s="15"/>
      <c r="P67" s="15"/>
      <c r="Q67" s="15"/>
      <c r="R67" s="15"/>
    </row>
    <row r="68" spans="1:18" ht="15.75" customHeight="1">
      <c r="A68" s="339"/>
      <c r="B68" s="339"/>
      <c r="C68" s="1573" t="s">
        <v>433</v>
      </c>
      <c r="D68" s="1574"/>
      <c r="E68" s="342">
        <v>2</v>
      </c>
      <c r="F68" s="342"/>
      <c r="G68" s="342">
        <v>3165</v>
      </c>
      <c r="H68" s="342">
        <v>3130</v>
      </c>
      <c r="I68" s="663">
        <f>SUM(H68/G68)*100</f>
        <v>98.89415481832543</v>
      </c>
      <c r="J68" s="15"/>
      <c r="K68" s="15"/>
      <c r="L68" s="15"/>
      <c r="M68" s="12">
        <v>3130</v>
      </c>
      <c r="N68" s="12"/>
      <c r="O68" s="15"/>
      <c r="P68" s="15"/>
      <c r="Q68" s="15"/>
      <c r="R68" s="15"/>
    </row>
    <row r="69" spans="1:18" ht="15" customHeight="1">
      <c r="A69" s="339"/>
      <c r="B69" s="339"/>
      <c r="C69" s="1614" t="s">
        <v>743</v>
      </c>
      <c r="D69" s="1628"/>
      <c r="E69" s="670"/>
      <c r="F69" s="477"/>
      <c r="G69" s="477"/>
      <c r="H69" s="477"/>
      <c r="I69" s="663"/>
      <c r="J69" s="15"/>
      <c r="K69" s="15"/>
      <c r="L69" s="15"/>
      <c r="M69" s="12"/>
      <c r="N69" s="12"/>
      <c r="O69" s="15"/>
      <c r="P69" s="15"/>
      <c r="Q69" s="15"/>
      <c r="R69" s="15"/>
    </row>
    <row r="70" spans="1:18" ht="24.75" customHeight="1">
      <c r="A70" s="339"/>
      <c r="B70" s="339"/>
      <c r="C70" s="1495" t="s">
        <v>744</v>
      </c>
      <c r="D70" s="1579"/>
      <c r="E70" s="355"/>
      <c r="F70" s="478"/>
      <c r="G70" s="350"/>
      <c r="H70" s="478"/>
      <c r="I70" s="663"/>
      <c r="J70" s="12"/>
      <c r="K70" s="12"/>
      <c r="L70" s="12"/>
      <c r="M70" s="12"/>
      <c r="N70" s="12"/>
      <c r="O70" s="12"/>
      <c r="P70" s="12"/>
      <c r="Q70" s="12"/>
      <c r="R70" s="12"/>
    </row>
    <row r="71" spans="1:18" ht="12" customHeight="1">
      <c r="A71" s="339"/>
      <c r="B71" s="339"/>
      <c r="C71" s="13" t="s">
        <v>745</v>
      </c>
      <c r="D71" s="342"/>
      <c r="E71" s="342">
        <v>2</v>
      </c>
      <c r="F71" s="342">
        <v>1210</v>
      </c>
      <c r="G71" s="342">
        <v>1292</v>
      </c>
      <c r="H71" s="342">
        <v>1138</v>
      </c>
      <c r="I71" s="663">
        <f aca="true" t="shared" si="4" ref="I71:I77">SUM(H71/G71)*100</f>
        <v>88.08049535603715</v>
      </c>
      <c r="J71" s="12"/>
      <c r="K71" s="12">
        <v>87</v>
      </c>
      <c r="L71" s="12">
        <v>886</v>
      </c>
      <c r="M71" s="12">
        <v>165</v>
      </c>
      <c r="N71" s="12"/>
      <c r="O71" s="12"/>
      <c r="P71" s="12"/>
      <c r="Q71" s="12"/>
      <c r="R71" s="12"/>
    </row>
    <row r="72" spans="1:18" ht="12" customHeight="1">
      <c r="A72" s="339"/>
      <c r="B72" s="339"/>
      <c r="C72" s="13" t="s">
        <v>746</v>
      </c>
      <c r="D72" s="342"/>
      <c r="E72" s="342">
        <v>2</v>
      </c>
      <c r="F72" s="342">
        <v>400</v>
      </c>
      <c r="G72" s="342">
        <v>400</v>
      </c>
      <c r="H72" s="342">
        <v>361</v>
      </c>
      <c r="I72" s="663">
        <f t="shared" si="4"/>
        <v>90.25</v>
      </c>
      <c r="J72" s="12"/>
      <c r="K72" s="12">
        <v>62</v>
      </c>
      <c r="L72" s="12">
        <v>299</v>
      </c>
      <c r="M72" s="12"/>
      <c r="N72" s="12"/>
      <c r="O72" s="12"/>
      <c r="P72" s="12"/>
      <c r="Q72" s="12"/>
      <c r="R72" s="12"/>
    </row>
    <row r="73" spans="1:18" ht="12" customHeight="1">
      <c r="A73" s="339"/>
      <c r="B73" s="339"/>
      <c r="C73" s="13" t="s">
        <v>747</v>
      </c>
      <c r="D73" s="342"/>
      <c r="E73" s="342">
        <v>2</v>
      </c>
      <c r="F73" s="342">
        <v>1000</v>
      </c>
      <c r="G73" s="342">
        <v>497</v>
      </c>
      <c r="H73" s="342">
        <v>478</v>
      </c>
      <c r="I73" s="663">
        <f t="shared" si="4"/>
        <v>96.17706237424547</v>
      </c>
      <c r="J73" s="12"/>
      <c r="K73" s="12">
        <v>48</v>
      </c>
      <c r="L73" s="12">
        <v>430</v>
      </c>
      <c r="M73" s="12"/>
      <c r="N73" s="12"/>
      <c r="O73" s="12"/>
      <c r="P73" s="12"/>
      <c r="Q73" s="12"/>
      <c r="R73" s="12"/>
    </row>
    <row r="74" spans="1:18" ht="12" customHeight="1">
      <c r="A74" s="339"/>
      <c r="B74" s="339"/>
      <c r="C74" s="13" t="s">
        <v>1833</v>
      </c>
      <c r="D74" s="342"/>
      <c r="E74" s="342">
        <v>2</v>
      </c>
      <c r="F74" s="342"/>
      <c r="G74" s="342">
        <v>59</v>
      </c>
      <c r="H74" s="342">
        <v>45</v>
      </c>
      <c r="I74" s="663">
        <f t="shared" si="4"/>
        <v>76.27118644067797</v>
      </c>
      <c r="J74" s="12"/>
      <c r="K74" s="12"/>
      <c r="L74" s="12">
        <v>45</v>
      </c>
      <c r="M74" s="12"/>
      <c r="N74" s="12"/>
      <c r="O74" s="12"/>
      <c r="P74" s="12"/>
      <c r="Q74" s="12"/>
      <c r="R74" s="12"/>
    </row>
    <row r="75" spans="1:18" ht="12" customHeight="1">
      <c r="A75" s="339"/>
      <c r="B75" s="339"/>
      <c r="C75" s="13" t="s">
        <v>2056</v>
      </c>
      <c r="D75" s="342"/>
      <c r="E75" s="342">
        <v>2</v>
      </c>
      <c r="F75" s="342">
        <v>1000</v>
      </c>
      <c r="G75" s="342">
        <v>1003</v>
      </c>
      <c r="H75" s="342">
        <v>1003</v>
      </c>
      <c r="I75" s="663">
        <f t="shared" si="4"/>
        <v>100</v>
      </c>
      <c r="J75" s="12"/>
      <c r="K75" s="12">
        <v>6</v>
      </c>
      <c r="L75" s="12">
        <v>997</v>
      </c>
      <c r="M75" s="12"/>
      <c r="N75" s="12"/>
      <c r="O75" s="12"/>
      <c r="P75" s="12"/>
      <c r="Q75" s="12"/>
      <c r="R75" s="12"/>
    </row>
    <row r="76" spans="1:18" ht="12" customHeight="1">
      <c r="A76" s="339"/>
      <c r="B76" s="339"/>
      <c r="C76" s="13" t="s">
        <v>2057</v>
      </c>
      <c r="D76" s="342"/>
      <c r="E76" s="342">
        <v>2</v>
      </c>
      <c r="F76" s="342">
        <v>1000</v>
      </c>
      <c r="G76" s="342">
        <v>1000</v>
      </c>
      <c r="H76" s="342">
        <v>1000</v>
      </c>
      <c r="I76" s="663">
        <f t="shared" si="4"/>
        <v>100</v>
      </c>
      <c r="J76" s="12"/>
      <c r="K76" s="12"/>
      <c r="L76" s="12"/>
      <c r="M76" s="12">
        <v>1000</v>
      </c>
      <c r="N76" s="12"/>
      <c r="O76" s="12"/>
      <c r="P76" s="12"/>
      <c r="Q76" s="12"/>
      <c r="R76" s="12"/>
    </row>
    <row r="77" spans="1:18" ht="12" customHeight="1">
      <c r="A77" s="339"/>
      <c r="B77" s="339"/>
      <c r="C77" s="13" t="s">
        <v>2058</v>
      </c>
      <c r="D77" s="342"/>
      <c r="E77" s="342">
        <v>2</v>
      </c>
      <c r="F77" s="342">
        <v>1500</v>
      </c>
      <c r="G77" s="342">
        <v>1500</v>
      </c>
      <c r="H77" s="342">
        <v>1500</v>
      </c>
      <c r="I77" s="663">
        <f t="shared" si="4"/>
        <v>100</v>
      </c>
      <c r="J77" s="12"/>
      <c r="K77" s="12"/>
      <c r="L77" s="12"/>
      <c r="M77" s="12">
        <v>1500</v>
      </c>
      <c r="N77" s="12"/>
      <c r="O77" s="12"/>
      <c r="P77" s="12"/>
      <c r="Q77" s="12"/>
      <c r="R77" s="12"/>
    </row>
    <row r="78" spans="1:18" ht="12" customHeight="1">
      <c r="A78" s="339"/>
      <c r="B78" s="339"/>
      <c r="C78" s="1568" t="s">
        <v>755</v>
      </c>
      <c r="D78" s="1566"/>
      <c r="E78" s="336"/>
      <c r="F78" s="343"/>
      <c r="G78" s="336"/>
      <c r="H78" s="343"/>
      <c r="I78" s="663"/>
      <c r="J78" s="12"/>
      <c r="K78" s="12"/>
      <c r="L78" s="12"/>
      <c r="M78" s="12"/>
      <c r="N78" s="12"/>
      <c r="O78" s="12"/>
      <c r="P78" s="12"/>
      <c r="Q78" s="12"/>
      <c r="R78" s="12"/>
    </row>
    <row r="79" spans="1:18" ht="12" customHeight="1">
      <c r="A79" s="339"/>
      <c r="B79" s="339"/>
      <c r="C79" s="13" t="s">
        <v>756</v>
      </c>
      <c r="D79" s="342"/>
      <c r="E79" s="342">
        <v>1</v>
      </c>
      <c r="F79" s="342">
        <v>4300</v>
      </c>
      <c r="G79" s="342">
        <v>4300</v>
      </c>
      <c r="H79" s="342">
        <v>4220</v>
      </c>
      <c r="I79" s="663">
        <f aca="true" t="shared" si="5" ref="I79:I90">SUM(H79/G79)*100</f>
        <v>98.13953488372093</v>
      </c>
      <c r="J79" s="12"/>
      <c r="K79" s="12"/>
      <c r="L79" s="12">
        <v>1790</v>
      </c>
      <c r="M79" s="12">
        <v>2430</v>
      </c>
      <c r="N79" s="12"/>
      <c r="O79" s="12"/>
      <c r="P79" s="12"/>
      <c r="Q79" s="12"/>
      <c r="R79" s="12"/>
    </row>
    <row r="80" spans="1:18" ht="27" customHeight="1">
      <c r="A80" s="339"/>
      <c r="B80" s="339"/>
      <c r="C80" s="1497" t="s">
        <v>1567</v>
      </c>
      <c r="D80" s="1570"/>
      <c r="E80" s="342">
        <v>2</v>
      </c>
      <c r="F80" s="342">
        <v>400</v>
      </c>
      <c r="G80" s="342">
        <v>400</v>
      </c>
      <c r="H80" s="342">
        <v>400</v>
      </c>
      <c r="I80" s="663">
        <f t="shared" si="5"/>
        <v>100</v>
      </c>
      <c r="J80" s="12"/>
      <c r="K80" s="12"/>
      <c r="L80" s="12"/>
      <c r="M80" s="12">
        <v>400</v>
      </c>
      <c r="N80" s="12"/>
      <c r="O80" s="12"/>
      <c r="P80" s="12"/>
      <c r="Q80" s="12"/>
      <c r="R80" s="12"/>
    </row>
    <row r="81" spans="1:18" ht="24.75" customHeight="1">
      <c r="A81" s="339"/>
      <c r="B81" s="339"/>
      <c r="C81" s="1497" t="s">
        <v>1568</v>
      </c>
      <c r="D81" s="1570"/>
      <c r="E81" s="342">
        <v>2</v>
      </c>
      <c r="F81" s="342">
        <v>800</v>
      </c>
      <c r="G81" s="342">
        <v>800</v>
      </c>
      <c r="H81" s="342">
        <v>800</v>
      </c>
      <c r="I81" s="663">
        <f t="shared" si="5"/>
        <v>100</v>
      </c>
      <c r="J81" s="12"/>
      <c r="K81" s="12"/>
      <c r="L81" s="12"/>
      <c r="M81" s="12">
        <v>800</v>
      </c>
      <c r="N81" s="12"/>
      <c r="O81" s="12"/>
      <c r="P81" s="12"/>
      <c r="Q81" s="12"/>
      <c r="R81" s="12"/>
    </row>
    <row r="82" spans="1:18" ht="13.5" customHeight="1">
      <c r="A82" s="339"/>
      <c r="B82" s="339"/>
      <c r="C82" s="1497" t="s">
        <v>757</v>
      </c>
      <c r="D82" s="1579"/>
      <c r="E82" s="342">
        <v>2</v>
      </c>
      <c r="F82" s="342">
        <v>500</v>
      </c>
      <c r="G82" s="342">
        <v>654</v>
      </c>
      <c r="H82" s="342">
        <v>524</v>
      </c>
      <c r="I82" s="663">
        <f t="shared" si="5"/>
        <v>80.1223241590214</v>
      </c>
      <c r="J82" s="12"/>
      <c r="K82" s="12"/>
      <c r="L82" s="12">
        <v>524</v>
      </c>
      <c r="M82" s="12"/>
      <c r="N82" s="12"/>
      <c r="O82" s="12"/>
      <c r="P82" s="12"/>
      <c r="Q82" s="12"/>
      <c r="R82" s="12"/>
    </row>
    <row r="83" spans="1:18" ht="12" customHeight="1">
      <c r="A83" s="339"/>
      <c r="B83" s="339"/>
      <c r="C83" s="13" t="s">
        <v>1571</v>
      </c>
      <c r="D83" s="342"/>
      <c r="E83" s="342">
        <v>2</v>
      </c>
      <c r="F83" s="342">
        <v>600</v>
      </c>
      <c r="G83" s="342">
        <v>600</v>
      </c>
      <c r="H83" s="342">
        <v>600</v>
      </c>
      <c r="I83" s="663">
        <f t="shared" si="5"/>
        <v>100</v>
      </c>
      <c r="J83" s="12"/>
      <c r="K83" s="12"/>
      <c r="L83" s="12"/>
      <c r="M83" s="12">
        <v>600</v>
      </c>
      <c r="N83" s="12"/>
      <c r="O83" s="12"/>
      <c r="P83" s="12"/>
      <c r="Q83" s="12"/>
      <c r="R83" s="12"/>
    </row>
    <row r="84" spans="1:18" ht="26.25" customHeight="1">
      <c r="A84" s="339"/>
      <c r="B84" s="339"/>
      <c r="C84" s="1497" t="s">
        <v>1575</v>
      </c>
      <c r="D84" s="1624"/>
      <c r="E84" s="342">
        <v>2</v>
      </c>
      <c r="F84" s="342">
        <v>35760</v>
      </c>
      <c r="G84" s="342">
        <v>35760</v>
      </c>
      <c r="H84" s="342">
        <v>35760</v>
      </c>
      <c r="I84" s="663">
        <f t="shared" si="5"/>
        <v>100</v>
      </c>
      <c r="J84" s="12"/>
      <c r="K84" s="12"/>
      <c r="L84" s="12"/>
      <c r="M84" s="12">
        <v>35760</v>
      </c>
      <c r="N84" s="12"/>
      <c r="O84" s="12"/>
      <c r="P84" s="12"/>
      <c r="Q84" s="12"/>
      <c r="R84" s="12"/>
    </row>
    <row r="85" spans="1:18" ht="24.75" customHeight="1">
      <c r="A85" s="339"/>
      <c r="B85" s="339"/>
      <c r="C85" s="1497" t="s">
        <v>1570</v>
      </c>
      <c r="D85" s="1579"/>
      <c r="E85" s="342">
        <v>2</v>
      </c>
      <c r="F85" s="342">
        <v>1500</v>
      </c>
      <c r="G85" s="342">
        <v>900</v>
      </c>
      <c r="H85" s="342">
        <v>900</v>
      </c>
      <c r="I85" s="663">
        <f t="shared" si="5"/>
        <v>100</v>
      </c>
      <c r="J85" s="12"/>
      <c r="K85" s="12"/>
      <c r="L85" s="12"/>
      <c r="M85" s="12">
        <v>900</v>
      </c>
      <c r="N85" s="12"/>
      <c r="O85" s="12"/>
      <c r="P85" s="12"/>
      <c r="Q85" s="12"/>
      <c r="R85" s="12"/>
    </row>
    <row r="86" spans="1:18" ht="12" customHeight="1">
      <c r="A86" s="339"/>
      <c r="B86" s="339"/>
      <c r="C86" s="1495" t="s">
        <v>1569</v>
      </c>
      <c r="D86" s="1591"/>
      <c r="E86" s="342">
        <v>2</v>
      </c>
      <c r="F86" s="342">
        <v>1000</v>
      </c>
      <c r="G86" s="342">
        <v>1000</v>
      </c>
      <c r="H86" s="342">
        <v>1000</v>
      </c>
      <c r="I86" s="663">
        <f t="shared" si="5"/>
        <v>100</v>
      </c>
      <c r="J86" s="12"/>
      <c r="K86" s="12"/>
      <c r="L86" s="12"/>
      <c r="M86" s="12">
        <v>1000</v>
      </c>
      <c r="N86" s="12"/>
      <c r="O86" s="12"/>
      <c r="P86" s="12"/>
      <c r="Q86" s="12"/>
      <c r="R86" s="12"/>
    </row>
    <row r="87" spans="1:18" ht="12" customHeight="1">
      <c r="A87" s="339"/>
      <c r="B87" s="339"/>
      <c r="C87" s="1495" t="s">
        <v>1573</v>
      </c>
      <c r="D87" s="1591"/>
      <c r="E87" s="342">
        <v>2</v>
      </c>
      <c r="F87" s="342">
        <v>800</v>
      </c>
      <c r="G87" s="342">
        <v>800</v>
      </c>
      <c r="H87" s="342">
        <v>800</v>
      </c>
      <c r="I87" s="663">
        <f t="shared" si="5"/>
        <v>100</v>
      </c>
      <c r="J87" s="12"/>
      <c r="K87" s="12"/>
      <c r="L87" s="12"/>
      <c r="M87" s="12">
        <v>800</v>
      </c>
      <c r="N87" s="12"/>
      <c r="O87" s="12"/>
      <c r="P87" s="12"/>
      <c r="Q87" s="12"/>
      <c r="R87" s="12"/>
    </row>
    <row r="88" spans="1:18" ht="12" customHeight="1">
      <c r="A88" s="339"/>
      <c r="B88" s="339"/>
      <c r="C88" s="1497" t="s">
        <v>758</v>
      </c>
      <c r="D88" s="1579"/>
      <c r="E88" s="342">
        <v>2</v>
      </c>
      <c r="F88" s="342">
        <v>74</v>
      </c>
      <c r="G88" s="342">
        <v>74</v>
      </c>
      <c r="H88" s="342"/>
      <c r="I88" s="663">
        <f t="shared" si="5"/>
        <v>0</v>
      </c>
      <c r="J88" s="12"/>
      <c r="K88" s="12"/>
      <c r="L88" s="12"/>
      <c r="M88" s="12"/>
      <c r="N88" s="12"/>
      <c r="O88" s="12"/>
      <c r="P88" s="12"/>
      <c r="Q88" s="12"/>
      <c r="R88" s="12"/>
    </row>
    <row r="89" spans="1:18" ht="27.75" customHeight="1">
      <c r="A89" s="339"/>
      <c r="B89" s="339"/>
      <c r="C89" s="1497" t="s">
        <v>1572</v>
      </c>
      <c r="D89" s="1570"/>
      <c r="E89" s="342">
        <v>2</v>
      </c>
      <c r="F89" s="342">
        <v>500</v>
      </c>
      <c r="G89" s="342">
        <v>500</v>
      </c>
      <c r="H89" s="342">
        <v>500</v>
      </c>
      <c r="I89" s="663">
        <f t="shared" si="5"/>
        <v>100</v>
      </c>
      <c r="J89" s="12"/>
      <c r="K89" s="12"/>
      <c r="L89" s="12"/>
      <c r="M89" s="12">
        <v>500</v>
      </c>
      <c r="N89" s="12"/>
      <c r="O89" s="12"/>
      <c r="P89" s="12"/>
      <c r="Q89" s="12"/>
      <c r="R89" s="12"/>
    </row>
    <row r="90" spans="1:18" ht="12" customHeight="1">
      <c r="A90" s="339"/>
      <c r="B90" s="339"/>
      <c r="C90" s="1497" t="s">
        <v>759</v>
      </c>
      <c r="D90" s="1579"/>
      <c r="E90" s="342">
        <v>2</v>
      </c>
      <c r="F90" s="342">
        <v>1500</v>
      </c>
      <c r="G90" s="342">
        <v>1500</v>
      </c>
      <c r="H90" s="342">
        <v>1479</v>
      </c>
      <c r="I90" s="663">
        <f t="shared" si="5"/>
        <v>98.6</v>
      </c>
      <c r="J90" s="12">
        <v>1190</v>
      </c>
      <c r="K90" s="12">
        <v>289</v>
      </c>
      <c r="L90" s="12"/>
      <c r="M90" s="12"/>
      <c r="N90" s="12"/>
      <c r="O90" s="12"/>
      <c r="P90" s="12"/>
      <c r="Q90" s="12"/>
      <c r="R90" s="12"/>
    </row>
    <row r="91" spans="1:18" ht="12" customHeight="1">
      <c r="A91" s="339"/>
      <c r="B91" s="339"/>
      <c r="C91" s="1495" t="s">
        <v>760</v>
      </c>
      <c r="D91" s="1591"/>
      <c r="E91" s="342">
        <v>2</v>
      </c>
      <c r="F91" s="342">
        <v>800</v>
      </c>
      <c r="G91" s="342">
        <v>0</v>
      </c>
      <c r="H91" s="342"/>
      <c r="I91" s="663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2" customHeight="1">
      <c r="A92" s="339"/>
      <c r="B92" s="339"/>
      <c r="C92" s="337" t="s">
        <v>1834</v>
      </c>
      <c r="D92" s="349"/>
      <c r="E92" s="342">
        <v>2</v>
      </c>
      <c r="F92" s="342"/>
      <c r="G92" s="342">
        <v>220</v>
      </c>
      <c r="H92" s="342">
        <v>213</v>
      </c>
      <c r="I92" s="663">
        <f>SUM(H92/G92)*100</f>
        <v>96.81818181818181</v>
      </c>
      <c r="J92" s="12"/>
      <c r="K92" s="12"/>
      <c r="L92" s="12">
        <v>213</v>
      </c>
      <c r="M92" s="12"/>
      <c r="N92" s="12"/>
      <c r="O92" s="12"/>
      <c r="P92" s="12"/>
      <c r="Q92" s="12"/>
      <c r="R92" s="12"/>
    </row>
    <row r="93" spans="1:18" ht="12" customHeight="1">
      <c r="A93" s="339"/>
      <c r="B93" s="339"/>
      <c r="C93" s="337" t="s">
        <v>1835</v>
      </c>
      <c r="D93" s="349"/>
      <c r="E93" s="342">
        <v>2</v>
      </c>
      <c r="F93" s="342"/>
      <c r="G93" s="342">
        <v>300</v>
      </c>
      <c r="H93" s="342">
        <v>300</v>
      </c>
      <c r="I93" s="663">
        <f>SUM(H93/G93)*100</f>
        <v>100</v>
      </c>
      <c r="J93" s="12"/>
      <c r="K93" s="12"/>
      <c r="L93" s="12"/>
      <c r="M93" s="12">
        <v>300</v>
      </c>
      <c r="N93" s="12"/>
      <c r="O93" s="12"/>
      <c r="P93" s="12"/>
      <c r="Q93" s="12"/>
      <c r="R93" s="12"/>
    </row>
    <row r="94" spans="1:18" ht="16.5" customHeight="1">
      <c r="A94" s="339"/>
      <c r="B94" s="339"/>
      <c r="C94" s="1495" t="s">
        <v>1836</v>
      </c>
      <c r="D94" s="1622"/>
      <c r="E94" s="342">
        <v>2</v>
      </c>
      <c r="F94" s="342">
        <v>3000</v>
      </c>
      <c r="G94" s="342"/>
      <c r="H94" s="342"/>
      <c r="I94" s="663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12" customHeight="1">
      <c r="A95" s="339"/>
      <c r="B95" s="339"/>
      <c r="C95" s="650" t="s">
        <v>1837</v>
      </c>
      <c r="D95" s="651"/>
      <c r="E95" s="342"/>
      <c r="F95" s="342"/>
      <c r="G95" s="342">
        <v>500</v>
      </c>
      <c r="H95" s="342">
        <v>500</v>
      </c>
      <c r="I95" s="663">
        <f>SUM(H95/G95)*100</f>
        <v>100</v>
      </c>
      <c r="J95" s="12"/>
      <c r="K95" s="12"/>
      <c r="L95" s="12"/>
      <c r="M95" s="12">
        <v>500</v>
      </c>
      <c r="N95" s="12"/>
      <c r="O95" s="12"/>
      <c r="P95" s="12"/>
      <c r="Q95" s="12"/>
      <c r="R95" s="12"/>
    </row>
    <row r="96" spans="1:18" ht="18" customHeight="1">
      <c r="A96" s="339"/>
      <c r="B96" s="339"/>
      <c r="C96" s="337" t="s">
        <v>1838</v>
      </c>
      <c r="D96" s="1005"/>
      <c r="E96" s="342"/>
      <c r="F96" s="342"/>
      <c r="G96" s="342">
        <v>500</v>
      </c>
      <c r="H96" s="342">
        <v>500</v>
      </c>
      <c r="I96" s="663">
        <f>SUM(H96/G96)*100</f>
        <v>100</v>
      </c>
      <c r="J96" s="12"/>
      <c r="K96" s="12"/>
      <c r="L96" s="12"/>
      <c r="M96" s="12">
        <v>500</v>
      </c>
      <c r="N96" s="12"/>
      <c r="O96" s="12"/>
      <c r="P96" s="12"/>
      <c r="Q96" s="12"/>
      <c r="R96" s="12"/>
    </row>
    <row r="97" spans="1:18" s="687" customFormat="1" ht="17.25" customHeight="1">
      <c r="A97" s="339"/>
      <c r="B97" s="339"/>
      <c r="C97" s="1573" t="s">
        <v>1274</v>
      </c>
      <c r="D97" s="1574"/>
      <c r="E97" s="342">
        <v>2</v>
      </c>
      <c r="F97" s="342"/>
      <c r="G97" s="342">
        <v>1467</v>
      </c>
      <c r="H97" s="342">
        <v>1467</v>
      </c>
      <c r="I97" s="663">
        <f>SUM(H97/G97)*100</f>
        <v>100</v>
      </c>
      <c r="J97" s="12">
        <v>525</v>
      </c>
      <c r="K97" s="12">
        <v>128</v>
      </c>
      <c r="L97" s="12">
        <v>814</v>
      </c>
      <c r="M97" s="12"/>
      <c r="N97" s="12"/>
      <c r="O97" s="12"/>
      <c r="P97" s="12"/>
      <c r="Q97" s="12"/>
      <c r="R97" s="12"/>
    </row>
    <row r="98" spans="1:18" ht="12" customHeight="1">
      <c r="A98" s="339"/>
      <c r="B98" s="339"/>
      <c r="C98" s="1568" t="s">
        <v>761</v>
      </c>
      <c r="D98" s="1566"/>
      <c r="E98" s="338"/>
      <c r="F98" s="343"/>
      <c r="G98" s="343"/>
      <c r="H98" s="343"/>
      <c r="I98" s="663"/>
      <c r="J98" s="12"/>
      <c r="K98" s="12"/>
      <c r="L98" s="12"/>
      <c r="M98" s="12"/>
      <c r="N98" s="12"/>
      <c r="O98" s="12"/>
      <c r="P98" s="12"/>
      <c r="Q98" s="12"/>
      <c r="R98" s="12"/>
    </row>
    <row r="99" spans="1:18" ht="24.75" customHeight="1">
      <c r="A99" s="339"/>
      <c r="B99" s="339"/>
      <c r="C99" s="1497" t="s">
        <v>1839</v>
      </c>
      <c r="D99" s="1566"/>
      <c r="E99" s="338">
        <v>2</v>
      </c>
      <c r="F99" s="343">
        <v>2500</v>
      </c>
      <c r="G99" s="343">
        <v>2500</v>
      </c>
      <c r="H99" s="343">
        <v>2500</v>
      </c>
      <c r="I99" s="663">
        <f aca="true" t="shared" si="6" ref="I99:I104">SUM(H99/G99)*100</f>
        <v>100</v>
      </c>
      <c r="J99" s="12"/>
      <c r="K99" s="12"/>
      <c r="L99" s="12"/>
      <c r="M99" s="343">
        <v>2500</v>
      </c>
      <c r="N99" s="12"/>
      <c r="O99" s="12"/>
      <c r="P99" s="12"/>
      <c r="Q99" s="12"/>
      <c r="R99" s="12"/>
    </row>
    <row r="100" spans="1:18" ht="24" customHeight="1">
      <c r="A100" s="339"/>
      <c r="B100" s="339"/>
      <c r="C100" s="1497" t="s">
        <v>1574</v>
      </c>
      <c r="D100" s="1570"/>
      <c r="E100" s="338">
        <v>2</v>
      </c>
      <c r="F100" s="343">
        <v>4450</v>
      </c>
      <c r="G100" s="343">
        <v>4450</v>
      </c>
      <c r="H100" s="343">
        <v>4450</v>
      </c>
      <c r="I100" s="663">
        <f t="shared" si="6"/>
        <v>100</v>
      </c>
      <c r="J100" s="12"/>
      <c r="K100" s="12"/>
      <c r="L100" s="12"/>
      <c r="M100" s="343">
        <v>4450</v>
      </c>
      <c r="N100" s="12"/>
      <c r="O100" s="12"/>
      <c r="P100" s="12"/>
      <c r="Q100" s="12"/>
      <c r="R100" s="12"/>
    </row>
    <row r="101" spans="1:18" ht="12" customHeight="1">
      <c r="A101" s="339"/>
      <c r="B101" s="339"/>
      <c r="C101" s="13" t="s">
        <v>762</v>
      </c>
      <c r="D101" s="342"/>
      <c r="E101" s="338">
        <v>2</v>
      </c>
      <c r="F101" s="343">
        <v>9900</v>
      </c>
      <c r="G101" s="343">
        <v>9900</v>
      </c>
      <c r="H101" s="343">
        <v>9750</v>
      </c>
      <c r="I101" s="663">
        <f t="shared" si="6"/>
        <v>98.48484848484848</v>
      </c>
      <c r="J101" s="12"/>
      <c r="K101" s="12"/>
      <c r="L101" s="12"/>
      <c r="M101" s="343">
        <v>9750</v>
      </c>
      <c r="N101" s="12"/>
      <c r="O101" s="12"/>
      <c r="P101" s="12"/>
      <c r="Q101" s="12"/>
      <c r="R101" s="12"/>
    </row>
    <row r="102" spans="1:18" ht="12" customHeight="1">
      <c r="A102" s="339"/>
      <c r="B102" s="339"/>
      <c r="C102" s="13" t="s">
        <v>763</v>
      </c>
      <c r="D102" s="342"/>
      <c r="E102" s="338">
        <v>2</v>
      </c>
      <c r="F102" s="343">
        <v>5500</v>
      </c>
      <c r="G102" s="343">
        <v>5200</v>
      </c>
      <c r="H102" s="343">
        <v>5141</v>
      </c>
      <c r="I102" s="663">
        <f t="shared" si="6"/>
        <v>98.86538461538461</v>
      </c>
      <c r="J102" s="12"/>
      <c r="K102" s="12"/>
      <c r="L102" s="12"/>
      <c r="M102" s="343">
        <v>5141</v>
      </c>
      <c r="N102" s="12"/>
      <c r="O102" s="12"/>
      <c r="P102" s="12"/>
      <c r="Q102" s="12"/>
      <c r="R102" s="12"/>
    </row>
    <row r="103" spans="1:18" ht="12" customHeight="1">
      <c r="A103" s="339"/>
      <c r="B103" s="339"/>
      <c r="C103" s="13" t="s">
        <v>764</v>
      </c>
      <c r="D103" s="342"/>
      <c r="E103" s="338">
        <v>2</v>
      </c>
      <c r="F103" s="343">
        <v>3000</v>
      </c>
      <c r="G103" s="343">
        <v>3000</v>
      </c>
      <c r="H103" s="343">
        <v>3000</v>
      </c>
      <c r="I103" s="663">
        <f t="shared" si="6"/>
        <v>100</v>
      </c>
      <c r="J103" s="12"/>
      <c r="K103" s="12"/>
      <c r="L103" s="12"/>
      <c r="M103" s="343">
        <v>3000</v>
      </c>
      <c r="N103" s="12"/>
      <c r="O103" s="12"/>
      <c r="P103" s="12"/>
      <c r="Q103" s="12"/>
      <c r="R103" s="12"/>
    </row>
    <row r="104" spans="1:18" ht="12" customHeight="1">
      <c r="A104" s="339"/>
      <c r="B104" s="339"/>
      <c r="C104" s="13" t="s">
        <v>161</v>
      </c>
      <c r="D104" s="342"/>
      <c r="E104" s="338">
        <v>2</v>
      </c>
      <c r="F104" s="343"/>
      <c r="G104" s="343">
        <v>5350</v>
      </c>
      <c r="H104" s="343">
        <v>5245</v>
      </c>
      <c r="I104" s="663">
        <f t="shared" si="6"/>
        <v>98.03738317757009</v>
      </c>
      <c r="J104" s="12"/>
      <c r="K104" s="12"/>
      <c r="L104" s="12">
        <v>130</v>
      </c>
      <c r="M104" s="12">
        <v>5115</v>
      </c>
      <c r="N104" s="12"/>
      <c r="O104" s="12"/>
      <c r="P104" s="12"/>
      <c r="Q104" s="12"/>
      <c r="R104" s="12"/>
    </row>
    <row r="105" spans="1:18" ht="24" customHeight="1">
      <c r="A105" s="339"/>
      <c r="B105" s="339"/>
      <c r="C105" s="1495" t="s">
        <v>765</v>
      </c>
      <c r="D105" s="1579"/>
      <c r="E105" s="355"/>
      <c r="F105" s="478"/>
      <c r="G105" s="478"/>
      <c r="H105" s="478"/>
      <c r="I105" s="663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ht="15" customHeight="1">
      <c r="A106" s="339"/>
      <c r="B106" s="339"/>
      <c r="C106" s="1495" t="s">
        <v>766</v>
      </c>
      <c r="D106" s="1591"/>
      <c r="E106" s="351">
        <v>2</v>
      </c>
      <c r="F106" s="351">
        <v>500</v>
      </c>
      <c r="G106" s="351">
        <v>610</v>
      </c>
      <c r="H106" s="351">
        <v>552</v>
      </c>
      <c r="I106" s="663">
        <f>SUM(H106/G106)*100</f>
        <v>90.49180327868852</v>
      </c>
      <c r="J106" s="12"/>
      <c r="K106" s="12"/>
      <c r="L106" s="12"/>
      <c r="M106" s="12"/>
      <c r="N106" s="12">
        <v>552</v>
      </c>
      <c r="O106" s="12"/>
      <c r="P106" s="12"/>
      <c r="Q106" s="12"/>
      <c r="R106" s="12"/>
    </row>
    <row r="107" spans="1:18" ht="15" customHeight="1">
      <c r="A107" s="339"/>
      <c r="B107" s="339"/>
      <c r="C107" s="1495" t="s">
        <v>767</v>
      </c>
      <c r="D107" s="1591"/>
      <c r="E107" s="351">
        <v>2</v>
      </c>
      <c r="F107" s="351">
        <v>1500</v>
      </c>
      <c r="G107" s="351">
        <v>1500</v>
      </c>
      <c r="H107" s="351"/>
      <c r="I107" s="663">
        <f>SUM(H107/G107)*100</f>
        <v>0</v>
      </c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 ht="15" customHeight="1">
      <c r="A108" s="339"/>
      <c r="B108" s="339"/>
      <c r="C108" s="1568" t="s">
        <v>162</v>
      </c>
      <c r="D108" s="1590"/>
      <c r="E108" s="351"/>
      <c r="F108" s="351"/>
      <c r="G108" s="351"/>
      <c r="H108" s="351"/>
      <c r="I108" s="663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18" ht="15" customHeight="1">
      <c r="A109" s="339"/>
      <c r="B109" s="339"/>
      <c r="C109" s="1604" t="s">
        <v>163</v>
      </c>
      <c r="D109" s="1605"/>
      <c r="E109" s="351">
        <v>2</v>
      </c>
      <c r="F109" s="351"/>
      <c r="G109" s="351">
        <v>100</v>
      </c>
      <c r="H109" s="351">
        <v>100</v>
      </c>
      <c r="I109" s="663">
        <f>SUM(H109/G109)*100</f>
        <v>100</v>
      </c>
      <c r="J109" s="12"/>
      <c r="K109" s="12"/>
      <c r="L109" s="12"/>
      <c r="M109" s="12">
        <v>100</v>
      </c>
      <c r="N109" s="12"/>
      <c r="O109" s="12"/>
      <c r="P109" s="12"/>
      <c r="Q109" s="12"/>
      <c r="R109" s="12"/>
    </row>
    <row r="110" spans="1:18" ht="15" customHeight="1">
      <c r="A110" s="339"/>
      <c r="B110" s="339"/>
      <c r="C110" s="1592" t="s">
        <v>768</v>
      </c>
      <c r="D110" s="1593"/>
      <c r="E110" s="353"/>
      <c r="F110" s="479"/>
      <c r="G110" s="479"/>
      <c r="H110" s="479"/>
      <c r="I110" s="663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1:18" ht="15" customHeight="1">
      <c r="A111" s="339"/>
      <c r="B111" s="339"/>
      <c r="C111" s="1568" t="s">
        <v>769</v>
      </c>
      <c r="D111" s="1566"/>
      <c r="E111" s="336"/>
      <c r="F111" s="343"/>
      <c r="G111" s="343"/>
      <c r="H111" s="343"/>
      <c r="I111" s="663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ht="15" customHeight="1">
      <c r="A112" s="339"/>
      <c r="B112" s="339"/>
      <c r="C112" s="13" t="s">
        <v>770</v>
      </c>
      <c r="D112" s="342"/>
      <c r="E112" s="342">
        <v>2</v>
      </c>
      <c r="F112" s="342">
        <v>500</v>
      </c>
      <c r="G112" s="342">
        <v>600</v>
      </c>
      <c r="H112" s="342">
        <v>495</v>
      </c>
      <c r="I112" s="663">
        <f>SUM(H112/G112)*100</f>
        <v>82.5</v>
      </c>
      <c r="J112" s="12"/>
      <c r="K112" s="12">
        <v>17</v>
      </c>
      <c r="L112" s="12">
        <v>338</v>
      </c>
      <c r="M112" s="12">
        <v>140</v>
      </c>
      <c r="N112" s="12"/>
      <c r="O112" s="12"/>
      <c r="P112" s="12"/>
      <c r="Q112" s="12"/>
      <c r="R112" s="12"/>
    </row>
    <row r="113" spans="1:18" ht="15" customHeight="1">
      <c r="A113" s="339"/>
      <c r="B113" s="339"/>
      <c r="C113" s="1594" t="s">
        <v>771</v>
      </c>
      <c r="D113" s="1595"/>
      <c r="E113" s="993"/>
      <c r="F113" s="1006"/>
      <c r="G113" s="1006"/>
      <c r="H113" s="1006"/>
      <c r="I113" s="663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1:18" ht="15" customHeight="1">
      <c r="A114" s="339"/>
      <c r="B114" s="339"/>
      <c r="C114" s="1497" t="s">
        <v>427</v>
      </c>
      <c r="D114" s="1575"/>
      <c r="E114" s="355">
        <v>2</v>
      </c>
      <c r="F114" s="480">
        <v>9000</v>
      </c>
      <c r="G114" s="480">
        <v>7926</v>
      </c>
      <c r="H114" s="480">
        <v>7926</v>
      </c>
      <c r="I114" s="663">
        <f>SUM(H114/G114)*100</f>
        <v>100</v>
      </c>
      <c r="J114" s="12"/>
      <c r="K114" s="12"/>
      <c r="L114" s="12">
        <v>7926</v>
      </c>
      <c r="M114" s="12"/>
      <c r="N114" s="12"/>
      <c r="O114" s="12"/>
      <c r="P114" s="12"/>
      <c r="Q114" s="12"/>
      <c r="R114" s="12"/>
    </row>
    <row r="115" spans="1:18" ht="15" customHeight="1">
      <c r="A115" s="339"/>
      <c r="B115" s="339"/>
      <c r="C115" s="335" t="s">
        <v>428</v>
      </c>
      <c r="D115" s="336"/>
      <c r="E115" s="336"/>
      <c r="F115" s="343"/>
      <c r="G115" s="343"/>
      <c r="H115" s="343"/>
      <c r="I115" s="663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1:18" ht="15" customHeight="1">
      <c r="A116" s="339"/>
      <c r="B116" s="339"/>
      <c r="C116" s="335" t="s">
        <v>429</v>
      </c>
      <c r="D116" s="336"/>
      <c r="E116" s="336">
        <v>1</v>
      </c>
      <c r="F116" s="343">
        <v>20500</v>
      </c>
      <c r="G116" s="343">
        <v>20612</v>
      </c>
      <c r="H116" s="343">
        <v>20612</v>
      </c>
      <c r="I116" s="663">
        <f>SUM(H116/G116)*100</f>
        <v>100</v>
      </c>
      <c r="J116" s="12"/>
      <c r="K116" s="12"/>
      <c r="L116" s="12">
        <v>20612</v>
      </c>
      <c r="M116" s="12"/>
      <c r="N116" s="12"/>
      <c r="O116" s="12"/>
      <c r="P116" s="12"/>
      <c r="Q116" s="12"/>
      <c r="R116" s="12"/>
    </row>
    <row r="117" spans="1:18" ht="15" customHeight="1">
      <c r="A117" s="339"/>
      <c r="B117" s="339"/>
      <c r="C117" s="13" t="s">
        <v>430</v>
      </c>
      <c r="D117" s="342"/>
      <c r="E117" s="342"/>
      <c r="F117" s="342"/>
      <c r="G117" s="342"/>
      <c r="H117" s="342"/>
      <c r="I117" s="663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 ht="15" customHeight="1">
      <c r="A118" s="339"/>
      <c r="B118" s="339"/>
      <c r="C118" s="13" t="s">
        <v>431</v>
      </c>
      <c r="D118" s="342"/>
      <c r="E118" s="342">
        <v>1</v>
      </c>
      <c r="F118" s="342">
        <v>12130</v>
      </c>
      <c r="G118" s="342">
        <v>11055</v>
      </c>
      <c r="H118" s="342">
        <v>11055</v>
      </c>
      <c r="I118" s="663">
        <f>SUM(H118/G118)*100</f>
        <v>100</v>
      </c>
      <c r="J118" s="12"/>
      <c r="K118" s="12"/>
      <c r="L118" s="12">
        <v>11055</v>
      </c>
      <c r="M118" s="12"/>
      <c r="N118" s="12"/>
      <c r="O118" s="12"/>
      <c r="P118" s="12"/>
      <c r="Q118" s="12"/>
      <c r="R118" s="12"/>
    </row>
    <row r="119" spans="1:18" ht="15" customHeight="1">
      <c r="A119" s="339"/>
      <c r="B119" s="339"/>
      <c r="C119" s="13" t="s">
        <v>1877</v>
      </c>
      <c r="D119" s="342"/>
      <c r="E119" s="342">
        <v>1</v>
      </c>
      <c r="F119" s="342"/>
      <c r="G119" s="342">
        <v>2465</v>
      </c>
      <c r="H119" s="342"/>
      <c r="I119" s="663">
        <f>SUM(H119/G119)*100</f>
        <v>0</v>
      </c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1:18" ht="15" customHeight="1">
      <c r="A120" s="339"/>
      <c r="B120" s="339"/>
      <c r="C120" s="1617" t="s">
        <v>1233</v>
      </c>
      <c r="D120" s="1579"/>
      <c r="E120" s="355"/>
      <c r="F120" s="478"/>
      <c r="G120" s="478"/>
      <c r="H120" s="478"/>
      <c r="I120" s="663"/>
      <c r="J120" s="314"/>
      <c r="K120" s="314"/>
      <c r="L120" s="314"/>
      <c r="M120" s="314"/>
      <c r="N120" s="108"/>
      <c r="O120" s="314"/>
      <c r="P120" s="314"/>
      <c r="Q120" s="314"/>
      <c r="R120" s="9"/>
    </row>
    <row r="121" spans="1:18" ht="15" customHeight="1">
      <c r="A121" s="339"/>
      <c r="B121" s="339"/>
      <c r="C121" s="13" t="s">
        <v>432</v>
      </c>
      <c r="D121" s="342"/>
      <c r="E121" s="342">
        <v>1</v>
      </c>
      <c r="F121" s="342">
        <v>30000</v>
      </c>
      <c r="G121" s="342">
        <v>754</v>
      </c>
      <c r="H121" s="342"/>
      <c r="I121" s="663">
        <f>SUM(H121/G121)*100</f>
        <v>0</v>
      </c>
      <c r="J121" s="12"/>
      <c r="K121" s="12"/>
      <c r="L121" s="314"/>
      <c r="M121" s="314"/>
      <c r="N121" s="108"/>
      <c r="O121" s="314"/>
      <c r="P121" s="314"/>
      <c r="Q121" s="314"/>
      <c r="R121" s="9"/>
    </row>
    <row r="122" spans="1:18" ht="15" customHeight="1">
      <c r="A122" s="339"/>
      <c r="B122" s="339"/>
      <c r="C122" s="1585" t="s">
        <v>1275</v>
      </c>
      <c r="D122" s="1623"/>
      <c r="E122" s="342"/>
      <c r="F122" s="342"/>
      <c r="G122" s="342">
        <v>3500</v>
      </c>
      <c r="H122" s="342"/>
      <c r="I122" s="663">
        <f>SUM(H122/G122)*100</f>
        <v>0</v>
      </c>
      <c r="J122" s="12"/>
      <c r="K122" s="12"/>
      <c r="L122" s="314"/>
      <c r="M122" s="314"/>
      <c r="N122" s="108"/>
      <c r="O122" s="314"/>
      <c r="P122" s="314"/>
      <c r="Q122" s="314"/>
      <c r="R122" s="9"/>
    </row>
    <row r="123" spans="1:18" ht="15" customHeight="1" hidden="1">
      <c r="A123" s="339"/>
      <c r="B123" s="339"/>
      <c r="C123" s="1588"/>
      <c r="D123" s="1589"/>
      <c r="E123" s="342"/>
      <c r="F123" s="342"/>
      <c r="G123" s="342"/>
      <c r="H123" s="342"/>
      <c r="I123" s="663"/>
      <c r="J123" s="12"/>
      <c r="K123" s="12"/>
      <c r="L123" s="314"/>
      <c r="M123" s="314"/>
      <c r="N123" s="108"/>
      <c r="O123" s="314"/>
      <c r="P123" s="314"/>
      <c r="Q123" s="314"/>
      <c r="R123" s="9"/>
    </row>
    <row r="124" spans="1:18" ht="15.75" customHeight="1">
      <c r="A124" s="339"/>
      <c r="B124" s="339"/>
      <c r="C124" s="1497" t="s">
        <v>237</v>
      </c>
      <c r="D124" s="1498"/>
      <c r="E124" s="994"/>
      <c r="F124" s="1007"/>
      <c r="G124" s="1007"/>
      <c r="H124" s="1007"/>
      <c r="I124" s="663"/>
      <c r="J124" s="12"/>
      <c r="K124" s="12"/>
      <c r="L124" s="12"/>
      <c r="M124" s="12"/>
      <c r="N124" s="12"/>
      <c r="O124" s="12"/>
      <c r="P124" s="12"/>
      <c r="Q124" s="12"/>
      <c r="R124" s="12"/>
    </row>
    <row r="125" spans="1:18" ht="15" customHeight="1">
      <c r="A125" s="339"/>
      <c r="B125" s="339"/>
      <c r="C125" s="1568" t="s">
        <v>238</v>
      </c>
      <c r="D125" s="1576"/>
      <c r="E125" s="993">
        <v>2</v>
      </c>
      <c r="F125" s="1008">
        <v>1000</v>
      </c>
      <c r="G125" s="1008">
        <v>1116</v>
      </c>
      <c r="H125" s="1008">
        <v>1116</v>
      </c>
      <c r="I125" s="663">
        <f>SUM(H125/G125)*100</f>
        <v>100</v>
      </c>
      <c r="J125" s="12">
        <v>21</v>
      </c>
      <c r="K125" s="12">
        <v>276</v>
      </c>
      <c r="L125" s="12">
        <v>619</v>
      </c>
      <c r="M125" s="12">
        <v>200</v>
      </c>
      <c r="N125" s="12"/>
      <c r="O125" s="12"/>
      <c r="P125" s="12"/>
      <c r="Q125" s="12"/>
      <c r="R125" s="12"/>
    </row>
    <row r="126" spans="1:18" ht="24" customHeight="1">
      <c r="A126" s="339"/>
      <c r="B126" s="339"/>
      <c r="C126" s="1586" t="s">
        <v>134</v>
      </c>
      <c r="D126" s="1587"/>
      <c r="E126" s="993"/>
      <c r="F126" s="1008"/>
      <c r="G126" s="1008"/>
      <c r="H126" s="1008"/>
      <c r="I126" s="663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1:18" s="20" customFormat="1" ht="24.75" customHeight="1">
      <c r="A127" s="339"/>
      <c r="B127" s="339"/>
      <c r="C127" s="1586" t="s">
        <v>135</v>
      </c>
      <c r="D127" s="1603"/>
      <c r="E127" s="993">
        <v>2</v>
      </c>
      <c r="F127" s="1006"/>
      <c r="G127" s="1006">
        <v>30639</v>
      </c>
      <c r="H127" s="1006">
        <v>12590</v>
      </c>
      <c r="I127" s="688">
        <f>SUM(H127/G127)*100</f>
        <v>41.09141943274911</v>
      </c>
      <c r="J127" s="12">
        <v>622</v>
      </c>
      <c r="K127" s="12">
        <v>286</v>
      </c>
      <c r="L127" s="12">
        <v>11682</v>
      </c>
      <c r="M127" s="12"/>
      <c r="N127" s="12"/>
      <c r="O127" s="12"/>
      <c r="P127" s="12"/>
      <c r="Q127" s="12"/>
      <c r="R127" s="12"/>
    </row>
    <row r="128" spans="1:18" ht="12" customHeight="1">
      <c r="A128" s="339"/>
      <c r="B128" s="339"/>
      <c r="C128" s="1601" t="s">
        <v>1276</v>
      </c>
      <c r="D128" s="1602"/>
      <c r="E128" s="993"/>
      <c r="F128" s="1008"/>
      <c r="G128" s="1008"/>
      <c r="H128" s="1008"/>
      <c r="I128" s="688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1:18" ht="12" customHeight="1">
      <c r="A129" s="339"/>
      <c r="B129" s="339"/>
      <c r="C129" s="1599" t="s">
        <v>1277</v>
      </c>
      <c r="D129" s="1600"/>
      <c r="E129" s="993">
        <v>2</v>
      </c>
      <c r="F129" s="1008"/>
      <c r="G129" s="1008">
        <v>1000</v>
      </c>
      <c r="H129" s="1008">
        <v>1000</v>
      </c>
      <c r="I129" s="688">
        <f>SUM(H129/G129)*100</f>
        <v>100</v>
      </c>
      <c r="J129" s="12"/>
      <c r="K129" s="12"/>
      <c r="L129" s="12"/>
      <c r="M129" s="12">
        <v>1000</v>
      </c>
      <c r="N129" s="12"/>
      <c r="O129" s="12"/>
      <c r="P129" s="12"/>
      <c r="Q129" s="12"/>
      <c r="R129" s="12"/>
    </row>
    <row r="130" spans="1:18" ht="15" customHeight="1">
      <c r="A130" s="339"/>
      <c r="B130" s="339"/>
      <c r="C130" s="356" t="s">
        <v>239</v>
      </c>
      <c r="D130" s="342"/>
      <c r="E130" s="342"/>
      <c r="F130" s="342"/>
      <c r="G130" s="342"/>
      <c r="H130" s="342"/>
      <c r="I130" s="663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1:18" ht="15" customHeight="1">
      <c r="A131" s="339"/>
      <c r="B131" s="339"/>
      <c r="C131" s="1585" t="s">
        <v>240</v>
      </c>
      <c r="D131" s="1566"/>
      <c r="E131" s="336"/>
      <c r="F131" s="343"/>
      <c r="G131" s="343"/>
      <c r="H131" s="343"/>
      <c r="I131" s="663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1:18" ht="15" customHeight="1">
      <c r="A132" s="339"/>
      <c r="B132" s="339"/>
      <c r="C132" s="13" t="s">
        <v>241</v>
      </c>
      <c r="D132" s="342"/>
      <c r="E132" s="342">
        <v>2</v>
      </c>
      <c r="F132" s="342">
        <v>10000</v>
      </c>
      <c r="G132" s="342">
        <v>16850</v>
      </c>
      <c r="H132" s="342">
        <v>16850</v>
      </c>
      <c r="I132" s="663">
        <f aca="true" t="shared" si="7" ref="I132:I138">SUM(H132/G132)*100</f>
        <v>100</v>
      </c>
      <c r="J132" s="12"/>
      <c r="K132" s="12"/>
      <c r="L132" s="12"/>
      <c r="M132" s="342">
        <v>16850</v>
      </c>
      <c r="N132" s="12"/>
      <c r="O132" s="12"/>
      <c r="P132" s="12"/>
      <c r="Q132" s="12"/>
      <c r="R132" s="12"/>
    </row>
    <row r="133" spans="1:18" ht="15" customHeight="1">
      <c r="A133" s="339"/>
      <c r="B133" s="339"/>
      <c r="C133" s="13" t="s">
        <v>136</v>
      </c>
      <c r="D133" s="342"/>
      <c r="E133" s="342">
        <v>2</v>
      </c>
      <c r="F133" s="342">
        <v>66300</v>
      </c>
      <c r="G133" s="342">
        <v>100531</v>
      </c>
      <c r="H133" s="342">
        <v>97090</v>
      </c>
      <c r="I133" s="663">
        <f t="shared" si="7"/>
        <v>96.57717519968965</v>
      </c>
      <c r="J133" s="12"/>
      <c r="K133" s="12"/>
      <c r="L133" s="12"/>
      <c r="M133" s="342">
        <v>97090</v>
      </c>
      <c r="N133" s="12"/>
      <c r="O133" s="12"/>
      <c r="P133" s="12"/>
      <c r="Q133" s="12"/>
      <c r="R133" s="12"/>
    </row>
    <row r="134" spans="1:18" ht="15" customHeight="1">
      <c r="A134" s="339"/>
      <c r="B134" s="339"/>
      <c r="C134" s="13" t="s">
        <v>242</v>
      </c>
      <c r="D134" s="342"/>
      <c r="E134" s="342">
        <v>2</v>
      </c>
      <c r="F134" s="342">
        <v>57029</v>
      </c>
      <c r="G134" s="342">
        <v>118137</v>
      </c>
      <c r="H134" s="342">
        <v>118047</v>
      </c>
      <c r="I134" s="663">
        <f t="shared" si="7"/>
        <v>99.9238172630082</v>
      </c>
      <c r="J134" s="12"/>
      <c r="K134" s="12"/>
      <c r="L134" s="12">
        <v>958</v>
      </c>
      <c r="M134" s="342">
        <v>108269</v>
      </c>
      <c r="N134" s="12"/>
      <c r="O134" s="12"/>
      <c r="P134" s="12"/>
      <c r="Q134" s="12"/>
      <c r="R134" s="12">
        <v>8820</v>
      </c>
    </row>
    <row r="135" spans="1:18" ht="15" customHeight="1">
      <c r="A135" s="339"/>
      <c r="B135" s="339"/>
      <c r="C135" s="13" t="s">
        <v>243</v>
      </c>
      <c r="D135" s="342"/>
      <c r="E135" s="342">
        <v>2</v>
      </c>
      <c r="F135" s="342">
        <v>8000</v>
      </c>
      <c r="G135" s="342">
        <v>8000</v>
      </c>
      <c r="H135" s="342">
        <v>8000</v>
      </c>
      <c r="I135" s="663">
        <f t="shared" si="7"/>
        <v>100</v>
      </c>
      <c r="J135" s="12"/>
      <c r="K135" s="12"/>
      <c r="L135" s="12"/>
      <c r="M135" s="342">
        <v>8000</v>
      </c>
      <c r="N135" s="12"/>
      <c r="O135" s="12"/>
      <c r="P135" s="12"/>
      <c r="Q135" s="12"/>
      <c r="R135" s="12"/>
    </row>
    <row r="136" spans="1:18" ht="15" customHeight="1">
      <c r="A136" s="339"/>
      <c r="B136" s="339"/>
      <c r="C136" s="13" t="s">
        <v>244</v>
      </c>
      <c r="D136" s="342"/>
      <c r="E136" s="342">
        <v>2</v>
      </c>
      <c r="F136" s="342">
        <v>3800</v>
      </c>
      <c r="G136" s="342">
        <v>5775</v>
      </c>
      <c r="H136" s="342">
        <v>5600</v>
      </c>
      <c r="I136" s="663">
        <f t="shared" si="7"/>
        <v>96.96969696969697</v>
      </c>
      <c r="J136" s="12"/>
      <c r="K136" s="12"/>
      <c r="L136" s="12"/>
      <c r="M136" s="342">
        <v>5600</v>
      </c>
      <c r="N136" s="12"/>
      <c r="O136" s="12"/>
      <c r="P136" s="12"/>
      <c r="Q136" s="12"/>
      <c r="R136" s="12"/>
    </row>
    <row r="137" spans="1:18" ht="15" customHeight="1">
      <c r="A137" s="339"/>
      <c r="B137" s="339"/>
      <c r="C137" s="1565" t="s">
        <v>245</v>
      </c>
      <c r="D137" s="1566"/>
      <c r="E137" s="336"/>
      <c r="F137" s="343">
        <v>11739</v>
      </c>
      <c r="G137" s="343">
        <v>10000</v>
      </c>
      <c r="H137" s="343">
        <v>10000</v>
      </c>
      <c r="I137" s="663">
        <f t="shared" si="7"/>
        <v>100</v>
      </c>
      <c r="J137" s="12"/>
      <c r="K137" s="12"/>
      <c r="L137" s="12"/>
      <c r="M137" s="343">
        <v>10000</v>
      </c>
      <c r="N137" s="12"/>
      <c r="O137" s="12"/>
      <c r="P137" s="12"/>
      <c r="Q137" s="12"/>
      <c r="R137" s="12"/>
    </row>
    <row r="138" spans="1:18" s="687" customFormat="1" ht="15" customHeight="1">
      <c r="A138" s="339"/>
      <c r="B138" s="339"/>
      <c r="C138" s="1577" t="s">
        <v>1278</v>
      </c>
      <c r="D138" s="1578"/>
      <c r="E138" s="336">
        <v>1</v>
      </c>
      <c r="F138" s="343"/>
      <c r="G138" s="343">
        <v>1000</v>
      </c>
      <c r="H138" s="343">
        <v>1000</v>
      </c>
      <c r="I138" s="663">
        <f t="shared" si="7"/>
        <v>100</v>
      </c>
      <c r="J138" s="12"/>
      <c r="K138" s="12"/>
      <c r="L138" s="12"/>
      <c r="M138" s="343">
        <v>1000</v>
      </c>
      <c r="N138" s="12"/>
      <c r="O138" s="12"/>
      <c r="P138" s="12"/>
      <c r="Q138" s="12"/>
      <c r="R138" s="12"/>
    </row>
    <row r="139" spans="1:18" ht="15" customHeight="1">
      <c r="A139" s="339"/>
      <c r="B139" s="339"/>
      <c r="C139" s="1585" t="s">
        <v>246</v>
      </c>
      <c r="D139" s="1566"/>
      <c r="E139" s="336"/>
      <c r="F139" s="343"/>
      <c r="G139" s="343"/>
      <c r="H139" s="343"/>
      <c r="I139" s="663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1:18" ht="15" customHeight="1">
      <c r="A140" s="339"/>
      <c r="B140" s="339"/>
      <c r="C140" s="1565" t="s">
        <v>247</v>
      </c>
      <c r="D140" s="1566"/>
      <c r="E140" s="336">
        <v>1</v>
      </c>
      <c r="F140" s="343">
        <v>2000</v>
      </c>
      <c r="G140" s="343">
        <v>1740</v>
      </c>
      <c r="H140" s="343">
        <v>1593</v>
      </c>
      <c r="I140" s="663">
        <f>SUM(H140/G140)*100</f>
        <v>91.55172413793103</v>
      </c>
      <c r="J140" s="15">
        <v>395</v>
      </c>
      <c r="K140" s="15">
        <v>96</v>
      </c>
      <c r="L140" s="15">
        <v>1102</v>
      </c>
      <c r="M140" s="15"/>
      <c r="N140" s="15"/>
      <c r="O140" s="15"/>
      <c r="P140" s="15"/>
      <c r="Q140" s="15"/>
      <c r="R140" s="15"/>
    </row>
    <row r="141" spans="1:18" ht="15" customHeight="1">
      <c r="A141" s="339"/>
      <c r="B141" s="339"/>
      <c r="C141" s="14" t="s">
        <v>248</v>
      </c>
      <c r="D141" s="343"/>
      <c r="E141" s="343">
        <v>1</v>
      </c>
      <c r="F141" s="343">
        <v>2000</v>
      </c>
      <c r="G141" s="343">
        <v>1631</v>
      </c>
      <c r="H141" s="343">
        <v>1376</v>
      </c>
      <c r="I141" s="663">
        <f>SUM(H141/G141)*100</f>
        <v>84.3654199877376</v>
      </c>
      <c r="J141" s="15"/>
      <c r="K141" s="15"/>
      <c r="L141" s="15">
        <v>606</v>
      </c>
      <c r="M141" s="15">
        <v>770</v>
      </c>
      <c r="N141" s="15"/>
      <c r="O141" s="15"/>
      <c r="P141" s="15"/>
      <c r="Q141" s="15"/>
      <c r="R141" s="15"/>
    </row>
    <row r="142" spans="1:18" ht="15" customHeight="1">
      <c r="A142" s="339"/>
      <c r="B142" s="339"/>
      <c r="C142" s="14" t="s">
        <v>249</v>
      </c>
      <c r="D142" s="343"/>
      <c r="E142" s="343">
        <v>1</v>
      </c>
      <c r="F142" s="343">
        <v>3000</v>
      </c>
      <c r="G142" s="343">
        <v>1350</v>
      </c>
      <c r="H142" s="343">
        <v>180</v>
      </c>
      <c r="I142" s="663">
        <f>SUM(H142/G142)*100</f>
        <v>13.333333333333334</v>
      </c>
      <c r="J142" s="15"/>
      <c r="K142" s="15"/>
      <c r="L142" s="15">
        <v>180</v>
      </c>
      <c r="M142" s="15"/>
      <c r="N142" s="15"/>
      <c r="O142" s="15"/>
      <c r="P142" s="15"/>
      <c r="Q142" s="15"/>
      <c r="R142" s="15"/>
    </row>
    <row r="143" spans="1:18" ht="15" customHeight="1">
      <c r="A143" s="339"/>
      <c r="B143" s="339"/>
      <c r="C143" s="1565" t="s">
        <v>250</v>
      </c>
      <c r="D143" s="1566"/>
      <c r="E143" s="336">
        <v>1</v>
      </c>
      <c r="F143" s="343">
        <v>300</v>
      </c>
      <c r="G143" s="343">
        <v>300</v>
      </c>
      <c r="H143" s="343">
        <v>300</v>
      </c>
      <c r="I143" s="663">
        <f>SUM(H143/G143)*100</f>
        <v>100</v>
      </c>
      <c r="J143" s="15"/>
      <c r="K143" s="15"/>
      <c r="L143" s="15"/>
      <c r="M143" s="15">
        <v>300</v>
      </c>
      <c r="N143" s="15"/>
      <c r="O143" s="15"/>
      <c r="P143" s="15"/>
      <c r="Q143" s="15"/>
      <c r="R143" s="15"/>
    </row>
    <row r="144" spans="1:18" ht="15" customHeight="1">
      <c r="A144" s="339"/>
      <c r="B144" s="339"/>
      <c r="C144" s="1571" t="s">
        <v>251</v>
      </c>
      <c r="D144" s="1566"/>
      <c r="E144" s="336"/>
      <c r="F144" s="343"/>
      <c r="G144" s="343"/>
      <c r="H144" s="343"/>
      <c r="I144" s="663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5" customHeight="1">
      <c r="A145" s="339"/>
      <c r="B145" s="339"/>
      <c r="C145" s="14" t="s">
        <v>252</v>
      </c>
      <c r="D145" s="343"/>
      <c r="E145" s="343">
        <v>1</v>
      </c>
      <c r="F145" s="343">
        <v>11000</v>
      </c>
      <c r="G145" s="343">
        <v>10811</v>
      </c>
      <c r="H145" s="343">
        <v>10811</v>
      </c>
      <c r="I145" s="663">
        <f>SUM(H145/G145)*100</f>
        <v>100</v>
      </c>
      <c r="J145" s="15"/>
      <c r="K145" s="15"/>
      <c r="L145" s="15"/>
      <c r="M145" s="343">
        <v>10811</v>
      </c>
      <c r="N145" s="15"/>
      <c r="O145" s="15"/>
      <c r="P145" s="15"/>
      <c r="Q145" s="15"/>
      <c r="R145" s="15"/>
    </row>
    <row r="146" spans="1:18" ht="15" customHeight="1">
      <c r="A146" s="339"/>
      <c r="B146" s="339"/>
      <c r="C146" s="1565" t="s">
        <v>253</v>
      </c>
      <c r="D146" s="1566"/>
      <c r="E146" s="336"/>
      <c r="F146" s="343"/>
      <c r="G146" s="343"/>
      <c r="H146" s="343"/>
      <c r="I146" s="663"/>
      <c r="J146" s="15"/>
      <c r="K146" s="15"/>
      <c r="L146" s="15"/>
      <c r="M146" s="343"/>
      <c r="N146" s="15"/>
      <c r="O146" s="15"/>
      <c r="P146" s="15"/>
      <c r="Q146" s="15"/>
      <c r="R146" s="15"/>
    </row>
    <row r="147" spans="1:18" ht="15" customHeight="1">
      <c r="A147" s="339"/>
      <c r="B147" s="339"/>
      <c r="C147" s="14" t="s">
        <v>164</v>
      </c>
      <c r="D147" s="343"/>
      <c r="E147" s="343">
        <v>1</v>
      </c>
      <c r="F147" s="343">
        <v>6334</v>
      </c>
      <c r="G147" s="343">
        <v>6334</v>
      </c>
      <c r="H147" s="343">
        <v>6334</v>
      </c>
      <c r="I147" s="663">
        <f aca="true" t="shared" si="8" ref="I147:I161">SUM(H147/G147)*100</f>
        <v>100</v>
      </c>
      <c r="J147" s="15"/>
      <c r="K147" s="15"/>
      <c r="L147" s="15"/>
      <c r="M147" s="343">
        <v>6334</v>
      </c>
      <c r="N147" s="15"/>
      <c r="O147" s="15"/>
      <c r="P147" s="15"/>
      <c r="Q147" s="15"/>
      <c r="R147" s="15"/>
    </row>
    <row r="148" spans="1:18" ht="15" customHeight="1">
      <c r="A148" s="339"/>
      <c r="B148" s="339"/>
      <c r="C148" s="1565" t="s">
        <v>165</v>
      </c>
      <c r="D148" s="1566"/>
      <c r="E148" s="343">
        <v>1</v>
      </c>
      <c r="F148" s="343">
        <v>2000</v>
      </c>
      <c r="G148" s="343">
        <v>2000</v>
      </c>
      <c r="H148" s="343">
        <v>2000</v>
      </c>
      <c r="I148" s="663">
        <f t="shared" si="8"/>
        <v>100</v>
      </c>
      <c r="J148" s="15"/>
      <c r="K148" s="15"/>
      <c r="L148" s="15"/>
      <c r="M148" s="343">
        <v>2000</v>
      </c>
      <c r="N148" s="15"/>
      <c r="O148" s="15"/>
      <c r="P148" s="15"/>
      <c r="Q148" s="15"/>
      <c r="R148" s="15"/>
    </row>
    <row r="149" spans="1:18" ht="15" customHeight="1">
      <c r="A149" s="339"/>
      <c r="B149" s="339"/>
      <c r="C149" s="14" t="s">
        <v>166</v>
      </c>
      <c r="D149" s="343"/>
      <c r="E149" s="343">
        <v>1</v>
      </c>
      <c r="F149" s="343">
        <v>400</v>
      </c>
      <c r="G149" s="343">
        <v>400</v>
      </c>
      <c r="H149" s="343">
        <v>400</v>
      </c>
      <c r="I149" s="663">
        <f t="shared" si="8"/>
        <v>100</v>
      </c>
      <c r="J149" s="15"/>
      <c r="K149" s="15"/>
      <c r="L149" s="15"/>
      <c r="M149" s="343">
        <v>400</v>
      </c>
      <c r="N149" s="15"/>
      <c r="O149" s="15"/>
      <c r="P149" s="15"/>
      <c r="Q149" s="15"/>
      <c r="R149" s="15"/>
    </row>
    <row r="150" spans="1:18" ht="15" customHeight="1">
      <c r="A150" s="339"/>
      <c r="B150" s="339"/>
      <c r="C150" s="1565" t="s">
        <v>167</v>
      </c>
      <c r="D150" s="1566"/>
      <c r="E150" s="343">
        <v>1</v>
      </c>
      <c r="F150" s="343">
        <v>300</v>
      </c>
      <c r="G150" s="343">
        <v>300</v>
      </c>
      <c r="H150" s="343">
        <v>300</v>
      </c>
      <c r="I150" s="663">
        <f t="shared" si="8"/>
        <v>100</v>
      </c>
      <c r="J150" s="15"/>
      <c r="K150" s="15"/>
      <c r="L150" s="15"/>
      <c r="M150" s="343">
        <v>300</v>
      </c>
      <c r="N150" s="15"/>
      <c r="O150" s="15"/>
      <c r="P150" s="15"/>
      <c r="Q150" s="15"/>
      <c r="R150" s="15"/>
    </row>
    <row r="151" spans="1:18" ht="15" customHeight="1">
      <c r="A151" s="339"/>
      <c r="B151" s="339"/>
      <c r="C151" s="14" t="s">
        <v>168</v>
      </c>
      <c r="D151" s="343"/>
      <c r="E151" s="343">
        <v>1</v>
      </c>
      <c r="F151" s="343">
        <v>500</v>
      </c>
      <c r="G151" s="343">
        <v>500</v>
      </c>
      <c r="H151" s="343">
        <v>500</v>
      </c>
      <c r="I151" s="663">
        <f t="shared" si="8"/>
        <v>100</v>
      </c>
      <c r="J151" s="15"/>
      <c r="K151" s="15"/>
      <c r="L151" s="15"/>
      <c r="M151" s="343">
        <v>500</v>
      </c>
      <c r="N151" s="15"/>
      <c r="O151" s="15"/>
      <c r="P151" s="15"/>
      <c r="Q151" s="15"/>
      <c r="R151" s="15"/>
    </row>
    <row r="152" spans="1:18" ht="15" customHeight="1">
      <c r="A152" s="339"/>
      <c r="B152" s="339"/>
      <c r="C152" s="14" t="s">
        <v>169</v>
      </c>
      <c r="D152" s="343"/>
      <c r="E152" s="343">
        <v>1</v>
      </c>
      <c r="F152" s="343">
        <v>1200</v>
      </c>
      <c r="G152" s="343">
        <v>1200</v>
      </c>
      <c r="H152" s="343">
        <v>1200</v>
      </c>
      <c r="I152" s="663">
        <f t="shared" si="8"/>
        <v>100</v>
      </c>
      <c r="J152" s="15"/>
      <c r="K152" s="15"/>
      <c r="L152" s="15"/>
      <c r="M152" s="343">
        <v>1200</v>
      </c>
      <c r="N152" s="15"/>
      <c r="O152" s="15"/>
      <c r="P152" s="15"/>
      <c r="Q152" s="15"/>
      <c r="R152" s="15"/>
    </row>
    <row r="153" spans="1:18" ht="15" customHeight="1">
      <c r="A153" s="339"/>
      <c r="B153" s="339"/>
      <c r="C153" s="14" t="s">
        <v>170</v>
      </c>
      <c r="D153" s="343"/>
      <c r="E153" s="343">
        <v>1</v>
      </c>
      <c r="F153" s="343">
        <v>500</v>
      </c>
      <c r="G153" s="343">
        <v>500</v>
      </c>
      <c r="H153" s="343">
        <v>500</v>
      </c>
      <c r="I153" s="663">
        <f t="shared" si="8"/>
        <v>100</v>
      </c>
      <c r="J153" s="15"/>
      <c r="K153" s="15"/>
      <c r="L153" s="15"/>
      <c r="M153" s="343">
        <v>500</v>
      </c>
      <c r="N153" s="15"/>
      <c r="O153" s="15"/>
      <c r="P153" s="15"/>
      <c r="Q153" s="15"/>
      <c r="R153" s="15"/>
    </row>
    <row r="154" spans="1:18" ht="15" customHeight="1">
      <c r="A154" s="339"/>
      <c r="B154" s="339"/>
      <c r="C154" s="14" t="s">
        <v>171</v>
      </c>
      <c r="D154" s="336"/>
      <c r="E154" s="343">
        <v>1</v>
      </c>
      <c r="F154" s="343">
        <v>400</v>
      </c>
      <c r="G154" s="343">
        <v>400</v>
      </c>
      <c r="H154" s="343">
        <v>400</v>
      </c>
      <c r="I154" s="663">
        <f t="shared" si="8"/>
        <v>100</v>
      </c>
      <c r="J154" s="15"/>
      <c r="K154" s="15"/>
      <c r="L154" s="15"/>
      <c r="M154" s="343">
        <v>400</v>
      </c>
      <c r="N154" s="15"/>
      <c r="O154" s="15"/>
      <c r="P154" s="15"/>
      <c r="Q154" s="15"/>
      <c r="R154" s="15"/>
    </row>
    <row r="155" spans="1:18" ht="15" customHeight="1">
      <c r="A155" s="339"/>
      <c r="B155" s="339"/>
      <c r="C155" s="14" t="s">
        <v>172</v>
      </c>
      <c r="D155" s="336"/>
      <c r="E155" s="343">
        <v>1</v>
      </c>
      <c r="F155" s="343">
        <v>1500</v>
      </c>
      <c r="G155" s="343">
        <v>1405</v>
      </c>
      <c r="H155" s="342">
        <v>1380</v>
      </c>
      <c r="I155" s="663">
        <f t="shared" si="8"/>
        <v>98.22064056939502</v>
      </c>
      <c r="J155" s="15"/>
      <c r="K155" s="15"/>
      <c r="L155" s="12">
        <v>330</v>
      </c>
      <c r="M155" s="342">
        <v>1050</v>
      </c>
      <c r="N155" s="15"/>
      <c r="O155" s="15"/>
      <c r="P155" s="15"/>
      <c r="Q155" s="15"/>
      <c r="R155" s="15"/>
    </row>
    <row r="156" spans="1:18" ht="15" customHeight="1">
      <c r="A156" s="339"/>
      <c r="B156" s="339"/>
      <c r="C156" s="1565" t="s">
        <v>173</v>
      </c>
      <c r="D156" s="1566"/>
      <c r="E156" s="336">
        <v>2</v>
      </c>
      <c r="F156" s="343">
        <v>3500</v>
      </c>
      <c r="G156" s="343">
        <v>3830</v>
      </c>
      <c r="H156" s="343">
        <v>3500</v>
      </c>
      <c r="I156" s="663">
        <f t="shared" si="8"/>
        <v>91.38381201044386</v>
      </c>
      <c r="J156" s="15"/>
      <c r="K156" s="15"/>
      <c r="L156" s="15"/>
      <c r="M156" s="343">
        <v>3500</v>
      </c>
      <c r="N156" s="15"/>
      <c r="O156" s="15"/>
      <c r="P156" s="15"/>
      <c r="Q156" s="15"/>
      <c r="R156" s="15"/>
    </row>
    <row r="157" spans="1:18" ht="15" customHeight="1">
      <c r="A157" s="339"/>
      <c r="B157" s="339"/>
      <c r="C157" s="1565" t="s">
        <v>174</v>
      </c>
      <c r="D157" s="1566"/>
      <c r="E157" s="336">
        <v>2</v>
      </c>
      <c r="F157" s="343">
        <v>500</v>
      </c>
      <c r="G157" s="343">
        <v>550</v>
      </c>
      <c r="H157" s="343">
        <v>550</v>
      </c>
      <c r="I157" s="663">
        <f t="shared" si="8"/>
        <v>100</v>
      </c>
      <c r="J157" s="15"/>
      <c r="K157" s="15"/>
      <c r="L157" s="15"/>
      <c r="M157" s="343">
        <v>550</v>
      </c>
      <c r="N157" s="15"/>
      <c r="O157" s="15"/>
      <c r="P157" s="15"/>
      <c r="Q157" s="15"/>
      <c r="R157" s="15"/>
    </row>
    <row r="158" spans="1:18" ht="15" customHeight="1">
      <c r="A158" s="339"/>
      <c r="B158" s="339"/>
      <c r="C158" s="1583" t="s">
        <v>175</v>
      </c>
      <c r="D158" s="1584"/>
      <c r="E158" s="358">
        <v>2</v>
      </c>
      <c r="F158" s="481">
        <v>5000</v>
      </c>
      <c r="G158" s="481">
        <v>5000</v>
      </c>
      <c r="H158" s="481">
        <v>5000</v>
      </c>
      <c r="I158" s="663">
        <f t="shared" si="8"/>
        <v>100</v>
      </c>
      <c r="J158" s="15"/>
      <c r="K158" s="15"/>
      <c r="L158" s="15"/>
      <c r="M158" s="481">
        <v>5000</v>
      </c>
      <c r="N158" s="15"/>
      <c r="O158" s="15"/>
      <c r="P158" s="15"/>
      <c r="Q158" s="15"/>
      <c r="R158" s="15"/>
    </row>
    <row r="159" spans="1:18" ht="15" customHeight="1">
      <c r="A159" s="339"/>
      <c r="B159" s="339"/>
      <c r="C159" s="1582" t="s">
        <v>176</v>
      </c>
      <c r="D159" s="1582"/>
      <c r="E159" s="359">
        <v>2</v>
      </c>
      <c r="F159" s="482">
        <v>1000</v>
      </c>
      <c r="G159" s="482">
        <v>1000</v>
      </c>
      <c r="H159" s="482">
        <v>1000</v>
      </c>
      <c r="I159" s="663">
        <f t="shared" si="8"/>
        <v>100</v>
      </c>
      <c r="J159" s="15"/>
      <c r="K159" s="15"/>
      <c r="L159" s="15"/>
      <c r="M159" s="482">
        <v>1000</v>
      </c>
      <c r="N159" s="15"/>
      <c r="O159" s="15"/>
      <c r="P159" s="15"/>
      <c r="Q159" s="15"/>
      <c r="R159" s="15"/>
    </row>
    <row r="160" spans="1:18" ht="15" customHeight="1">
      <c r="A160" s="339"/>
      <c r="B160" s="339"/>
      <c r="C160" s="1582" t="s">
        <v>177</v>
      </c>
      <c r="D160" s="1582"/>
      <c r="E160" s="359">
        <v>2</v>
      </c>
      <c r="F160" s="482">
        <v>1000</v>
      </c>
      <c r="G160" s="482">
        <v>1000</v>
      </c>
      <c r="H160" s="482">
        <v>1000</v>
      </c>
      <c r="I160" s="663">
        <f t="shared" si="8"/>
        <v>100</v>
      </c>
      <c r="J160" s="15"/>
      <c r="K160" s="15"/>
      <c r="L160" s="15"/>
      <c r="M160" s="482">
        <v>1000</v>
      </c>
      <c r="N160" s="15"/>
      <c r="O160" s="15"/>
      <c r="P160" s="15"/>
      <c r="Q160" s="15"/>
      <c r="R160" s="15"/>
    </row>
    <row r="161" spans="1:18" ht="15" customHeight="1">
      <c r="A161" s="339"/>
      <c r="B161" s="339"/>
      <c r="C161" s="655" t="s">
        <v>981</v>
      </c>
      <c r="D161" s="653"/>
      <c r="E161" s="671">
        <v>2</v>
      </c>
      <c r="F161" s="654"/>
      <c r="G161" s="654">
        <v>3080</v>
      </c>
      <c r="H161" s="654">
        <v>2684</v>
      </c>
      <c r="I161" s="663">
        <f t="shared" si="8"/>
        <v>87.14285714285714</v>
      </c>
      <c r="J161" s="15">
        <v>32</v>
      </c>
      <c r="K161" s="15">
        <v>185</v>
      </c>
      <c r="L161" s="15">
        <v>667</v>
      </c>
      <c r="M161" s="15">
        <v>1800</v>
      </c>
      <c r="N161" s="15"/>
      <c r="O161" s="15"/>
      <c r="P161" s="15"/>
      <c r="Q161" s="15"/>
      <c r="R161" s="15"/>
    </row>
    <row r="162" spans="1:18" ht="15" customHeight="1">
      <c r="A162" s="339"/>
      <c r="B162" s="339"/>
      <c r="C162" s="1565" t="s">
        <v>178</v>
      </c>
      <c r="D162" s="1566"/>
      <c r="E162" s="336"/>
      <c r="F162" s="343"/>
      <c r="G162" s="343"/>
      <c r="H162" s="343"/>
      <c r="I162" s="663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1:18" ht="17.25" customHeight="1">
      <c r="A163" s="339"/>
      <c r="B163" s="339"/>
      <c r="C163" s="1497" t="s">
        <v>137</v>
      </c>
      <c r="D163" s="1570"/>
      <c r="E163" s="338">
        <v>2</v>
      </c>
      <c r="F163" s="342">
        <v>37000</v>
      </c>
      <c r="G163" s="342">
        <v>46</v>
      </c>
      <c r="H163" s="342">
        <v>46</v>
      </c>
      <c r="I163" s="663">
        <f aca="true" t="shared" si="9" ref="I163:I170">SUM(H163/G163)*100</f>
        <v>100</v>
      </c>
      <c r="J163" s="15"/>
      <c r="K163" s="15"/>
      <c r="L163" s="15">
        <v>46</v>
      </c>
      <c r="M163" s="15"/>
      <c r="N163" s="15"/>
      <c r="O163" s="15"/>
      <c r="P163" s="15"/>
      <c r="Q163" s="15"/>
      <c r="R163" s="15"/>
    </row>
    <row r="164" spans="1:18" ht="13.5" customHeight="1">
      <c r="A164" s="339"/>
      <c r="B164" s="339"/>
      <c r="C164" s="1580" t="s">
        <v>1579</v>
      </c>
      <c r="D164" s="1581"/>
      <c r="E164" s="338">
        <v>2</v>
      </c>
      <c r="F164" s="342"/>
      <c r="G164" s="342">
        <v>23811</v>
      </c>
      <c r="H164" s="342">
        <v>23811</v>
      </c>
      <c r="I164" s="663">
        <f t="shared" si="9"/>
        <v>100</v>
      </c>
      <c r="J164" s="15"/>
      <c r="K164" s="15"/>
      <c r="L164" s="15"/>
      <c r="M164" s="15">
        <v>23811</v>
      </c>
      <c r="N164" s="15"/>
      <c r="O164" s="15"/>
      <c r="P164" s="15"/>
      <c r="Q164" s="15"/>
      <c r="R164" s="15"/>
    </row>
    <row r="165" spans="1:18" ht="15" customHeight="1">
      <c r="A165" s="339"/>
      <c r="B165" s="339"/>
      <c r="C165" s="14" t="s">
        <v>179</v>
      </c>
      <c r="D165" s="336"/>
      <c r="E165" s="336">
        <v>1</v>
      </c>
      <c r="F165" s="343">
        <v>20461</v>
      </c>
      <c r="G165" s="343">
        <v>22461</v>
      </c>
      <c r="H165" s="343">
        <v>22460</v>
      </c>
      <c r="I165" s="663">
        <f t="shared" si="9"/>
        <v>99.99554783847559</v>
      </c>
      <c r="J165" s="15"/>
      <c r="K165" s="15"/>
      <c r="L165" s="15">
        <v>22460</v>
      </c>
      <c r="M165" s="15"/>
      <c r="N165" s="15"/>
      <c r="O165" s="15"/>
      <c r="P165" s="15"/>
      <c r="Q165" s="15"/>
      <c r="R165" s="15"/>
    </row>
    <row r="166" spans="1:18" ht="15" customHeight="1">
      <c r="A166" s="339"/>
      <c r="B166" s="339"/>
      <c r="C166" s="14" t="s">
        <v>1578</v>
      </c>
      <c r="D166" s="343"/>
      <c r="E166" s="343">
        <v>1</v>
      </c>
      <c r="F166" s="343">
        <v>2250</v>
      </c>
      <c r="G166" s="343">
        <v>2250</v>
      </c>
      <c r="H166" s="343">
        <v>2250</v>
      </c>
      <c r="I166" s="663">
        <f t="shared" si="9"/>
        <v>100</v>
      </c>
      <c r="J166" s="15"/>
      <c r="K166" s="15"/>
      <c r="L166" s="15"/>
      <c r="M166" s="15">
        <v>2250</v>
      </c>
      <c r="N166" s="15"/>
      <c r="O166" s="15"/>
      <c r="P166" s="15"/>
      <c r="Q166" s="15"/>
      <c r="R166" s="15"/>
    </row>
    <row r="167" spans="1:18" ht="12">
      <c r="A167" s="344"/>
      <c r="B167" s="344"/>
      <c r="C167" s="110" t="s">
        <v>180</v>
      </c>
      <c r="D167" s="345"/>
      <c r="E167" s="345"/>
      <c r="F167" s="345">
        <f>SUM(F52:F166)</f>
        <v>541287</v>
      </c>
      <c r="G167" s="345">
        <f>SUM(G52:G166)</f>
        <v>673456</v>
      </c>
      <c r="H167" s="345">
        <f>SUM(H52:H166)</f>
        <v>634718</v>
      </c>
      <c r="I167" s="664">
        <f t="shared" si="9"/>
        <v>94.24787959421253</v>
      </c>
      <c r="J167" s="345">
        <f aca="true" t="shared" si="10" ref="J167:R167">SUM(J52:J166)</f>
        <v>4570</v>
      </c>
      <c r="K167" s="345">
        <f t="shared" si="10"/>
        <v>1925</v>
      </c>
      <c r="L167" s="345">
        <f t="shared" si="10"/>
        <v>100818</v>
      </c>
      <c r="M167" s="345">
        <f t="shared" si="10"/>
        <v>502287</v>
      </c>
      <c r="N167" s="345">
        <f t="shared" si="10"/>
        <v>16298</v>
      </c>
      <c r="O167" s="345">
        <f t="shared" si="10"/>
        <v>0</v>
      </c>
      <c r="P167" s="345">
        <f t="shared" si="10"/>
        <v>0</v>
      </c>
      <c r="Q167" s="345">
        <f t="shared" si="10"/>
        <v>0</v>
      </c>
      <c r="R167" s="345">
        <f t="shared" si="10"/>
        <v>8820</v>
      </c>
    </row>
    <row r="168" spans="1:18" ht="12.75">
      <c r="A168" s="360"/>
      <c r="B168" s="360"/>
      <c r="C168" s="13" t="s">
        <v>181</v>
      </c>
      <c r="D168" s="342"/>
      <c r="E168" s="342"/>
      <c r="F168" s="342">
        <v>647899</v>
      </c>
      <c r="G168" s="342">
        <v>685277</v>
      </c>
      <c r="H168" s="222">
        <v>264465</v>
      </c>
      <c r="I168" s="663">
        <f t="shared" si="9"/>
        <v>38.592423209884466</v>
      </c>
      <c r="J168" s="346"/>
      <c r="K168" s="346"/>
      <c r="L168" s="346"/>
      <c r="M168" s="12"/>
      <c r="N168" s="12"/>
      <c r="O168" s="12">
        <v>212550</v>
      </c>
      <c r="P168" s="12"/>
      <c r="Q168" s="12">
        <v>51915</v>
      </c>
      <c r="R168" s="346"/>
    </row>
    <row r="169" spans="1:18" ht="12">
      <c r="A169" s="360"/>
      <c r="B169" s="360"/>
      <c r="C169" s="13" t="s">
        <v>371</v>
      </c>
      <c r="D169" s="342"/>
      <c r="E169" s="342"/>
      <c r="F169" s="342">
        <v>69826</v>
      </c>
      <c r="G169" s="342">
        <v>157797</v>
      </c>
      <c r="H169" s="342">
        <v>94662</v>
      </c>
      <c r="I169" s="663">
        <f t="shared" si="9"/>
        <v>59.98973364512633</v>
      </c>
      <c r="J169" s="346"/>
      <c r="K169" s="346"/>
      <c r="L169" s="346"/>
      <c r="M169" s="12"/>
      <c r="N169" s="12"/>
      <c r="O169" s="12"/>
      <c r="P169" s="12">
        <v>85134</v>
      </c>
      <c r="Q169" s="12">
        <v>9528</v>
      </c>
      <c r="R169" s="346"/>
    </row>
    <row r="170" spans="1:18" ht="12.75" customHeight="1">
      <c r="A170" s="344"/>
      <c r="B170" s="344"/>
      <c r="C170" s="110" t="s">
        <v>2345</v>
      </c>
      <c r="D170" s="345"/>
      <c r="E170" s="345"/>
      <c r="F170" s="345">
        <f>SUM(F167:F169)</f>
        <v>1259012</v>
      </c>
      <c r="G170" s="345">
        <f>SUM(G167:G169)</f>
        <v>1516530</v>
      </c>
      <c r="H170" s="345">
        <f>SUM(H167:H169)</f>
        <v>993845</v>
      </c>
      <c r="I170" s="664">
        <f t="shared" si="9"/>
        <v>65.53414703302936</v>
      </c>
      <c r="J170" s="345">
        <f aca="true" t="shared" si="11" ref="J170:R170">SUM(J167:J169)</f>
        <v>4570</v>
      </c>
      <c r="K170" s="345">
        <f t="shared" si="11"/>
        <v>1925</v>
      </c>
      <c r="L170" s="345">
        <f t="shared" si="11"/>
        <v>100818</v>
      </c>
      <c r="M170" s="345">
        <f t="shared" si="11"/>
        <v>502287</v>
      </c>
      <c r="N170" s="345">
        <f t="shared" si="11"/>
        <v>16298</v>
      </c>
      <c r="O170" s="345">
        <f t="shared" si="11"/>
        <v>212550</v>
      </c>
      <c r="P170" s="345">
        <f t="shared" si="11"/>
        <v>85134</v>
      </c>
      <c r="Q170" s="345">
        <f t="shared" si="11"/>
        <v>61443</v>
      </c>
      <c r="R170" s="345">
        <f t="shared" si="11"/>
        <v>8820</v>
      </c>
    </row>
    <row r="171" spans="1:18" ht="13.5" customHeight="1">
      <c r="A171" s="361">
        <v>1</v>
      </c>
      <c r="B171" s="361">
        <v>15</v>
      </c>
      <c r="C171" s="18" t="s">
        <v>182</v>
      </c>
      <c r="D171" s="343"/>
      <c r="E171" s="343"/>
      <c r="F171" s="343"/>
      <c r="G171" s="343"/>
      <c r="H171" s="343"/>
      <c r="I171" s="663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:18" ht="13.5" customHeight="1">
      <c r="A172" s="361"/>
      <c r="B172" s="361"/>
      <c r="C172" s="357">
        <v>813000</v>
      </c>
      <c r="D172" s="343" t="s">
        <v>183</v>
      </c>
      <c r="E172" s="343"/>
      <c r="F172" s="343"/>
      <c r="G172" s="343"/>
      <c r="H172" s="343"/>
      <c r="I172" s="663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1:18" ht="13.5" customHeight="1">
      <c r="A173" s="361"/>
      <c r="B173" s="361"/>
      <c r="C173" s="14" t="s">
        <v>184</v>
      </c>
      <c r="D173" s="343"/>
      <c r="E173" s="343">
        <v>1</v>
      </c>
      <c r="F173" s="343">
        <v>20000</v>
      </c>
      <c r="G173" s="343">
        <v>25651</v>
      </c>
      <c r="H173" s="343">
        <v>23215</v>
      </c>
      <c r="I173" s="663">
        <f aca="true" t="shared" si="12" ref="I173:I185">SUM(H173/G173)*100</f>
        <v>90.50329421854897</v>
      </c>
      <c r="J173" s="15"/>
      <c r="K173" s="15"/>
      <c r="L173" s="343">
        <v>23215</v>
      </c>
      <c r="M173" s="15"/>
      <c r="N173" s="15"/>
      <c r="O173" s="15"/>
      <c r="P173" s="15"/>
      <c r="Q173" s="15"/>
      <c r="R173" s="15"/>
    </row>
    <row r="174" spans="1:18" ht="13.5" customHeight="1">
      <c r="A174" s="361"/>
      <c r="B174" s="361"/>
      <c r="C174" s="14" t="s">
        <v>185</v>
      </c>
      <c r="D174" s="343"/>
      <c r="E174" s="343">
        <v>1</v>
      </c>
      <c r="F174" s="343">
        <v>115000</v>
      </c>
      <c r="G174" s="343">
        <v>115000</v>
      </c>
      <c r="H174" s="343">
        <v>114999</v>
      </c>
      <c r="I174" s="663">
        <f t="shared" si="12"/>
        <v>99.99913043478261</v>
      </c>
      <c r="J174" s="15"/>
      <c r="K174" s="15"/>
      <c r="L174" s="343">
        <v>114999</v>
      </c>
      <c r="M174" s="15"/>
      <c r="N174" s="15"/>
      <c r="O174" s="15"/>
      <c r="P174" s="15"/>
      <c r="Q174" s="15"/>
      <c r="R174" s="15"/>
    </row>
    <row r="175" spans="1:18" ht="13.5" customHeight="1">
      <c r="A175" s="361"/>
      <c r="B175" s="361"/>
      <c r="C175" s="357" t="s">
        <v>186</v>
      </c>
      <c r="D175" s="343"/>
      <c r="E175" s="343">
        <v>1</v>
      </c>
      <c r="F175" s="343">
        <v>10000</v>
      </c>
      <c r="G175" s="343">
        <v>12431</v>
      </c>
      <c r="H175" s="343">
        <v>10170</v>
      </c>
      <c r="I175" s="663">
        <f t="shared" si="12"/>
        <v>81.81160003217762</v>
      </c>
      <c r="J175" s="15"/>
      <c r="K175" s="15"/>
      <c r="L175" s="343">
        <v>10170</v>
      </c>
      <c r="M175" s="15"/>
      <c r="N175" s="15"/>
      <c r="O175" s="15"/>
      <c r="P175" s="15"/>
      <c r="Q175" s="15"/>
      <c r="R175" s="15"/>
    </row>
    <row r="176" spans="1:18" ht="13.5" customHeight="1">
      <c r="A176" s="361"/>
      <c r="B176" s="361"/>
      <c r="C176" s="357" t="s">
        <v>187</v>
      </c>
      <c r="D176" s="343"/>
      <c r="E176" s="343">
        <v>1</v>
      </c>
      <c r="F176" s="343">
        <v>700</v>
      </c>
      <c r="G176" s="343">
        <v>450</v>
      </c>
      <c r="H176" s="343">
        <v>446</v>
      </c>
      <c r="I176" s="663">
        <f t="shared" si="12"/>
        <v>99.11111111111111</v>
      </c>
      <c r="J176" s="15"/>
      <c r="K176" s="15"/>
      <c r="L176" s="343">
        <v>446</v>
      </c>
      <c r="M176" s="15"/>
      <c r="N176" s="15"/>
      <c r="O176" s="15"/>
      <c r="P176" s="15"/>
      <c r="Q176" s="15"/>
      <c r="R176" s="15"/>
    </row>
    <row r="177" spans="1:18" ht="13.5" customHeight="1">
      <c r="A177" s="361"/>
      <c r="B177" s="361"/>
      <c r="C177" s="357" t="s">
        <v>188</v>
      </c>
      <c r="D177" s="343"/>
      <c r="E177" s="343">
        <v>2</v>
      </c>
      <c r="F177" s="343">
        <v>2000</v>
      </c>
      <c r="G177" s="343">
        <v>2000</v>
      </c>
      <c r="H177" s="343">
        <v>1998</v>
      </c>
      <c r="I177" s="663">
        <f t="shared" si="12"/>
        <v>99.9</v>
      </c>
      <c r="J177" s="15"/>
      <c r="K177" s="15"/>
      <c r="L177" s="343">
        <v>1998</v>
      </c>
      <c r="M177" s="15"/>
      <c r="N177" s="15"/>
      <c r="O177" s="15"/>
      <c r="P177" s="15"/>
      <c r="Q177" s="15"/>
      <c r="R177" s="15"/>
    </row>
    <row r="178" spans="1:18" ht="13.5" customHeight="1">
      <c r="A178" s="361"/>
      <c r="B178" s="361"/>
      <c r="C178" s="357" t="s">
        <v>189</v>
      </c>
      <c r="D178" s="343"/>
      <c r="E178" s="343">
        <v>2</v>
      </c>
      <c r="F178" s="343">
        <v>1000</v>
      </c>
      <c r="G178" s="343">
        <v>1000</v>
      </c>
      <c r="H178" s="343">
        <v>583</v>
      </c>
      <c r="I178" s="663">
        <f t="shared" si="12"/>
        <v>58.3</v>
      </c>
      <c r="J178" s="15"/>
      <c r="K178" s="15"/>
      <c r="L178" s="343">
        <v>583</v>
      </c>
      <c r="M178" s="15"/>
      <c r="N178" s="15"/>
      <c r="O178" s="15"/>
      <c r="P178" s="15"/>
      <c r="Q178" s="15"/>
      <c r="R178" s="15"/>
    </row>
    <row r="179" spans="1:18" ht="13.5" customHeight="1">
      <c r="A179" s="361"/>
      <c r="B179" s="361"/>
      <c r="C179" s="357" t="s">
        <v>190</v>
      </c>
      <c r="D179" s="343"/>
      <c r="E179" s="343">
        <v>2</v>
      </c>
      <c r="F179" s="343">
        <v>1126</v>
      </c>
      <c r="G179" s="343">
        <v>626</v>
      </c>
      <c r="H179" s="343">
        <v>510</v>
      </c>
      <c r="I179" s="663">
        <f t="shared" si="12"/>
        <v>81.46964856230032</v>
      </c>
      <c r="J179" s="15"/>
      <c r="K179" s="15"/>
      <c r="L179" s="343">
        <v>510</v>
      </c>
      <c r="M179" s="15"/>
      <c r="N179" s="15"/>
      <c r="O179" s="15"/>
      <c r="P179" s="15"/>
      <c r="Q179" s="15"/>
      <c r="R179" s="15"/>
    </row>
    <row r="180" spans="1:18" ht="13.5" customHeight="1">
      <c r="A180" s="361"/>
      <c r="B180" s="361"/>
      <c r="C180" s="357" t="s">
        <v>191</v>
      </c>
      <c r="D180" s="343"/>
      <c r="E180" s="343">
        <v>1</v>
      </c>
      <c r="F180" s="343">
        <v>2500</v>
      </c>
      <c r="G180" s="343">
        <v>436</v>
      </c>
      <c r="H180" s="343">
        <v>436</v>
      </c>
      <c r="I180" s="663">
        <f t="shared" si="12"/>
        <v>100</v>
      </c>
      <c r="J180" s="15"/>
      <c r="K180" s="15"/>
      <c r="L180" s="343">
        <v>436</v>
      </c>
      <c r="M180" s="15"/>
      <c r="N180" s="15"/>
      <c r="O180" s="15"/>
      <c r="P180" s="15"/>
      <c r="Q180" s="15"/>
      <c r="R180" s="15"/>
    </row>
    <row r="181" spans="1:18" ht="13.5" customHeight="1">
      <c r="A181" s="361"/>
      <c r="B181" s="361"/>
      <c r="C181" s="357" t="s">
        <v>192</v>
      </c>
      <c r="D181" s="343"/>
      <c r="E181" s="343">
        <v>1</v>
      </c>
      <c r="F181" s="343">
        <v>1500</v>
      </c>
      <c r="G181" s="343">
        <v>1500</v>
      </c>
      <c r="H181" s="343">
        <v>1027</v>
      </c>
      <c r="I181" s="663">
        <f t="shared" si="12"/>
        <v>68.46666666666667</v>
      </c>
      <c r="J181" s="15"/>
      <c r="K181" s="15"/>
      <c r="L181" s="343">
        <v>1027</v>
      </c>
      <c r="M181" s="15"/>
      <c r="N181" s="15"/>
      <c r="O181" s="15"/>
      <c r="P181" s="15"/>
      <c r="Q181" s="15"/>
      <c r="R181" s="15"/>
    </row>
    <row r="182" spans="1:18" ht="13.5" customHeight="1">
      <c r="A182" s="361"/>
      <c r="B182" s="361"/>
      <c r="C182" s="357" t="s">
        <v>193</v>
      </c>
      <c r="D182" s="343"/>
      <c r="E182" s="343">
        <v>2</v>
      </c>
      <c r="F182" s="343">
        <v>3675</v>
      </c>
      <c r="G182" s="343">
        <v>3675</v>
      </c>
      <c r="H182" s="343">
        <v>3672</v>
      </c>
      <c r="I182" s="663">
        <f t="shared" si="12"/>
        <v>99.91836734693878</v>
      </c>
      <c r="J182" s="15"/>
      <c r="K182" s="15"/>
      <c r="L182" s="343">
        <v>3672</v>
      </c>
      <c r="M182" s="15"/>
      <c r="N182" s="15"/>
      <c r="O182" s="15"/>
      <c r="P182" s="15"/>
      <c r="Q182" s="15"/>
      <c r="R182" s="15"/>
    </row>
    <row r="183" spans="1:18" ht="13.5" customHeight="1">
      <c r="A183" s="361"/>
      <c r="B183" s="361"/>
      <c r="C183" s="1571" t="s">
        <v>194</v>
      </c>
      <c r="D183" s="1576"/>
      <c r="E183" s="1004">
        <v>2</v>
      </c>
      <c r="F183" s="1008">
        <v>1500</v>
      </c>
      <c r="G183" s="1004">
        <v>1500</v>
      </c>
      <c r="H183" s="1008">
        <v>1499</v>
      </c>
      <c r="I183" s="663">
        <f t="shared" si="12"/>
        <v>99.93333333333332</v>
      </c>
      <c r="J183" s="15"/>
      <c r="K183" s="15"/>
      <c r="L183" s="1008">
        <v>1499</v>
      </c>
      <c r="M183" s="15"/>
      <c r="N183" s="15"/>
      <c r="O183" s="15"/>
      <c r="P183" s="15"/>
      <c r="Q183" s="15"/>
      <c r="R183" s="15"/>
    </row>
    <row r="184" spans="1:18" ht="13.5" customHeight="1">
      <c r="A184" s="361"/>
      <c r="B184" s="361"/>
      <c r="C184" s="1571" t="s">
        <v>195</v>
      </c>
      <c r="D184" s="1576"/>
      <c r="E184" s="1004">
        <v>2</v>
      </c>
      <c r="F184" s="1008">
        <v>1000</v>
      </c>
      <c r="G184" s="1004">
        <v>54</v>
      </c>
      <c r="H184" s="1008">
        <v>54</v>
      </c>
      <c r="I184" s="663">
        <f t="shared" si="12"/>
        <v>100</v>
      </c>
      <c r="J184" s="15"/>
      <c r="K184" s="15"/>
      <c r="L184" s="1008">
        <v>54</v>
      </c>
      <c r="M184" s="15"/>
      <c r="N184" s="15"/>
      <c r="O184" s="15"/>
      <c r="P184" s="15"/>
      <c r="Q184" s="15"/>
      <c r="R184" s="15"/>
    </row>
    <row r="185" spans="1:18" ht="13.5" customHeight="1">
      <c r="A185" s="361"/>
      <c r="B185" s="361"/>
      <c r="C185" s="1571" t="s">
        <v>196</v>
      </c>
      <c r="D185" s="1576"/>
      <c r="E185" s="1004">
        <v>2</v>
      </c>
      <c r="F185" s="1008">
        <v>200</v>
      </c>
      <c r="G185" s="1004">
        <v>200</v>
      </c>
      <c r="H185" s="1008">
        <v>100</v>
      </c>
      <c r="I185" s="663">
        <f t="shared" si="12"/>
        <v>50</v>
      </c>
      <c r="J185" s="15"/>
      <c r="K185" s="15"/>
      <c r="L185" s="1008">
        <v>100</v>
      </c>
      <c r="M185" s="15"/>
      <c r="N185" s="15"/>
      <c r="O185" s="15"/>
      <c r="P185" s="15"/>
      <c r="Q185" s="15"/>
      <c r="R185" s="15"/>
    </row>
    <row r="186" spans="1:18" ht="13.5" customHeight="1">
      <c r="A186" s="361"/>
      <c r="B186" s="361"/>
      <c r="C186" s="1571" t="s">
        <v>1683</v>
      </c>
      <c r="D186" s="1576"/>
      <c r="E186" s="1004">
        <v>2</v>
      </c>
      <c r="F186" s="1008">
        <v>200</v>
      </c>
      <c r="G186" s="1004">
        <v>0</v>
      </c>
      <c r="H186" s="1008"/>
      <c r="I186" s="663"/>
      <c r="J186" s="15"/>
      <c r="K186" s="15"/>
      <c r="L186" s="1008"/>
      <c r="M186" s="15"/>
      <c r="N186" s="15"/>
      <c r="O186" s="15"/>
      <c r="P186" s="15"/>
      <c r="Q186" s="15"/>
      <c r="R186" s="15"/>
    </row>
    <row r="187" spans="1:18" ht="13.5" customHeight="1">
      <c r="A187" s="361"/>
      <c r="B187" s="361"/>
      <c r="C187" s="1571" t="s">
        <v>1684</v>
      </c>
      <c r="D187" s="1576"/>
      <c r="E187" s="1004">
        <v>2</v>
      </c>
      <c r="F187" s="1008">
        <v>300</v>
      </c>
      <c r="G187" s="1004">
        <v>300</v>
      </c>
      <c r="H187" s="1008">
        <v>300</v>
      </c>
      <c r="I187" s="663">
        <f>SUM(H187/G187)*100</f>
        <v>100</v>
      </c>
      <c r="J187" s="15"/>
      <c r="K187" s="15"/>
      <c r="L187" s="1008">
        <v>300</v>
      </c>
      <c r="M187" s="15"/>
      <c r="N187" s="15"/>
      <c r="O187" s="15"/>
      <c r="P187" s="15"/>
      <c r="Q187" s="15"/>
      <c r="R187" s="15"/>
    </row>
    <row r="188" spans="1:18" ht="13.5" customHeight="1">
      <c r="A188" s="361"/>
      <c r="B188" s="361"/>
      <c r="C188" s="357" t="s">
        <v>1685</v>
      </c>
      <c r="D188" s="1004"/>
      <c r="E188" s="1004">
        <v>1</v>
      </c>
      <c r="F188" s="1008">
        <v>8500</v>
      </c>
      <c r="G188" s="1004">
        <v>9015</v>
      </c>
      <c r="H188" s="1008">
        <v>6564</v>
      </c>
      <c r="I188" s="663">
        <f>SUM(H188/G188)*100</f>
        <v>72.81198003327786</v>
      </c>
      <c r="J188" s="15"/>
      <c r="K188" s="15"/>
      <c r="L188" s="1008">
        <v>6564</v>
      </c>
      <c r="M188" s="15"/>
      <c r="N188" s="15"/>
      <c r="O188" s="15"/>
      <c r="P188" s="15"/>
      <c r="Q188" s="15"/>
      <c r="R188" s="15"/>
    </row>
    <row r="189" spans="1:18" ht="13.5" customHeight="1">
      <c r="A189" s="361"/>
      <c r="B189" s="361"/>
      <c r="C189" s="1571" t="s">
        <v>95</v>
      </c>
      <c r="D189" s="1618"/>
      <c r="E189" s="1004">
        <v>2</v>
      </c>
      <c r="F189" s="1008"/>
      <c r="G189" s="1008">
        <v>3696</v>
      </c>
      <c r="H189" s="1008">
        <v>68</v>
      </c>
      <c r="I189" s="663">
        <f>SUM(H189/G189)*100</f>
        <v>1.83982683982684</v>
      </c>
      <c r="J189" s="15"/>
      <c r="K189" s="15"/>
      <c r="L189" s="1008">
        <v>68</v>
      </c>
      <c r="M189" s="15"/>
      <c r="N189" s="15"/>
      <c r="O189" s="15"/>
      <c r="P189" s="15"/>
      <c r="Q189" s="15"/>
      <c r="R189" s="15"/>
    </row>
    <row r="190" spans="1:18" ht="13.5" customHeight="1">
      <c r="A190" s="361"/>
      <c r="B190" s="361"/>
      <c r="C190" s="1565" t="s">
        <v>2035</v>
      </c>
      <c r="D190" s="1566"/>
      <c r="E190" s="336"/>
      <c r="F190" s="343"/>
      <c r="G190" s="336"/>
      <c r="H190" s="342"/>
      <c r="I190" s="688"/>
      <c r="J190" s="12"/>
      <c r="K190" s="12"/>
      <c r="L190" s="342"/>
      <c r="M190" s="15"/>
      <c r="N190" s="15"/>
      <c r="O190" s="15"/>
      <c r="P190" s="15"/>
      <c r="Q190" s="15"/>
      <c r="R190" s="15"/>
    </row>
    <row r="191" spans="1:18" ht="13.5" customHeight="1">
      <c r="A191" s="361"/>
      <c r="B191" s="361"/>
      <c r="C191" s="14" t="s">
        <v>1686</v>
      </c>
      <c r="D191" s="343"/>
      <c r="E191" s="343">
        <v>1</v>
      </c>
      <c r="F191" s="343">
        <v>85000</v>
      </c>
      <c r="G191" s="342">
        <v>89482</v>
      </c>
      <c r="H191" s="343">
        <v>83925</v>
      </c>
      <c r="I191" s="663">
        <f>SUM(H191/G191)*100</f>
        <v>93.78981247625221</v>
      </c>
      <c r="J191" s="15"/>
      <c r="K191" s="201"/>
      <c r="L191" s="343">
        <v>83925</v>
      </c>
      <c r="M191" s="15"/>
      <c r="N191" s="15"/>
      <c r="O191" s="15"/>
      <c r="P191" s="15"/>
      <c r="Q191" s="15"/>
      <c r="R191" s="15"/>
    </row>
    <row r="192" spans="1:18" ht="13.5" customHeight="1">
      <c r="A192" s="361"/>
      <c r="B192" s="361"/>
      <c r="C192" s="1577" t="s">
        <v>1279</v>
      </c>
      <c r="D192" s="1578"/>
      <c r="E192" s="343">
        <v>1</v>
      </c>
      <c r="F192" s="343"/>
      <c r="G192" s="342"/>
      <c r="H192" s="343"/>
      <c r="I192" s="663"/>
      <c r="J192" s="15"/>
      <c r="K192" s="201"/>
      <c r="L192" s="343"/>
      <c r="M192" s="15"/>
      <c r="N192" s="15"/>
      <c r="O192" s="15"/>
      <c r="P192" s="15"/>
      <c r="Q192" s="15"/>
      <c r="R192" s="15"/>
    </row>
    <row r="193" spans="1:18" ht="13.5" customHeight="1">
      <c r="A193" s="361"/>
      <c r="B193" s="361"/>
      <c r="C193" s="1565" t="s">
        <v>1687</v>
      </c>
      <c r="D193" s="1566"/>
      <c r="E193" s="336">
        <v>1</v>
      </c>
      <c r="F193" s="343">
        <v>32000</v>
      </c>
      <c r="G193" s="342">
        <v>31505</v>
      </c>
      <c r="H193" s="343">
        <v>28944</v>
      </c>
      <c r="I193" s="663">
        <f>SUM(H193/G193)*100</f>
        <v>91.87113156641803</v>
      </c>
      <c r="J193" s="15"/>
      <c r="K193" s="201"/>
      <c r="L193" s="343">
        <v>28944</v>
      </c>
      <c r="M193" s="15"/>
      <c r="N193" s="15"/>
      <c r="O193" s="15"/>
      <c r="P193" s="15"/>
      <c r="Q193" s="15"/>
      <c r="R193" s="15"/>
    </row>
    <row r="194" spans="1:18" ht="13.5" customHeight="1">
      <c r="A194" s="361"/>
      <c r="B194" s="361"/>
      <c r="C194" s="1565" t="s">
        <v>1688</v>
      </c>
      <c r="D194" s="1566"/>
      <c r="E194" s="336">
        <v>1</v>
      </c>
      <c r="F194" s="343">
        <v>2000</v>
      </c>
      <c r="G194" s="342">
        <v>0</v>
      </c>
      <c r="H194" s="343"/>
      <c r="I194" s="663"/>
      <c r="J194" s="15"/>
      <c r="K194" s="201"/>
      <c r="L194" s="343"/>
      <c r="M194" s="15"/>
      <c r="N194" s="15"/>
      <c r="O194" s="15"/>
      <c r="P194" s="15"/>
      <c r="Q194" s="15"/>
      <c r="R194" s="15"/>
    </row>
    <row r="195" spans="1:18" ht="13.5" customHeight="1">
      <c r="A195" s="361"/>
      <c r="B195" s="361"/>
      <c r="C195" s="14" t="s">
        <v>1689</v>
      </c>
      <c r="D195" s="336"/>
      <c r="E195" s="336">
        <v>2</v>
      </c>
      <c r="F195" s="343">
        <v>5000</v>
      </c>
      <c r="G195" s="342">
        <v>5000</v>
      </c>
      <c r="H195" s="343">
        <v>4152</v>
      </c>
      <c r="I195" s="663">
        <f>SUM(H195/G195)*100</f>
        <v>83.04</v>
      </c>
      <c r="J195" s="15"/>
      <c r="K195" s="201"/>
      <c r="L195" s="343">
        <v>4152</v>
      </c>
      <c r="M195" s="15"/>
      <c r="N195" s="15"/>
      <c r="O195" s="15"/>
      <c r="P195" s="15"/>
      <c r="Q195" s="15"/>
      <c r="R195" s="15"/>
    </row>
    <row r="196" spans="1:18" s="687" customFormat="1" ht="13.5" customHeight="1">
      <c r="A196" s="361"/>
      <c r="B196" s="361"/>
      <c r="C196" s="1577" t="s">
        <v>1280</v>
      </c>
      <c r="D196" s="1578"/>
      <c r="E196" s="336">
        <v>1</v>
      </c>
      <c r="F196" s="343"/>
      <c r="G196" s="342">
        <v>391</v>
      </c>
      <c r="H196" s="343">
        <v>391</v>
      </c>
      <c r="I196" s="663">
        <f>SUM(H196/G196)*100</f>
        <v>100</v>
      </c>
      <c r="J196" s="15"/>
      <c r="K196" s="201"/>
      <c r="L196" s="343">
        <v>391</v>
      </c>
      <c r="M196" s="15"/>
      <c r="N196" s="15"/>
      <c r="O196" s="15"/>
      <c r="P196" s="15"/>
      <c r="Q196" s="15"/>
      <c r="R196" s="15"/>
    </row>
    <row r="197" spans="1:18" s="687" customFormat="1" ht="13.5" customHeight="1">
      <c r="A197" s="361"/>
      <c r="B197" s="361"/>
      <c r="C197" s="1577" t="s">
        <v>1281</v>
      </c>
      <c r="D197" s="1578"/>
      <c r="E197" s="336">
        <v>1</v>
      </c>
      <c r="F197" s="343"/>
      <c r="G197" s="342">
        <v>3469</v>
      </c>
      <c r="H197" s="343">
        <v>3469</v>
      </c>
      <c r="I197" s="663">
        <f>SUM(H197/G197)*100</f>
        <v>100</v>
      </c>
      <c r="J197" s="15"/>
      <c r="K197" s="201"/>
      <c r="L197" s="343">
        <v>3469</v>
      </c>
      <c r="M197" s="15"/>
      <c r="N197" s="15"/>
      <c r="O197" s="15"/>
      <c r="P197" s="15"/>
      <c r="Q197" s="15"/>
      <c r="R197" s="15"/>
    </row>
    <row r="198" spans="1:18" ht="13.5" customHeight="1">
      <c r="A198" s="361"/>
      <c r="B198" s="361"/>
      <c r="C198" s="1571" t="s">
        <v>1690</v>
      </c>
      <c r="D198" s="1566"/>
      <c r="E198" s="336"/>
      <c r="F198" s="343"/>
      <c r="G198" s="342"/>
      <c r="H198" s="343"/>
      <c r="I198" s="663"/>
      <c r="J198" s="15"/>
      <c r="K198" s="201"/>
      <c r="L198" s="343"/>
      <c r="M198" s="15"/>
      <c r="N198" s="15"/>
      <c r="O198" s="15"/>
      <c r="P198" s="15"/>
      <c r="Q198" s="15"/>
      <c r="R198" s="15"/>
    </row>
    <row r="199" spans="1:18" ht="13.5" customHeight="1">
      <c r="A199" s="15"/>
      <c r="B199" s="15"/>
      <c r="C199" s="15" t="s">
        <v>11</v>
      </c>
      <c r="D199" s="15"/>
      <c r="E199" s="15">
        <v>1</v>
      </c>
      <c r="F199" s="15">
        <v>2000</v>
      </c>
      <c r="G199" s="12">
        <v>1889</v>
      </c>
      <c r="H199" s="15">
        <v>1889</v>
      </c>
      <c r="I199" s="663">
        <f>SUM(H199/G199)*100</f>
        <v>100</v>
      </c>
      <c r="J199" s="15"/>
      <c r="K199" s="201"/>
      <c r="L199" s="15">
        <v>1889</v>
      </c>
      <c r="M199" s="15"/>
      <c r="N199" s="15"/>
      <c r="O199" s="15"/>
      <c r="P199" s="15"/>
      <c r="Q199" s="15"/>
      <c r="R199" s="15"/>
    </row>
    <row r="200" spans="1:18" ht="13.5" customHeight="1">
      <c r="A200" s="361"/>
      <c r="B200" s="361"/>
      <c r="C200" s="14" t="s">
        <v>12</v>
      </c>
      <c r="D200" s="343"/>
      <c r="E200" s="343">
        <v>1</v>
      </c>
      <c r="F200" s="343">
        <v>5000</v>
      </c>
      <c r="G200" s="342">
        <v>17572</v>
      </c>
      <c r="H200" s="343">
        <v>17553</v>
      </c>
      <c r="I200" s="663">
        <f>SUM(H200/G200)*100</f>
        <v>99.89187343501025</v>
      </c>
      <c r="J200" s="15"/>
      <c r="K200" s="201"/>
      <c r="L200" s="343">
        <v>17553</v>
      </c>
      <c r="M200" s="15"/>
      <c r="N200" s="15"/>
      <c r="O200" s="15"/>
      <c r="P200" s="15"/>
      <c r="Q200" s="15"/>
      <c r="R200" s="15"/>
    </row>
    <row r="201" spans="1:18" ht="13.5" customHeight="1">
      <c r="A201" s="361"/>
      <c r="B201" s="361"/>
      <c r="C201" s="1565" t="s">
        <v>13</v>
      </c>
      <c r="D201" s="1576"/>
      <c r="E201" s="1004">
        <v>1</v>
      </c>
      <c r="F201" s="1008">
        <v>3000</v>
      </c>
      <c r="G201" s="1006">
        <v>2840</v>
      </c>
      <c r="H201" s="1008">
        <v>2837</v>
      </c>
      <c r="I201" s="663">
        <f>SUM(H201/G201)*100</f>
        <v>99.89436619718309</v>
      </c>
      <c r="J201" s="15"/>
      <c r="K201" s="201"/>
      <c r="L201" s="1008">
        <v>2837</v>
      </c>
      <c r="M201" s="15"/>
      <c r="N201" s="15"/>
      <c r="O201" s="15"/>
      <c r="P201" s="15"/>
      <c r="Q201" s="15"/>
      <c r="R201" s="15"/>
    </row>
    <row r="202" spans="1:18" ht="13.5" customHeight="1">
      <c r="A202" s="361"/>
      <c r="B202" s="361"/>
      <c r="C202" s="1565" t="s">
        <v>14</v>
      </c>
      <c r="D202" s="1566"/>
      <c r="E202" s="336"/>
      <c r="F202" s="343"/>
      <c r="G202" s="342"/>
      <c r="H202" s="343"/>
      <c r="I202" s="663"/>
      <c r="J202" s="15"/>
      <c r="K202" s="201"/>
      <c r="L202" s="343"/>
      <c r="M202" s="15"/>
      <c r="N202" s="15"/>
      <c r="O202" s="15"/>
      <c r="P202" s="15"/>
      <c r="Q202" s="15"/>
      <c r="R202" s="15"/>
    </row>
    <row r="203" spans="1:18" ht="13.5" customHeight="1">
      <c r="A203" s="361"/>
      <c r="B203" s="361"/>
      <c r="C203" s="357" t="s">
        <v>15</v>
      </c>
      <c r="D203" s="336"/>
      <c r="E203" s="336">
        <v>1</v>
      </c>
      <c r="F203" s="343">
        <v>15000</v>
      </c>
      <c r="G203" s="342">
        <v>12147</v>
      </c>
      <c r="H203" s="343">
        <v>10097</v>
      </c>
      <c r="I203" s="663">
        <f aca="true" t="shared" si="13" ref="I203:I208">SUM(H203/G203)*100</f>
        <v>83.1234049559562</v>
      </c>
      <c r="J203" s="15"/>
      <c r="K203" s="201"/>
      <c r="L203" s="343">
        <v>10097</v>
      </c>
      <c r="M203" s="15"/>
      <c r="N203" s="15"/>
      <c r="O203" s="15"/>
      <c r="P203" s="15"/>
      <c r="Q203" s="15"/>
      <c r="R203" s="15"/>
    </row>
    <row r="204" spans="1:18" ht="25.5" customHeight="1">
      <c r="A204" s="361"/>
      <c r="B204" s="361"/>
      <c r="C204" s="1567" t="s">
        <v>16</v>
      </c>
      <c r="D204" s="1566"/>
      <c r="E204" s="336">
        <v>1</v>
      </c>
      <c r="F204" s="343">
        <v>33000</v>
      </c>
      <c r="G204" s="342">
        <v>49720</v>
      </c>
      <c r="H204" s="343">
        <v>49721</v>
      </c>
      <c r="I204" s="663">
        <f t="shared" si="13"/>
        <v>100.00201126307321</v>
      </c>
      <c r="J204" s="15"/>
      <c r="K204" s="201"/>
      <c r="L204" s="343">
        <v>49721</v>
      </c>
      <c r="M204" s="15"/>
      <c r="N204" s="15"/>
      <c r="O204" s="15"/>
      <c r="P204" s="15"/>
      <c r="Q204" s="15"/>
      <c r="R204" s="15"/>
    </row>
    <row r="205" spans="1:18" ht="25.5" customHeight="1">
      <c r="A205" s="361"/>
      <c r="B205" s="361"/>
      <c r="C205" s="1567" t="s">
        <v>17</v>
      </c>
      <c r="D205" s="1566"/>
      <c r="E205" s="336">
        <v>1</v>
      </c>
      <c r="F205" s="343">
        <v>20000</v>
      </c>
      <c r="G205" s="343">
        <v>25420</v>
      </c>
      <c r="H205" s="343">
        <v>8347</v>
      </c>
      <c r="I205" s="663">
        <f t="shared" si="13"/>
        <v>32.83634933123525</v>
      </c>
      <c r="J205" s="15"/>
      <c r="K205" s="201"/>
      <c r="L205" s="343">
        <v>8347</v>
      </c>
      <c r="M205" s="15"/>
      <c r="N205" s="15"/>
      <c r="O205" s="15"/>
      <c r="P205" s="15"/>
      <c r="Q205" s="15"/>
      <c r="R205" s="15"/>
    </row>
    <row r="206" spans="1:18" ht="24" customHeight="1">
      <c r="A206" s="361"/>
      <c r="B206" s="361"/>
      <c r="C206" s="1567" t="s">
        <v>18</v>
      </c>
      <c r="D206" s="1566"/>
      <c r="E206" s="336">
        <v>1</v>
      </c>
      <c r="F206" s="343">
        <v>2000</v>
      </c>
      <c r="G206" s="343">
        <v>1291</v>
      </c>
      <c r="H206" s="343">
        <v>1283</v>
      </c>
      <c r="I206" s="663">
        <f t="shared" si="13"/>
        <v>99.38032532920217</v>
      </c>
      <c r="J206" s="15"/>
      <c r="K206" s="201"/>
      <c r="L206" s="343">
        <v>1283</v>
      </c>
      <c r="M206" s="15"/>
      <c r="N206" s="15"/>
      <c r="O206" s="15"/>
      <c r="P206" s="15"/>
      <c r="Q206" s="15"/>
      <c r="R206" s="15"/>
    </row>
    <row r="207" spans="1:18" ht="24" customHeight="1">
      <c r="A207" s="361"/>
      <c r="B207" s="361"/>
      <c r="C207" s="1567" t="s">
        <v>510</v>
      </c>
      <c r="D207" s="1579"/>
      <c r="E207" s="350">
        <v>1</v>
      </c>
      <c r="F207" s="478">
        <v>1800</v>
      </c>
      <c r="G207" s="478">
        <v>1640</v>
      </c>
      <c r="H207" s="478">
        <v>1638</v>
      </c>
      <c r="I207" s="663">
        <f t="shared" si="13"/>
        <v>99.8780487804878</v>
      </c>
      <c r="J207" s="15"/>
      <c r="K207" s="201"/>
      <c r="L207" s="478">
        <v>1638</v>
      </c>
      <c r="M207" s="15"/>
      <c r="N207" s="15"/>
      <c r="O207" s="15"/>
      <c r="P207" s="15"/>
      <c r="Q207" s="15"/>
      <c r="R207" s="15"/>
    </row>
    <row r="208" spans="1:18" ht="12" customHeight="1">
      <c r="A208" s="361"/>
      <c r="B208" s="361"/>
      <c r="C208" s="1565" t="s">
        <v>511</v>
      </c>
      <c r="D208" s="1566"/>
      <c r="E208" s="336">
        <v>3</v>
      </c>
      <c r="F208" s="343">
        <v>2000</v>
      </c>
      <c r="G208" s="343">
        <v>650</v>
      </c>
      <c r="H208" s="343">
        <v>647</v>
      </c>
      <c r="I208" s="663">
        <f t="shared" si="13"/>
        <v>99.53846153846155</v>
      </c>
      <c r="J208" s="15"/>
      <c r="K208" s="201"/>
      <c r="L208" s="343">
        <v>647</v>
      </c>
      <c r="M208" s="15"/>
      <c r="N208" s="15"/>
      <c r="O208" s="15"/>
      <c r="P208" s="15"/>
      <c r="Q208" s="15"/>
      <c r="R208" s="15"/>
    </row>
    <row r="209" spans="1:18" ht="12" customHeight="1">
      <c r="A209" s="361"/>
      <c r="B209" s="361"/>
      <c r="C209" s="14" t="s">
        <v>512</v>
      </c>
      <c r="D209" s="336"/>
      <c r="E209" s="336">
        <v>3</v>
      </c>
      <c r="F209" s="343">
        <v>1000</v>
      </c>
      <c r="G209" s="343">
        <v>0</v>
      </c>
      <c r="H209" s="343"/>
      <c r="I209" s="663"/>
      <c r="J209" s="15"/>
      <c r="K209" s="201"/>
      <c r="L209" s="15"/>
      <c r="M209" s="15"/>
      <c r="N209" s="15"/>
      <c r="O209" s="15"/>
      <c r="P209" s="15"/>
      <c r="Q209" s="15"/>
      <c r="R209" s="15"/>
    </row>
    <row r="210" spans="1:18" ht="24" customHeight="1">
      <c r="A210" s="361"/>
      <c r="B210" s="361"/>
      <c r="C210" s="1567" t="s">
        <v>513</v>
      </c>
      <c r="D210" s="1579"/>
      <c r="E210" s="350">
        <v>2</v>
      </c>
      <c r="F210" s="478">
        <v>1000</v>
      </c>
      <c r="G210" s="478">
        <v>0</v>
      </c>
      <c r="H210" s="478"/>
      <c r="I210" s="663"/>
      <c r="J210" s="15"/>
      <c r="K210" s="201"/>
      <c r="L210" s="15"/>
      <c r="M210" s="15"/>
      <c r="N210" s="15"/>
      <c r="O210" s="15"/>
      <c r="P210" s="15"/>
      <c r="Q210" s="15"/>
      <c r="R210" s="15"/>
    </row>
    <row r="211" spans="1:18" ht="24.75" customHeight="1">
      <c r="A211" s="361"/>
      <c r="B211" s="361"/>
      <c r="C211" s="1567" t="s">
        <v>2046</v>
      </c>
      <c r="D211" s="1579"/>
      <c r="E211" s="350"/>
      <c r="F211" s="478"/>
      <c r="G211" s="478"/>
      <c r="H211" s="478"/>
      <c r="I211" s="663"/>
      <c r="J211" s="15"/>
      <c r="K211" s="201"/>
      <c r="L211" s="15"/>
      <c r="M211" s="15"/>
      <c r="N211" s="15"/>
      <c r="O211" s="15"/>
      <c r="P211" s="15"/>
      <c r="Q211" s="15"/>
      <c r="R211" s="15"/>
    </row>
    <row r="212" spans="1:18" ht="13.5" customHeight="1">
      <c r="A212" s="361"/>
      <c r="B212" s="361"/>
      <c r="C212" s="14" t="s">
        <v>2202</v>
      </c>
      <c r="D212" s="343"/>
      <c r="E212" s="343">
        <v>1</v>
      </c>
      <c r="F212" s="343">
        <v>1500</v>
      </c>
      <c r="G212" s="343">
        <v>1500</v>
      </c>
      <c r="H212" s="343">
        <v>1492</v>
      </c>
      <c r="I212" s="663">
        <f>SUM(H212/G212)*100</f>
        <v>99.46666666666667</v>
      </c>
      <c r="J212" s="15"/>
      <c r="K212" s="201"/>
      <c r="L212" s="15">
        <v>1492</v>
      </c>
      <c r="M212" s="15"/>
      <c r="N212" s="15"/>
      <c r="O212" s="15"/>
      <c r="P212" s="15"/>
      <c r="Q212" s="15"/>
      <c r="R212" s="15"/>
    </row>
    <row r="213" spans="1:18" ht="13.5" customHeight="1">
      <c r="A213" s="361"/>
      <c r="B213" s="361"/>
      <c r="C213" s="1565" t="s">
        <v>2203</v>
      </c>
      <c r="D213" s="1576"/>
      <c r="E213" s="1004">
        <v>2</v>
      </c>
      <c r="F213" s="1008">
        <v>800</v>
      </c>
      <c r="G213" s="1008">
        <v>0</v>
      </c>
      <c r="H213" s="1008"/>
      <c r="I213" s="663"/>
      <c r="J213" s="15"/>
      <c r="K213" s="201"/>
      <c r="L213" s="15"/>
      <c r="M213" s="15"/>
      <c r="N213" s="15"/>
      <c r="O213" s="15"/>
      <c r="P213" s="15"/>
      <c r="Q213" s="15"/>
      <c r="R213" s="15"/>
    </row>
    <row r="214" spans="1:18" ht="39" customHeight="1">
      <c r="A214" s="361"/>
      <c r="B214" s="361"/>
      <c r="C214" s="1567" t="s">
        <v>982</v>
      </c>
      <c r="D214" s="1570"/>
      <c r="E214" s="1004">
        <v>2</v>
      </c>
      <c r="F214" s="1008"/>
      <c r="G214" s="1008">
        <v>800</v>
      </c>
      <c r="H214" s="1008">
        <v>800</v>
      </c>
      <c r="I214" s="663">
        <f>SUM(H214/G214)*100</f>
        <v>100</v>
      </c>
      <c r="J214" s="15"/>
      <c r="K214" s="201"/>
      <c r="L214" s="15"/>
      <c r="M214" s="15">
        <v>800</v>
      </c>
      <c r="N214" s="15"/>
      <c r="O214" s="15"/>
      <c r="P214" s="15"/>
      <c r="Q214" s="15"/>
      <c r="R214" s="15"/>
    </row>
    <row r="215" spans="1:18" ht="13.5" customHeight="1">
      <c r="A215" s="361"/>
      <c r="B215" s="361"/>
      <c r="C215" s="1571" t="s">
        <v>2204</v>
      </c>
      <c r="D215" s="1566"/>
      <c r="E215" s="336"/>
      <c r="F215" s="343"/>
      <c r="G215" s="343"/>
      <c r="H215" s="343"/>
      <c r="I215" s="663"/>
      <c r="J215" s="15"/>
      <c r="K215" s="201"/>
      <c r="L215" s="15"/>
      <c r="M215" s="15"/>
      <c r="N215" s="15"/>
      <c r="O215" s="15"/>
      <c r="P215" s="15"/>
      <c r="Q215" s="15"/>
      <c r="R215" s="15"/>
    </row>
    <row r="216" spans="1:18" ht="13.5" customHeight="1">
      <c r="A216" s="361"/>
      <c r="B216" s="361"/>
      <c r="C216" s="14" t="s">
        <v>2205</v>
      </c>
      <c r="D216" s="343"/>
      <c r="E216" s="343">
        <v>1</v>
      </c>
      <c r="F216" s="343">
        <v>9500</v>
      </c>
      <c r="G216" s="343">
        <v>5965</v>
      </c>
      <c r="H216" s="343">
        <v>6064</v>
      </c>
      <c r="I216" s="663">
        <f aca="true" t="shared" si="14" ref="I216:I229">SUM(H216/G216)*100</f>
        <v>101.65968147527242</v>
      </c>
      <c r="J216" s="15"/>
      <c r="K216" s="201"/>
      <c r="L216" s="15">
        <v>5964</v>
      </c>
      <c r="M216" s="15">
        <v>100</v>
      </c>
      <c r="N216" s="15"/>
      <c r="O216" s="15"/>
      <c r="P216" s="15"/>
      <c r="Q216" s="15"/>
      <c r="R216" s="15"/>
    </row>
    <row r="217" spans="1:18" ht="25.5" customHeight="1">
      <c r="A217" s="361"/>
      <c r="B217" s="361"/>
      <c r="C217" s="1497" t="s">
        <v>1577</v>
      </c>
      <c r="D217" s="1570"/>
      <c r="E217" s="342">
        <v>1</v>
      </c>
      <c r="F217" s="342">
        <v>18000</v>
      </c>
      <c r="G217" s="342">
        <v>18000</v>
      </c>
      <c r="H217" s="342">
        <v>18000</v>
      </c>
      <c r="I217" s="663">
        <f t="shared" si="14"/>
        <v>100</v>
      </c>
      <c r="J217" s="15"/>
      <c r="K217" s="201"/>
      <c r="L217" s="15"/>
      <c r="M217" s="15">
        <v>18000</v>
      </c>
      <c r="N217" s="15"/>
      <c r="O217" s="15"/>
      <c r="P217" s="15"/>
      <c r="Q217" s="15"/>
      <c r="R217" s="15"/>
    </row>
    <row r="218" spans="1:18" ht="13.5" customHeight="1">
      <c r="A218" s="361"/>
      <c r="B218" s="361"/>
      <c r="C218" s="14" t="s">
        <v>2206</v>
      </c>
      <c r="D218" s="343"/>
      <c r="E218" s="343">
        <v>1</v>
      </c>
      <c r="F218" s="343">
        <v>9500</v>
      </c>
      <c r="G218" s="343">
        <v>19284</v>
      </c>
      <c r="H218" s="343">
        <v>14507</v>
      </c>
      <c r="I218" s="663">
        <f t="shared" si="14"/>
        <v>75.22816842978635</v>
      </c>
      <c r="J218" s="15"/>
      <c r="K218" s="201"/>
      <c r="L218" s="15">
        <v>13707</v>
      </c>
      <c r="M218" s="15">
        <v>800</v>
      </c>
      <c r="N218" s="15"/>
      <c r="O218" s="15"/>
      <c r="P218" s="15"/>
      <c r="Q218" s="15"/>
      <c r="R218" s="15"/>
    </row>
    <row r="219" spans="1:18" ht="15" customHeight="1">
      <c r="A219" s="361"/>
      <c r="B219" s="361"/>
      <c r="C219" s="1567" t="s">
        <v>2207</v>
      </c>
      <c r="D219" s="1576"/>
      <c r="E219" s="343">
        <v>2</v>
      </c>
      <c r="F219" s="343">
        <v>2000</v>
      </c>
      <c r="G219" s="343">
        <v>1885</v>
      </c>
      <c r="H219" s="343">
        <v>1860</v>
      </c>
      <c r="I219" s="663">
        <f t="shared" si="14"/>
        <v>98.6737400530504</v>
      </c>
      <c r="J219" s="15"/>
      <c r="K219" s="201"/>
      <c r="L219" s="15"/>
      <c r="M219" s="15">
        <v>1860</v>
      </c>
      <c r="N219" s="15"/>
      <c r="O219" s="15"/>
      <c r="P219" s="15"/>
      <c r="Q219" s="15"/>
      <c r="R219" s="15"/>
    </row>
    <row r="220" spans="1:18" ht="27.75" customHeight="1">
      <c r="A220" s="361"/>
      <c r="B220" s="361"/>
      <c r="C220" s="1650" t="s">
        <v>158</v>
      </c>
      <c r="D220" s="1651"/>
      <c r="E220" s="343">
        <v>2</v>
      </c>
      <c r="F220" s="343"/>
      <c r="G220" s="343">
        <v>115</v>
      </c>
      <c r="H220" s="343">
        <v>115</v>
      </c>
      <c r="I220" s="663">
        <f t="shared" si="14"/>
        <v>100</v>
      </c>
      <c r="J220" s="15"/>
      <c r="K220" s="201"/>
      <c r="L220" s="15"/>
      <c r="M220" s="15">
        <v>115</v>
      </c>
      <c r="N220" s="15"/>
      <c r="O220" s="15"/>
      <c r="P220" s="15"/>
      <c r="Q220" s="15"/>
      <c r="R220" s="15"/>
    </row>
    <row r="221" spans="1:18" ht="13.5" customHeight="1">
      <c r="A221" s="361" t="s">
        <v>1332</v>
      </c>
      <c r="B221" s="361"/>
      <c r="C221" s="14" t="s">
        <v>2208</v>
      </c>
      <c r="D221" s="336"/>
      <c r="E221" s="336">
        <v>2</v>
      </c>
      <c r="F221" s="343">
        <v>15000</v>
      </c>
      <c r="G221" s="343">
        <v>678</v>
      </c>
      <c r="H221" s="343">
        <v>429</v>
      </c>
      <c r="I221" s="663">
        <f t="shared" si="14"/>
        <v>63.27433628318584</v>
      </c>
      <c r="J221" s="15"/>
      <c r="K221" s="201"/>
      <c r="L221" s="15">
        <v>429</v>
      </c>
      <c r="M221" s="15"/>
      <c r="N221" s="15"/>
      <c r="O221" s="15"/>
      <c r="P221" s="15"/>
      <c r="Q221" s="15"/>
      <c r="R221" s="15"/>
    </row>
    <row r="222" spans="1:18" ht="13.5" customHeight="1">
      <c r="A222" s="361"/>
      <c r="B222" s="361"/>
      <c r="C222" s="14" t="s">
        <v>985</v>
      </c>
      <c r="D222" s="336"/>
      <c r="E222" s="338">
        <v>1</v>
      </c>
      <c r="F222" s="343"/>
      <c r="G222" s="343">
        <v>578</v>
      </c>
      <c r="H222" s="343">
        <v>446</v>
      </c>
      <c r="I222" s="663">
        <f t="shared" si="14"/>
        <v>77.16262975778547</v>
      </c>
      <c r="J222" s="15"/>
      <c r="K222" s="201"/>
      <c r="L222" s="343">
        <v>446</v>
      </c>
      <c r="M222" s="15"/>
      <c r="N222" s="15"/>
      <c r="O222" s="15"/>
      <c r="P222" s="15"/>
      <c r="Q222" s="15"/>
      <c r="R222" s="15"/>
    </row>
    <row r="223" spans="1:18" ht="13.5" customHeight="1">
      <c r="A223" s="361"/>
      <c r="B223" s="361"/>
      <c r="C223" s="1571" t="s">
        <v>2209</v>
      </c>
      <c r="D223" s="1576"/>
      <c r="E223" s="1004">
        <v>2</v>
      </c>
      <c r="F223" s="1008">
        <v>1000</v>
      </c>
      <c r="G223" s="1008">
        <v>1000</v>
      </c>
      <c r="H223" s="1008">
        <v>997</v>
      </c>
      <c r="I223" s="663">
        <f t="shared" si="14"/>
        <v>99.7</v>
      </c>
      <c r="J223" s="15"/>
      <c r="K223" s="15"/>
      <c r="L223" s="1008">
        <v>997</v>
      </c>
      <c r="M223" s="15"/>
      <c r="N223" s="15"/>
      <c r="O223" s="15"/>
      <c r="P223" s="15"/>
      <c r="Q223" s="15"/>
      <c r="R223" s="15"/>
    </row>
    <row r="224" spans="1:18" ht="24.75" customHeight="1">
      <c r="A224" s="361"/>
      <c r="B224" s="361"/>
      <c r="C224" s="1569" t="s">
        <v>2210</v>
      </c>
      <c r="D224" s="1570"/>
      <c r="E224" s="992">
        <v>2</v>
      </c>
      <c r="F224" s="1009">
        <v>1500</v>
      </c>
      <c r="G224" s="1009">
        <v>2446</v>
      </c>
      <c r="H224" s="1009">
        <v>2446</v>
      </c>
      <c r="I224" s="663">
        <f t="shared" si="14"/>
        <v>100</v>
      </c>
      <c r="J224" s="15"/>
      <c r="K224" s="15"/>
      <c r="L224" s="1009">
        <v>2446</v>
      </c>
      <c r="M224" s="15"/>
      <c r="N224" s="15"/>
      <c r="O224" s="15"/>
      <c r="P224" s="15"/>
      <c r="Q224" s="15"/>
      <c r="R224" s="15"/>
    </row>
    <row r="225" spans="1:18" ht="13.5" customHeight="1">
      <c r="A225" s="361"/>
      <c r="B225" s="361"/>
      <c r="C225" s="14" t="s">
        <v>2211</v>
      </c>
      <c r="D225" s="343"/>
      <c r="E225" s="343">
        <v>1</v>
      </c>
      <c r="F225" s="343">
        <v>55000</v>
      </c>
      <c r="G225" s="342">
        <v>53923</v>
      </c>
      <c r="H225" s="343">
        <v>50535</v>
      </c>
      <c r="I225" s="663">
        <f t="shared" si="14"/>
        <v>93.71696678597259</v>
      </c>
      <c r="J225" s="15"/>
      <c r="K225" s="201"/>
      <c r="L225" s="343">
        <v>50535</v>
      </c>
      <c r="M225" s="15"/>
      <c r="N225" s="15"/>
      <c r="O225" s="15"/>
      <c r="P225" s="15"/>
      <c r="Q225" s="15"/>
      <c r="R225" s="15"/>
    </row>
    <row r="226" spans="1:18" ht="13.5" customHeight="1">
      <c r="A226" s="361"/>
      <c r="B226" s="361"/>
      <c r="C226" s="14" t="s">
        <v>2212</v>
      </c>
      <c r="D226" s="343"/>
      <c r="E226" s="343">
        <v>1</v>
      </c>
      <c r="F226" s="343">
        <v>95000</v>
      </c>
      <c r="G226" s="342">
        <v>95427</v>
      </c>
      <c r="H226" s="343">
        <v>95000</v>
      </c>
      <c r="I226" s="663">
        <f t="shared" si="14"/>
        <v>99.55253754178587</v>
      </c>
      <c r="J226" s="15"/>
      <c r="K226" s="201"/>
      <c r="L226" s="343">
        <v>95000</v>
      </c>
      <c r="M226" s="15"/>
      <c r="N226" s="15"/>
      <c r="O226" s="15"/>
      <c r="P226" s="15"/>
      <c r="Q226" s="15"/>
      <c r="R226" s="15"/>
    </row>
    <row r="227" spans="1:18" ht="13.5" customHeight="1">
      <c r="A227" s="361"/>
      <c r="B227" s="361"/>
      <c r="C227" s="14" t="s">
        <v>2213</v>
      </c>
      <c r="D227" s="343"/>
      <c r="E227" s="343">
        <v>1</v>
      </c>
      <c r="F227" s="343">
        <v>35000</v>
      </c>
      <c r="G227" s="343">
        <v>136446</v>
      </c>
      <c r="H227" s="343">
        <v>136445</v>
      </c>
      <c r="I227" s="663">
        <f t="shared" si="14"/>
        <v>99.99926710933264</v>
      </c>
      <c r="J227" s="15"/>
      <c r="K227" s="201"/>
      <c r="L227" s="343">
        <v>136445</v>
      </c>
      <c r="M227" s="15"/>
      <c r="N227" s="15"/>
      <c r="O227" s="15"/>
      <c r="P227" s="15"/>
      <c r="Q227" s="15"/>
      <c r="R227" s="15"/>
    </row>
    <row r="228" spans="1:18" ht="13.5" customHeight="1">
      <c r="A228" s="361"/>
      <c r="B228" s="361"/>
      <c r="C228" s="14" t="s">
        <v>2214</v>
      </c>
      <c r="D228" s="343"/>
      <c r="E228" s="343">
        <v>2</v>
      </c>
      <c r="F228" s="343">
        <v>1200</v>
      </c>
      <c r="G228" s="343">
        <v>1734</v>
      </c>
      <c r="H228" s="343">
        <v>1734</v>
      </c>
      <c r="I228" s="663">
        <f t="shared" si="14"/>
        <v>100</v>
      </c>
      <c r="J228" s="15"/>
      <c r="K228" s="201"/>
      <c r="L228" s="343">
        <v>319</v>
      </c>
      <c r="M228" s="15">
        <v>1415</v>
      </c>
      <c r="N228" s="15"/>
      <c r="O228" s="15"/>
      <c r="P228" s="15"/>
      <c r="Q228" s="15"/>
      <c r="R228" s="15"/>
    </row>
    <row r="229" spans="1:18" ht="13.5" customHeight="1">
      <c r="A229" s="361"/>
      <c r="B229" s="361"/>
      <c r="C229" s="14" t="s">
        <v>2215</v>
      </c>
      <c r="D229" s="343"/>
      <c r="E229" s="343">
        <v>2</v>
      </c>
      <c r="F229" s="343">
        <v>1500</v>
      </c>
      <c r="G229" s="343">
        <v>268</v>
      </c>
      <c r="H229" s="343">
        <v>246</v>
      </c>
      <c r="I229" s="663">
        <f t="shared" si="14"/>
        <v>91.7910447761194</v>
      </c>
      <c r="J229" s="15"/>
      <c r="K229" s="201"/>
      <c r="L229" s="343">
        <v>246</v>
      </c>
      <c r="M229" s="15"/>
      <c r="N229" s="15"/>
      <c r="O229" s="15"/>
      <c r="P229" s="15"/>
      <c r="Q229" s="15"/>
      <c r="R229" s="15"/>
    </row>
    <row r="230" spans="1:18" ht="13.5" customHeight="1">
      <c r="A230" s="361"/>
      <c r="B230" s="361"/>
      <c r="C230" s="1625" t="s">
        <v>2216</v>
      </c>
      <c r="D230" s="1595"/>
      <c r="E230" s="993">
        <v>2</v>
      </c>
      <c r="F230" s="1006">
        <v>1000</v>
      </c>
      <c r="G230" s="1006">
        <v>0</v>
      </c>
      <c r="H230" s="1006"/>
      <c r="I230" s="663"/>
      <c r="J230" s="15"/>
      <c r="K230" s="201"/>
      <c r="L230" s="1006"/>
      <c r="M230" s="15"/>
      <c r="N230" s="15"/>
      <c r="O230" s="15"/>
      <c r="P230" s="15"/>
      <c r="Q230" s="15"/>
      <c r="R230" s="15"/>
    </row>
    <row r="231" spans="1:18" ht="24.75" customHeight="1">
      <c r="A231" s="361"/>
      <c r="B231" s="361"/>
      <c r="C231" s="1572" t="s">
        <v>2217</v>
      </c>
      <c r="D231" s="1570"/>
      <c r="E231" s="992">
        <v>2</v>
      </c>
      <c r="F231" s="1009">
        <v>2506</v>
      </c>
      <c r="G231" s="1009">
        <v>2506</v>
      </c>
      <c r="H231" s="1009">
        <v>2196</v>
      </c>
      <c r="I231" s="663">
        <f>SUM(H231/G231)*100</f>
        <v>87.62968874700718</v>
      </c>
      <c r="J231" s="15">
        <v>1875</v>
      </c>
      <c r="K231" s="201">
        <v>252</v>
      </c>
      <c r="L231" s="15">
        <v>69</v>
      </c>
      <c r="M231" s="15"/>
      <c r="N231" s="15"/>
      <c r="O231" s="15"/>
      <c r="P231" s="15"/>
      <c r="Q231" s="15"/>
      <c r="R231" s="15"/>
    </row>
    <row r="232" spans="1:18" ht="15" customHeight="1">
      <c r="A232" s="361"/>
      <c r="B232" s="361"/>
      <c r="C232" s="1572" t="s">
        <v>96</v>
      </c>
      <c r="D232" s="1570"/>
      <c r="E232" s="992">
        <v>2</v>
      </c>
      <c r="F232" s="1009">
        <v>3839</v>
      </c>
      <c r="G232" s="1009">
        <v>3839</v>
      </c>
      <c r="H232" s="1009">
        <v>3832</v>
      </c>
      <c r="I232" s="663">
        <f>SUM(H232/G232)*100</f>
        <v>99.81766084917948</v>
      </c>
      <c r="J232" s="15"/>
      <c r="K232" s="201"/>
      <c r="L232" s="15">
        <v>3832</v>
      </c>
      <c r="M232" s="15"/>
      <c r="N232" s="15"/>
      <c r="O232" s="15"/>
      <c r="P232" s="15"/>
      <c r="Q232" s="15"/>
      <c r="R232" s="15"/>
    </row>
    <row r="233" spans="1:18" ht="11.25" customHeight="1">
      <c r="A233" s="361"/>
      <c r="B233" s="361"/>
      <c r="C233" s="13" t="s">
        <v>983</v>
      </c>
      <c r="D233" s="342"/>
      <c r="E233" s="994"/>
      <c r="F233" s="1009"/>
      <c r="G233" s="1009"/>
      <c r="H233" s="1009"/>
      <c r="I233" s="663"/>
      <c r="J233" s="15"/>
      <c r="K233" s="201"/>
      <c r="L233" s="15"/>
      <c r="M233" s="15"/>
      <c r="N233" s="15"/>
      <c r="O233" s="15"/>
      <c r="P233" s="15"/>
      <c r="Q233" s="15"/>
      <c r="R233" s="15"/>
    </row>
    <row r="234" spans="1:18" ht="13.5" customHeight="1">
      <c r="A234" s="361"/>
      <c r="B234" s="361"/>
      <c r="C234" s="1497" t="s">
        <v>984</v>
      </c>
      <c r="D234" s="1575"/>
      <c r="E234" s="994">
        <v>2</v>
      </c>
      <c r="F234" s="1009"/>
      <c r="G234" s="1009">
        <v>1997</v>
      </c>
      <c r="H234" s="1009">
        <v>1845</v>
      </c>
      <c r="I234" s="663">
        <f>SUM(H234/G234)*100</f>
        <v>92.38858287431147</v>
      </c>
      <c r="J234" s="15"/>
      <c r="K234" s="201"/>
      <c r="L234" s="15"/>
      <c r="M234" s="15">
        <v>1845</v>
      </c>
      <c r="N234" s="15"/>
      <c r="O234" s="15"/>
      <c r="P234" s="15"/>
      <c r="Q234" s="15"/>
      <c r="R234" s="15"/>
    </row>
    <row r="235" spans="1:18" ht="12.75" customHeight="1">
      <c r="A235" s="361"/>
      <c r="B235" s="361"/>
      <c r="C235" s="14" t="s">
        <v>2218</v>
      </c>
      <c r="D235" s="343"/>
      <c r="E235" s="342"/>
      <c r="F235" s="343"/>
      <c r="G235" s="343"/>
      <c r="H235" s="343"/>
      <c r="I235" s="663"/>
      <c r="J235" s="15"/>
      <c r="K235" s="201"/>
      <c r="L235" s="15"/>
      <c r="M235" s="15"/>
      <c r="N235" s="15"/>
      <c r="O235" s="15"/>
      <c r="P235" s="15"/>
      <c r="Q235" s="15"/>
      <c r="R235" s="15"/>
    </row>
    <row r="236" spans="1:18" ht="12.75" customHeight="1">
      <c r="A236" s="361"/>
      <c r="B236" s="361"/>
      <c r="C236" s="14" t="s">
        <v>2219</v>
      </c>
      <c r="D236" s="343"/>
      <c r="E236" s="342">
        <v>1</v>
      </c>
      <c r="F236" s="343">
        <v>9000</v>
      </c>
      <c r="G236" s="343">
        <v>1702</v>
      </c>
      <c r="H236" s="343">
        <v>1702</v>
      </c>
      <c r="I236" s="663">
        <f>SUM(H236/G236)*100</f>
        <v>100</v>
      </c>
      <c r="J236" s="15"/>
      <c r="K236" s="201"/>
      <c r="L236" s="15">
        <v>1702</v>
      </c>
      <c r="M236" s="15"/>
      <c r="N236" s="15"/>
      <c r="O236" s="15"/>
      <c r="P236" s="15"/>
      <c r="Q236" s="15"/>
      <c r="R236" s="15"/>
    </row>
    <row r="237" spans="1:18" ht="12.75" customHeight="1">
      <c r="A237" s="361"/>
      <c r="B237" s="361"/>
      <c r="C237" s="1571" t="s">
        <v>1221</v>
      </c>
      <c r="D237" s="1566"/>
      <c r="E237" s="338"/>
      <c r="F237" s="343"/>
      <c r="G237" s="343"/>
      <c r="H237" s="343"/>
      <c r="I237" s="663"/>
      <c r="J237" s="15"/>
      <c r="K237" s="201"/>
      <c r="L237" s="15"/>
      <c r="M237" s="15"/>
      <c r="N237" s="15"/>
      <c r="O237" s="15"/>
      <c r="P237" s="15"/>
      <c r="Q237" s="15"/>
      <c r="R237" s="15"/>
    </row>
    <row r="238" spans="1:18" ht="13.5" customHeight="1">
      <c r="A238" s="361"/>
      <c r="B238" s="361"/>
      <c r="C238" s="15" t="s">
        <v>1232</v>
      </c>
      <c r="D238" s="15"/>
      <c r="E238" s="12">
        <v>2</v>
      </c>
      <c r="F238" s="15">
        <v>121524</v>
      </c>
      <c r="G238" s="15">
        <v>123639</v>
      </c>
      <c r="H238" s="15">
        <v>117357</v>
      </c>
      <c r="I238" s="663">
        <f>SUM(H238/G238)*100</f>
        <v>94.91907893140514</v>
      </c>
      <c r="J238" s="15"/>
      <c r="K238" s="201"/>
      <c r="L238" s="15">
        <v>115242</v>
      </c>
      <c r="M238" s="15">
        <v>2115</v>
      </c>
      <c r="N238" s="15"/>
      <c r="O238" s="15"/>
      <c r="P238" s="15"/>
      <c r="Q238" s="15"/>
      <c r="R238" s="15"/>
    </row>
    <row r="239" spans="1:18" ht="13.5" customHeight="1">
      <c r="A239" s="361"/>
      <c r="B239" s="361"/>
      <c r="C239" s="14" t="s">
        <v>1222</v>
      </c>
      <c r="D239" s="343"/>
      <c r="E239" s="342">
        <v>2</v>
      </c>
      <c r="F239" s="343">
        <v>182880</v>
      </c>
      <c r="G239" s="343">
        <v>182880</v>
      </c>
      <c r="H239" s="343">
        <v>173999</v>
      </c>
      <c r="I239" s="663">
        <f>SUM(H239/G239)*100</f>
        <v>95.1438101487314</v>
      </c>
      <c r="J239" s="15"/>
      <c r="K239" s="201"/>
      <c r="L239" s="343">
        <v>173999</v>
      </c>
      <c r="M239" s="15"/>
      <c r="N239" s="15"/>
      <c r="O239" s="15"/>
      <c r="P239" s="15"/>
      <c r="Q239" s="15"/>
      <c r="R239" s="15"/>
    </row>
    <row r="240" spans="1:18" ht="13.5" customHeight="1">
      <c r="A240" s="361"/>
      <c r="B240" s="361"/>
      <c r="C240" s="14" t="s">
        <v>2220</v>
      </c>
      <c r="D240" s="343"/>
      <c r="E240" s="342">
        <v>2</v>
      </c>
      <c r="F240" s="343">
        <v>5000</v>
      </c>
      <c r="G240" s="343">
        <v>3985</v>
      </c>
      <c r="H240" s="343">
        <v>3985</v>
      </c>
      <c r="I240" s="663">
        <f>SUM(H240/G240)*100</f>
        <v>100</v>
      </c>
      <c r="J240" s="15"/>
      <c r="K240" s="201"/>
      <c r="L240" s="343">
        <v>3985</v>
      </c>
      <c r="M240" s="15"/>
      <c r="N240" s="15"/>
      <c r="O240" s="15"/>
      <c r="P240" s="15"/>
      <c r="Q240" s="15"/>
      <c r="R240" s="15"/>
    </row>
    <row r="241" spans="1:18" ht="13.5" customHeight="1">
      <c r="A241" s="361"/>
      <c r="B241" s="361"/>
      <c r="C241" s="1571" t="s">
        <v>2221</v>
      </c>
      <c r="D241" s="1566"/>
      <c r="E241" s="338"/>
      <c r="F241" s="343"/>
      <c r="G241" s="343"/>
      <c r="H241" s="343"/>
      <c r="I241" s="663"/>
      <c r="J241" s="15"/>
      <c r="K241" s="15"/>
      <c r="L241" s="343"/>
      <c r="M241" s="15"/>
      <c r="N241" s="15"/>
      <c r="O241" s="15"/>
      <c r="P241" s="15"/>
      <c r="Q241" s="15"/>
      <c r="R241" s="15"/>
    </row>
    <row r="242" spans="1:18" ht="13.5" customHeight="1">
      <c r="A242" s="361"/>
      <c r="B242" s="361"/>
      <c r="C242" s="1571" t="s">
        <v>2222</v>
      </c>
      <c r="D242" s="1566"/>
      <c r="E242" s="338">
        <v>1</v>
      </c>
      <c r="F242" s="343">
        <v>17000</v>
      </c>
      <c r="G242" s="343">
        <v>20078</v>
      </c>
      <c r="H242" s="343">
        <v>17271</v>
      </c>
      <c r="I242" s="663">
        <f>SUM(H242/G242)*100</f>
        <v>86.01952385695787</v>
      </c>
      <c r="J242" s="15"/>
      <c r="K242" s="15"/>
      <c r="L242" s="343">
        <v>5209</v>
      </c>
      <c r="M242" s="12">
        <v>12062</v>
      </c>
      <c r="N242" s="15"/>
      <c r="O242" s="15"/>
      <c r="P242" s="15"/>
      <c r="Q242" s="15"/>
      <c r="R242" s="15"/>
    </row>
    <row r="243" spans="1:18" ht="13.5" customHeight="1">
      <c r="A243" s="361"/>
      <c r="B243" s="361"/>
      <c r="C243" s="357" t="s">
        <v>2223</v>
      </c>
      <c r="D243" s="336"/>
      <c r="E243" s="338">
        <v>1</v>
      </c>
      <c r="F243" s="343">
        <v>500</v>
      </c>
      <c r="G243" s="343">
        <v>500</v>
      </c>
      <c r="H243" s="343">
        <v>499</v>
      </c>
      <c r="I243" s="663">
        <f>SUM(H243/G243)*100</f>
        <v>99.8</v>
      </c>
      <c r="J243" s="15"/>
      <c r="K243" s="15"/>
      <c r="L243" s="343">
        <v>499</v>
      </c>
      <c r="M243" s="15"/>
      <c r="N243" s="15"/>
      <c r="O243" s="15"/>
      <c r="P243" s="15"/>
      <c r="Q243" s="15"/>
      <c r="R243" s="15"/>
    </row>
    <row r="244" spans="1:18" ht="13.5" customHeight="1">
      <c r="A244" s="361"/>
      <c r="B244" s="361"/>
      <c r="C244" s="1571" t="s">
        <v>2224</v>
      </c>
      <c r="D244" s="1566"/>
      <c r="E244" s="338"/>
      <c r="F244" s="343"/>
      <c r="G244" s="343"/>
      <c r="H244" s="343"/>
      <c r="I244" s="663"/>
      <c r="J244" s="15"/>
      <c r="K244" s="201"/>
      <c r="L244" s="343"/>
      <c r="M244" s="15"/>
      <c r="N244" s="15"/>
      <c r="O244" s="15"/>
      <c r="P244" s="15"/>
      <c r="Q244" s="15"/>
      <c r="R244" s="15"/>
    </row>
    <row r="245" spans="1:18" ht="13.5" customHeight="1">
      <c r="A245" s="361"/>
      <c r="B245" s="361"/>
      <c r="C245" s="357" t="s">
        <v>2225</v>
      </c>
      <c r="D245" s="343"/>
      <c r="E245" s="342">
        <v>1</v>
      </c>
      <c r="F245" s="343">
        <v>150000</v>
      </c>
      <c r="G245" s="342">
        <v>145920</v>
      </c>
      <c r="H245" s="343">
        <v>145926</v>
      </c>
      <c r="I245" s="663">
        <f>SUM(H245/G245)*100</f>
        <v>100.00411184210527</v>
      </c>
      <c r="J245" s="15"/>
      <c r="K245" s="201"/>
      <c r="L245" s="343">
        <v>145926</v>
      </c>
      <c r="M245" s="15"/>
      <c r="N245" s="15"/>
      <c r="O245" s="15"/>
      <c r="P245" s="15"/>
      <c r="Q245" s="15"/>
      <c r="R245" s="15"/>
    </row>
    <row r="246" spans="1:18" ht="13.5" customHeight="1">
      <c r="A246" s="361"/>
      <c r="B246" s="361"/>
      <c r="C246" s="357" t="s">
        <v>2226</v>
      </c>
      <c r="D246" s="343"/>
      <c r="E246" s="342">
        <v>2</v>
      </c>
      <c r="F246" s="343">
        <v>6500</v>
      </c>
      <c r="G246" s="343">
        <v>7600</v>
      </c>
      <c r="H246" s="343">
        <v>6029</v>
      </c>
      <c r="I246" s="663">
        <f>SUM(H246/G246)*100</f>
        <v>79.32894736842105</v>
      </c>
      <c r="J246" s="15"/>
      <c r="K246" s="201"/>
      <c r="L246" s="343">
        <v>6029</v>
      </c>
      <c r="M246" s="15"/>
      <c r="N246" s="15"/>
      <c r="O246" s="15"/>
      <c r="P246" s="15"/>
      <c r="Q246" s="15"/>
      <c r="R246" s="15"/>
    </row>
    <row r="247" spans="1:18" ht="13.5" customHeight="1">
      <c r="A247" s="361"/>
      <c r="B247" s="361"/>
      <c r="C247" s="1571" t="s">
        <v>2227</v>
      </c>
      <c r="D247" s="1566"/>
      <c r="E247" s="338">
        <v>1</v>
      </c>
      <c r="F247" s="343">
        <v>1000</v>
      </c>
      <c r="G247" s="343">
        <v>1000</v>
      </c>
      <c r="H247" s="343">
        <v>1000</v>
      </c>
      <c r="I247" s="663">
        <f>SUM(H247/G247)*100</f>
        <v>100</v>
      </c>
      <c r="J247" s="15"/>
      <c r="K247" s="201"/>
      <c r="L247" s="343">
        <v>1000</v>
      </c>
      <c r="M247" s="15"/>
      <c r="N247" s="15"/>
      <c r="O247" s="15"/>
      <c r="P247" s="15"/>
      <c r="Q247" s="15"/>
      <c r="R247" s="15"/>
    </row>
    <row r="248" spans="1:18" ht="13.5" customHeight="1">
      <c r="A248" s="361"/>
      <c r="B248" s="361"/>
      <c r="C248" s="357" t="s">
        <v>2228</v>
      </c>
      <c r="D248" s="336"/>
      <c r="E248" s="338">
        <v>1</v>
      </c>
      <c r="F248" s="343">
        <v>24000</v>
      </c>
      <c r="G248" s="343">
        <v>26458</v>
      </c>
      <c r="H248" s="343">
        <v>26450</v>
      </c>
      <c r="I248" s="663">
        <f>SUM(H248/G248)*100</f>
        <v>99.969763398594</v>
      </c>
      <c r="J248" s="15"/>
      <c r="K248" s="201"/>
      <c r="L248" s="343">
        <v>26450</v>
      </c>
      <c r="M248" s="15"/>
      <c r="N248" s="15"/>
      <c r="O248" s="15"/>
      <c r="P248" s="15"/>
      <c r="Q248" s="15"/>
      <c r="R248" s="15"/>
    </row>
    <row r="249" spans="1:18" ht="13.5" customHeight="1">
      <c r="A249" s="361"/>
      <c r="B249" s="361"/>
      <c r="C249" s="357" t="s">
        <v>2229</v>
      </c>
      <c r="D249" s="336"/>
      <c r="E249" s="338">
        <v>1</v>
      </c>
      <c r="F249" s="343">
        <v>1000</v>
      </c>
      <c r="G249" s="343">
        <v>0</v>
      </c>
      <c r="H249" s="343"/>
      <c r="I249" s="663"/>
      <c r="J249" s="15"/>
      <c r="K249" s="201"/>
      <c r="L249" s="15"/>
      <c r="M249" s="15"/>
      <c r="N249" s="15"/>
      <c r="O249" s="15"/>
      <c r="P249" s="15"/>
      <c r="Q249" s="15"/>
      <c r="R249" s="15"/>
    </row>
    <row r="250" spans="1:18" ht="13.5" customHeight="1">
      <c r="A250" s="361"/>
      <c r="B250" s="361"/>
      <c r="C250" s="1571" t="s">
        <v>2230</v>
      </c>
      <c r="D250" s="1566"/>
      <c r="E250" s="338">
        <v>1</v>
      </c>
      <c r="F250" s="343">
        <v>8800</v>
      </c>
      <c r="G250" s="343">
        <v>6136</v>
      </c>
      <c r="H250" s="343">
        <v>5846</v>
      </c>
      <c r="I250" s="663">
        <f>SUM(H250/G250)*100</f>
        <v>95.27379400260756</v>
      </c>
      <c r="J250" s="12">
        <v>1717</v>
      </c>
      <c r="K250" s="12">
        <v>418</v>
      </c>
      <c r="L250" s="12">
        <v>3711</v>
      </c>
      <c r="M250" s="12"/>
      <c r="N250" s="12"/>
      <c r="O250" s="15"/>
      <c r="P250" s="15"/>
      <c r="Q250" s="15"/>
      <c r="R250" s="15"/>
    </row>
    <row r="251" spans="1:18" ht="13.5" customHeight="1">
      <c r="A251" s="361"/>
      <c r="B251" s="361"/>
      <c r="C251" s="357" t="s">
        <v>159</v>
      </c>
      <c r="D251" s="336"/>
      <c r="E251" s="338">
        <v>1</v>
      </c>
      <c r="F251" s="343"/>
      <c r="G251" s="343">
        <v>2700</v>
      </c>
      <c r="H251" s="343">
        <v>2700</v>
      </c>
      <c r="I251" s="663">
        <f>SUM(H251/G251)*100</f>
        <v>100</v>
      </c>
      <c r="J251" s="12"/>
      <c r="K251" s="12"/>
      <c r="L251" s="12"/>
      <c r="M251" s="12">
        <v>2700</v>
      </c>
      <c r="N251" s="12"/>
      <c r="O251" s="15"/>
      <c r="P251" s="15"/>
      <c r="Q251" s="15"/>
      <c r="R251" s="15"/>
    </row>
    <row r="252" spans="1:18" ht="15" customHeight="1">
      <c r="A252" s="361"/>
      <c r="B252" s="361"/>
      <c r="C252" s="1497" t="s">
        <v>2035</v>
      </c>
      <c r="D252" s="1575"/>
      <c r="E252" s="355"/>
      <c r="F252" s="480"/>
      <c r="G252" s="480"/>
      <c r="H252" s="480"/>
      <c r="I252" s="663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1:18" ht="24.75" customHeight="1">
      <c r="A253" s="361"/>
      <c r="B253" s="361"/>
      <c r="C253" s="1497" t="s">
        <v>2231</v>
      </c>
      <c r="D253" s="1498"/>
      <c r="E253" s="994">
        <v>2</v>
      </c>
      <c r="F253" s="1007">
        <v>87700</v>
      </c>
      <c r="G253" s="1007">
        <v>118031</v>
      </c>
      <c r="H253" s="1007">
        <v>115438</v>
      </c>
      <c r="I253" s="663">
        <f>SUM(H253/G253)*100</f>
        <v>97.80311951944827</v>
      </c>
      <c r="J253" s="15"/>
      <c r="K253" s="15"/>
      <c r="L253" s="15">
        <v>115438</v>
      </c>
      <c r="M253" s="15"/>
      <c r="N253" s="15"/>
      <c r="O253" s="15"/>
      <c r="P253" s="15"/>
      <c r="Q253" s="15"/>
      <c r="R253" s="15"/>
    </row>
    <row r="254" spans="1:18" ht="13.5" customHeight="1">
      <c r="A254" s="361"/>
      <c r="B254" s="361"/>
      <c r="C254" s="1571" t="s">
        <v>2232</v>
      </c>
      <c r="D254" s="1566"/>
      <c r="E254" s="336"/>
      <c r="F254" s="343"/>
      <c r="G254" s="343"/>
      <c r="H254" s="343"/>
      <c r="I254" s="663"/>
      <c r="J254" s="15"/>
      <c r="K254" s="201"/>
      <c r="L254" s="15"/>
      <c r="M254" s="15"/>
      <c r="N254" s="15"/>
      <c r="O254" s="15"/>
      <c r="P254" s="15"/>
      <c r="Q254" s="15"/>
      <c r="R254" s="15"/>
    </row>
    <row r="255" spans="1:18" ht="13.5" customHeight="1">
      <c r="A255" s="361"/>
      <c r="B255" s="361"/>
      <c r="C255" s="357" t="s">
        <v>772</v>
      </c>
      <c r="D255" s="336"/>
      <c r="E255" s="336">
        <v>2</v>
      </c>
      <c r="F255" s="343">
        <v>160</v>
      </c>
      <c r="G255" s="343">
        <v>160</v>
      </c>
      <c r="H255" s="343"/>
      <c r="I255" s="663">
        <f aca="true" t="shared" si="15" ref="I255:I260">SUM(H255/G255)*100</f>
        <v>0</v>
      </c>
      <c r="J255" s="15"/>
      <c r="K255" s="201"/>
      <c r="L255" s="15"/>
      <c r="M255" s="15"/>
      <c r="N255" s="15"/>
      <c r="O255" s="15"/>
      <c r="P255" s="15"/>
      <c r="Q255" s="15"/>
      <c r="R255" s="15"/>
    </row>
    <row r="256" spans="1:18" ht="13.5" customHeight="1">
      <c r="A256" s="361"/>
      <c r="B256" s="361"/>
      <c r="C256" s="357" t="s">
        <v>773</v>
      </c>
      <c r="D256" s="343"/>
      <c r="E256" s="343">
        <v>1</v>
      </c>
      <c r="F256" s="343">
        <v>250</v>
      </c>
      <c r="G256" s="343">
        <v>159</v>
      </c>
      <c r="H256" s="343">
        <v>104</v>
      </c>
      <c r="I256" s="663">
        <f t="shared" si="15"/>
        <v>65.40880503144653</v>
      </c>
      <c r="J256" s="15"/>
      <c r="K256" s="15"/>
      <c r="L256" s="15"/>
      <c r="M256" s="15">
        <v>104</v>
      </c>
      <c r="N256" s="15"/>
      <c r="O256" s="15"/>
      <c r="P256" s="15"/>
      <c r="Q256" s="15"/>
      <c r="R256" s="15"/>
    </row>
    <row r="257" spans="1:18" ht="12.75" customHeight="1">
      <c r="A257" s="344"/>
      <c r="B257" s="344"/>
      <c r="C257" s="363" t="s">
        <v>774</v>
      </c>
      <c r="D257" s="345"/>
      <c r="E257" s="345"/>
      <c r="F257" s="345">
        <f>SUM(F171:F256)</f>
        <v>1248160</v>
      </c>
      <c r="G257" s="345">
        <f>SUM(G171:G256)</f>
        <v>1409889</v>
      </c>
      <c r="H257" s="345">
        <f>SUM(H171:H256)</f>
        <v>1337829</v>
      </c>
      <c r="I257" s="664">
        <f t="shared" si="15"/>
        <v>94.88895934360791</v>
      </c>
      <c r="J257" s="345">
        <f aca="true" t="shared" si="16" ref="J257:R257">SUM(J171:J256)</f>
        <v>3592</v>
      </c>
      <c r="K257" s="345">
        <f t="shared" si="16"/>
        <v>670</v>
      </c>
      <c r="L257" s="345">
        <f t="shared" si="16"/>
        <v>1291651</v>
      </c>
      <c r="M257" s="345">
        <f t="shared" si="16"/>
        <v>41916</v>
      </c>
      <c r="N257" s="345">
        <f t="shared" si="16"/>
        <v>0</v>
      </c>
      <c r="O257" s="345">
        <f t="shared" si="16"/>
        <v>0</v>
      </c>
      <c r="P257" s="345">
        <f t="shared" si="16"/>
        <v>0</v>
      </c>
      <c r="Q257" s="345">
        <f t="shared" si="16"/>
        <v>0</v>
      </c>
      <c r="R257" s="345">
        <f t="shared" si="16"/>
        <v>0</v>
      </c>
    </row>
    <row r="258" spans="1:18" ht="12.75" customHeight="1">
      <c r="A258" s="364"/>
      <c r="B258" s="364"/>
      <c r="C258" s="365" t="s">
        <v>371</v>
      </c>
      <c r="D258" s="365"/>
      <c r="E258" s="365"/>
      <c r="F258" s="365">
        <v>295452</v>
      </c>
      <c r="G258" s="365">
        <v>310155</v>
      </c>
      <c r="H258" s="365">
        <v>228644</v>
      </c>
      <c r="I258" s="663">
        <f t="shared" si="15"/>
        <v>73.71926939755929</v>
      </c>
      <c r="J258" s="366"/>
      <c r="K258" s="366"/>
      <c r="L258" s="366"/>
      <c r="M258" s="366"/>
      <c r="N258" s="366"/>
      <c r="O258" s="367"/>
      <c r="P258" s="367">
        <v>228083</v>
      </c>
      <c r="Q258" s="367">
        <v>561</v>
      </c>
      <c r="R258" s="366"/>
    </row>
    <row r="259" spans="1:18" ht="12.75" customHeight="1">
      <c r="A259" s="368"/>
      <c r="B259" s="368"/>
      <c r="C259" s="14" t="s">
        <v>372</v>
      </c>
      <c r="D259" s="17"/>
      <c r="E259" s="17"/>
      <c r="F259" s="343">
        <v>94409</v>
      </c>
      <c r="G259" s="343">
        <v>173905</v>
      </c>
      <c r="H259" s="343">
        <v>88417</v>
      </c>
      <c r="I259" s="663">
        <f t="shared" si="15"/>
        <v>50.84212644834823</v>
      </c>
      <c r="J259" s="16"/>
      <c r="K259" s="16"/>
      <c r="L259" s="16"/>
      <c r="M259" s="16"/>
      <c r="N259" s="16"/>
      <c r="O259" s="15">
        <v>68471</v>
      </c>
      <c r="P259" s="16"/>
      <c r="Q259" s="15">
        <v>19946</v>
      </c>
      <c r="R259" s="15"/>
    </row>
    <row r="260" spans="1:18" ht="13.5" customHeight="1">
      <c r="A260" s="344"/>
      <c r="B260" s="344"/>
      <c r="C260" s="110" t="s">
        <v>775</v>
      </c>
      <c r="D260" s="345"/>
      <c r="E260" s="345"/>
      <c r="F260" s="345">
        <f>SUM(F257:F259)</f>
        <v>1638021</v>
      </c>
      <c r="G260" s="345">
        <f>SUM(G257:G259)</f>
        <v>1893949</v>
      </c>
      <c r="H260" s="345">
        <f>SUM(H257:H259)</f>
        <v>1654890</v>
      </c>
      <c r="I260" s="664">
        <f t="shared" si="15"/>
        <v>87.37774882005799</v>
      </c>
      <c r="J260" s="345">
        <f aca="true" t="shared" si="17" ref="J260:R260">SUM(J257:J259)</f>
        <v>3592</v>
      </c>
      <c r="K260" s="345">
        <f t="shared" si="17"/>
        <v>670</v>
      </c>
      <c r="L260" s="345">
        <f t="shared" si="17"/>
        <v>1291651</v>
      </c>
      <c r="M260" s="345">
        <f t="shared" si="17"/>
        <v>41916</v>
      </c>
      <c r="N260" s="345">
        <f t="shared" si="17"/>
        <v>0</v>
      </c>
      <c r="O260" s="345">
        <f t="shared" si="17"/>
        <v>68471</v>
      </c>
      <c r="P260" s="345">
        <f t="shared" si="17"/>
        <v>228083</v>
      </c>
      <c r="Q260" s="345">
        <f t="shared" si="17"/>
        <v>20507</v>
      </c>
      <c r="R260" s="345">
        <f t="shared" si="17"/>
        <v>0</v>
      </c>
    </row>
    <row r="261" spans="1:18" ht="13.5" customHeight="1">
      <c r="A261" s="361">
        <v>1</v>
      </c>
      <c r="B261" s="361">
        <v>16</v>
      </c>
      <c r="C261" s="18" t="s">
        <v>776</v>
      </c>
      <c r="D261" s="343"/>
      <c r="E261" s="343"/>
      <c r="F261" s="343"/>
      <c r="G261" s="343"/>
      <c r="H261" s="343"/>
      <c r="I261" s="663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1:18" ht="13.5" customHeight="1">
      <c r="A262" s="361"/>
      <c r="B262" s="361"/>
      <c r="C262" s="1608" t="s">
        <v>144</v>
      </c>
      <c r="D262" s="1609"/>
      <c r="E262" s="343"/>
      <c r="F262" s="343"/>
      <c r="G262" s="343"/>
      <c r="H262" s="343"/>
      <c r="I262" s="663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1:18" ht="13.5" customHeight="1">
      <c r="A263" s="361"/>
      <c r="B263" s="361"/>
      <c r="C263" s="1608" t="s">
        <v>986</v>
      </c>
      <c r="D263" s="1609"/>
      <c r="E263" s="342">
        <v>1</v>
      </c>
      <c r="F263" s="343"/>
      <c r="G263" s="343">
        <v>4219</v>
      </c>
      <c r="H263" s="343">
        <v>4219</v>
      </c>
      <c r="I263" s="663">
        <f>SUM(H263/G263)*100</f>
        <v>100</v>
      </c>
      <c r="J263" s="15"/>
      <c r="K263" s="15"/>
      <c r="L263" s="12">
        <v>4219</v>
      </c>
      <c r="M263" s="15"/>
      <c r="N263" s="15"/>
      <c r="O263" s="15"/>
      <c r="P263" s="15"/>
      <c r="Q263" s="15"/>
      <c r="R263" s="15"/>
    </row>
    <row r="264" spans="1:18" ht="13.5" customHeight="1">
      <c r="A264" s="656"/>
      <c r="B264" s="656"/>
      <c r="C264" s="110" t="s">
        <v>987</v>
      </c>
      <c r="D264" s="657"/>
      <c r="E264" s="657"/>
      <c r="F264" s="345">
        <f>SUM(F262:F263)</f>
        <v>0</v>
      </c>
      <c r="G264" s="345">
        <f>SUM(G262:G263)</f>
        <v>4219</v>
      </c>
      <c r="H264" s="345">
        <f>SUM(H262:H263)</f>
        <v>4219</v>
      </c>
      <c r="I264" s="664">
        <f>SUM(H264/G264)*100</f>
        <v>100</v>
      </c>
      <c r="J264" s="345">
        <f aca="true" t="shared" si="18" ref="J264:R264">SUM(J262:J263)</f>
        <v>0</v>
      </c>
      <c r="K264" s="345">
        <f t="shared" si="18"/>
        <v>0</v>
      </c>
      <c r="L264" s="345">
        <f t="shared" si="18"/>
        <v>4219</v>
      </c>
      <c r="M264" s="345">
        <f t="shared" si="18"/>
        <v>0</v>
      </c>
      <c r="N264" s="345">
        <f t="shared" si="18"/>
        <v>0</v>
      </c>
      <c r="O264" s="345">
        <f t="shared" si="18"/>
        <v>0</v>
      </c>
      <c r="P264" s="345">
        <f t="shared" si="18"/>
        <v>0</v>
      </c>
      <c r="Q264" s="345">
        <f t="shared" si="18"/>
        <v>0</v>
      </c>
      <c r="R264" s="345">
        <f t="shared" si="18"/>
        <v>0</v>
      </c>
    </row>
    <row r="265" spans="1:18" ht="12.75" customHeight="1">
      <c r="A265" s="361"/>
      <c r="B265" s="361"/>
      <c r="C265" s="14" t="s">
        <v>777</v>
      </c>
      <c r="D265" s="343"/>
      <c r="E265" s="343"/>
      <c r="F265" s="343">
        <v>1672173</v>
      </c>
      <c r="G265" s="343">
        <v>5542110</v>
      </c>
      <c r="H265" s="343">
        <v>697010</v>
      </c>
      <c r="I265" s="663">
        <f>SUM(H265/G265)*100</f>
        <v>12.57661793071592</v>
      </c>
      <c r="J265" s="15"/>
      <c r="K265" s="15"/>
      <c r="L265" s="15"/>
      <c r="M265" s="15"/>
      <c r="N265" s="15"/>
      <c r="O265" s="15">
        <v>567020</v>
      </c>
      <c r="P265" s="15"/>
      <c r="Q265" s="15">
        <v>129990</v>
      </c>
      <c r="R265" s="15"/>
    </row>
    <row r="266" spans="1:18" ht="12.75" customHeight="1">
      <c r="A266" s="361"/>
      <c r="B266" s="361"/>
      <c r="C266" s="14" t="s">
        <v>778</v>
      </c>
      <c r="D266" s="343"/>
      <c r="E266" s="343"/>
      <c r="F266" s="343">
        <v>39000</v>
      </c>
      <c r="G266" s="343">
        <v>53157</v>
      </c>
      <c r="H266" s="343">
        <v>47008</v>
      </c>
      <c r="I266" s="663">
        <f>SUM(H266/G266)*100</f>
        <v>88.43237955490339</v>
      </c>
      <c r="J266" s="15"/>
      <c r="K266" s="15"/>
      <c r="L266" s="15"/>
      <c r="M266" s="15"/>
      <c r="N266" s="15"/>
      <c r="O266" s="15"/>
      <c r="P266" s="15">
        <v>47008</v>
      </c>
      <c r="Q266" s="15"/>
      <c r="R266" s="15"/>
    </row>
    <row r="267" spans="1:18" ht="12.75" customHeight="1">
      <c r="A267" s="344"/>
      <c r="B267" s="344"/>
      <c r="C267" s="110" t="s">
        <v>1015</v>
      </c>
      <c r="D267" s="345"/>
      <c r="E267" s="345"/>
      <c r="F267" s="345">
        <f>SUM(F264:F266)</f>
        <v>1711173</v>
      </c>
      <c r="G267" s="345">
        <f>SUM(G264:G266)</f>
        <v>5599486</v>
      </c>
      <c r="H267" s="345">
        <f>SUM(H264:H266)</f>
        <v>748237</v>
      </c>
      <c r="I267" s="664">
        <f>SUM(H267/G267)*100</f>
        <v>13.362601495923018</v>
      </c>
      <c r="J267" s="345">
        <f aca="true" t="shared" si="19" ref="J267:R267">SUM(J264:J266)</f>
        <v>0</v>
      </c>
      <c r="K267" s="345">
        <f t="shared" si="19"/>
        <v>0</v>
      </c>
      <c r="L267" s="345">
        <f t="shared" si="19"/>
        <v>4219</v>
      </c>
      <c r="M267" s="345">
        <f t="shared" si="19"/>
        <v>0</v>
      </c>
      <c r="N267" s="345">
        <f t="shared" si="19"/>
        <v>0</v>
      </c>
      <c r="O267" s="345">
        <f t="shared" si="19"/>
        <v>567020</v>
      </c>
      <c r="P267" s="345">
        <f t="shared" si="19"/>
        <v>47008</v>
      </c>
      <c r="Q267" s="345">
        <f t="shared" si="19"/>
        <v>129990</v>
      </c>
      <c r="R267" s="345">
        <f t="shared" si="19"/>
        <v>0</v>
      </c>
    </row>
    <row r="268" spans="1:18" ht="13.5" customHeight="1">
      <c r="A268" s="361">
        <v>1</v>
      </c>
      <c r="B268" s="361">
        <v>17</v>
      </c>
      <c r="C268" s="18" t="s">
        <v>779</v>
      </c>
      <c r="D268" s="343"/>
      <c r="E268" s="343"/>
      <c r="F268" s="343"/>
      <c r="G268" s="343"/>
      <c r="H268" s="343"/>
      <c r="I268" s="663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1:18" ht="13.5" customHeight="1">
      <c r="A269" s="361"/>
      <c r="B269" s="361"/>
      <c r="C269" s="1565" t="s">
        <v>780</v>
      </c>
      <c r="D269" s="1566"/>
      <c r="E269" s="336"/>
      <c r="F269" s="343"/>
      <c r="G269" s="336"/>
      <c r="H269" s="343"/>
      <c r="I269" s="663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1:18" ht="13.5" customHeight="1">
      <c r="A270" s="361"/>
      <c r="B270" s="361"/>
      <c r="C270" s="14" t="s">
        <v>781</v>
      </c>
      <c r="D270" s="343"/>
      <c r="E270" s="343">
        <v>1</v>
      </c>
      <c r="F270" s="343">
        <v>100000</v>
      </c>
      <c r="G270" s="343">
        <v>150000</v>
      </c>
      <c r="H270" s="343">
        <v>152708</v>
      </c>
      <c r="I270" s="663">
        <f>SUM(H270/G270)*100</f>
        <v>101.80533333333332</v>
      </c>
      <c r="J270" s="15"/>
      <c r="K270" s="15"/>
      <c r="L270" s="15">
        <v>108979</v>
      </c>
      <c r="M270" s="15">
        <v>43729</v>
      </c>
      <c r="N270" s="15"/>
      <c r="O270" s="15"/>
      <c r="P270" s="15"/>
      <c r="Q270" s="15"/>
      <c r="R270" s="15"/>
    </row>
    <row r="271" spans="1:18" ht="13.5" customHeight="1">
      <c r="A271" s="361"/>
      <c r="B271" s="361"/>
      <c r="C271" s="1606" t="s">
        <v>2036</v>
      </c>
      <c r="D271" s="1590"/>
      <c r="E271" s="338"/>
      <c r="F271" s="342"/>
      <c r="G271" s="338"/>
      <c r="H271" s="342"/>
      <c r="I271" s="663"/>
      <c r="J271" s="12"/>
      <c r="K271" s="12"/>
      <c r="L271" s="12"/>
      <c r="M271" s="12"/>
      <c r="N271" s="12"/>
      <c r="O271" s="12"/>
      <c r="P271" s="12"/>
      <c r="Q271" s="12"/>
      <c r="R271" s="12"/>
    </row>
    <row r="272" spans="1:18" ht="13.5" customHeight="1">
      <c r="A272" s="361"/>
      <c r="B272" s="361"/>
      <c r="C272" s="13" t="s">
        <v>782</v>
      </c>
      <c r="D272" s="342"/>
      <c r="E272" s="342">
        <v>1</v>
      </c>
      <c r="F272" s="342">
        <v>2000</v>
      </c>
      <c r="G272" s="342">
        <v>2000</v>
      </c>
      <c r="H272" s="342">
        <v>1468</v>
      </c>
      <c r="I272" s="663">
        <f aca="true" t="shared" si="20" ref="I272:I287">SUM(H272/G272)*100</f>
        <v>73.4</v>
      </c>
      <c r="J272" s="12"/>
      <c r="K272" s="12"/>
      <c r="L272" s="342">
        <v>1468</v>
      </c>
      <c r="M272" s="12"/>
      <c r="N272" s="12"/>
      <c r="O272" s="12"/>
      <c r="P272" s="12"/>
      <c r="Q272" s="12"/>
      <c r="R272" s="12"/>
    </row>
    <row r="273" spans="1:18" ht="13.5" customHeight="1">
      <c r="A273" s="361"/>
      <c r="B273" s="361"/>
      <c r="C273" s="13" t="s">
        <v>783</v>
      </c>
      <c r="D273" s="342"/>
      <c r="E273" s="342">
        <v>1</v>
      </c>
      <c r="F273" s="342">
        <v>4000</v>
      </c>
      <c r="G273" s="342">
        <v>5903</v>
      </c>
      <c r="H273" s="342">
        <v>5566</v>
      </c>
      <c r="I273" s="663">
        <f t="shared" si="20"/>
        <v>94.29103845502287</v>
      </c>
      <c r="J273" s="12"/>
      <c r="K273" s="12"/>
      <c r="L273" s="342">
        <v>5566</v>
      </c>
      <c r="M273" s="12"/>
      <c r="N273" s="12"/>
      <c r="O273" s="12"/>
      <c r="P273" s="12"/>
      <c r="Q273" s="12"/>
      <c r="R273" s="12"/>
    </row>
    <row r="274" spans="1:18" ht="13.5" customHeight="1">
      <c r="A274" s="361"/>
      <c r="B274" s="361"/>
      <c r="C274" s="13" t="s">
        <v>784</v>
      </c>
      <c r="D274" s="342"/>
      <c r="E274" s="342">
        <v>1</v>
      </c>
      <c r="F274" s="342">
        <v>2500</v>
      </c>
      <c r="G274" s="342">
        <v>2500</v>
      </c>
      <c r="H274" s="342">
        <v>2473</v>
      </c>
      <c r="I274" s="663">
        <f t="shared" si="20"/>
        <v>98.92</v>
      </c>
      <c r="J274" s="12"/>
      <c r="K274" s="12"/>
      <c r="L274" s="342">
        <v>2473</v>
      </c>
      <c r="M274" s="12"/>
      <c r="N274" s="12"/>
      <c r="O274" s="12"/>
      <c r="P274" s="12"/>
      <c r="Q274" s="12"/>
      <c r="R274" s="12"/>
    </row>
    <row r="275" spans="1:18" ht="13.5" customHeight="1">
      <c r="A275" s="361"/>
      <c r="B275" s="361"/>
      <c r="C275" s="1568" t="s">
        <v>785</v>
      </c>
      <c r="D275" s="1590"/>
      <c r="E275" s="338">
        <v>1</v>
      </c>
      <c r="F275" s="342">
        <v>8300</v>
      </c>
      <c r="G275" s="342">
        <v>8896</v>
      </c>
      <c r="H275" s="342">
        <v>8896</v>
      </c>
      <c r="I275" s="663">
        <f t="shared" si="20"/>
        <v>100</v>
      </c>
      <c r="J275" s="12"/>
      <c r="K275" s="12"/>
      <c r="L275" s="342">
        <v>8896</v>
      </c>
      <c r="M275" s="12"/>
      <c r="N275" s="12"/>
      <c r="O275" s="12"/>
      <c r="P275" s="12"/>
      <c r="Q275" s="12"/>
      <c r="R275" s="12"/>
    </row>
    <row r="276" spans="1:18" s="687" customFormat="1" ht="13.5" customHeight="1">
      <c r="A276" s="361"/>
      <c r="B276" s="361"/>
      <c r="C276" s="1573" t="s">
        <v>531</v>
      </c>
      <c r="D276" s="1574"/>
      <c r="E276" s="338">
        <v>1</v>
      </c>
      <c r="F276" s="342"/>
      <c r="G276" s="342">
        <v>1905</v>
      </c>
      <c r="H276" s="342">
        <v>1905</v>
      </c>
      <c r="I276" s="663">
        <f t="shared" si="20"/>
        <v>100</v>
      </c>
      <c r="J276" s="12"/>
      <c r="K276" s="12"/>
      <c r="L276" s="342">
        <v>1905</v>
      </c>
      <c r="M276" s="12"/>
      <c r="N276" s="12"/>
      <c r="O276" s="12"/>
      <c r="P276" s="12"/>
      <c r="Q276" s="12"/>
      <c r="R276" s="12"/>
    </row>
    <row r="277" spans="1:18" ht="27.75" customHeight="1">
      <c r="A277" s="361"/>
      <c r="B277" s="361"/>
      <c r="C277" s="1607" t="s">
        <v>786</v>
      </c>
      <c r="D277" s="1595"/>
      <c r="E277" s="993">
        <v>1</v>
      </c>
      <c r="F277" s="1006">
        <v>31000</v>
      </c>
      <c r="G277" s="1006">
        <v>34445</v>
      </c>
      <c r="H277" s="1006">
        <v>34249</v>
      </c>
      <c r="I277" s="663">
        <f t="shared" si="20"/>
        <v>99.4309769197271</v>
      </c>
      <c r="J277" s="12"/>
      <c r="K277" s="12"/>
      <c r="L277" s="1006">
        <v>34249</v>
      </c>
      <c r="M277" s="12"/>
      <c r="N277" s="12"/>
      <c r="O277" s="12"/>
      <c r="P277" s="12"/>
      <c r="Q277" s="12"/>
      <c r="R277" s="12"/>
    </row>
    <row r="278" spans="1:18" ht="13.5" customHeight="1">
      <c r="A278" s="361"/>
      <c r="B278" s="361"/>
      <c r="C278" s="1607" t="s">
        <v>787</v>
      </c>
      <c r="D278" s="1595"/>
      <c r="E278" s="993">
        <v>1</v>
      </c>
      <c r="F278" s="1006">
        <v>1000</v>
      </c>
      <c r="G278" s="1006">
        <v>1000</v>
      </c>
      <c r="H278" s="1006">
        <v>573</v>
      </c>
      <c r="I278" s="663">
        <f t="shared" si="20"/>
        <v>57.3</v>
      </c>
      <c r="J278" s="12"/>
      <c r="K278" s="12"/>
      <c r="L278" s="1006">
        <v>573</v>
      </c>
      <c r="M278" s="12"/>
      <c r="N278" s="12"/>
      <c r="O278" s="12"/>
      <c r="P278" s="12"/>
      <c r="Q278" s="12"/>
      <c r="R278" s="12"/>
    </row>
    <row r="279" spans="1:18" ht="13.5" customHeight="1">
      <c r="A279" s="361"/>
      <c r="B279" s="361"/>
      <c r="C279" s="1607" t="s">
        <v>788</v>
      </c>
      <c r="D279" s="1595"/>
      <c r="E279" s="993">
        <v>1</v>
      </c>
      <c r="F279" s="1006">
        <v>3000</v>
      </c>
      <c r="G279" s="1006">
        <v>3000</v>
      </c>
      <c r="H279" s="1006">
        <v>73</v>
      </c>
      <c r="I279" s="663">
        <f t="shared" si="20"/>
        <v>2.433333333333333</v>
      </c>
      <c r="J279" s="12"/>
      <c r="K279" s="12"/>
      <c r="L279" s="1006">
        <v>73</v>
      </c>
      <c r="M279" s="12"/>
      <c r="N279" s="12"/>
      <c r="O279" s="12"/>
      <c r="P279" s="12"/>
      <c r="Q279" s="12"/>
      <c r="R279" s="12"/>
    </row>
    <row r="280" spans="1:18" ht="21.75" customHeight="1">
      <c r="A280" s="361"/>
      <c r="B280" s="361"/>
      <c r="C280" s="1607" t="s">
        <v>789</v>
      </c>
      <c r="D280" s="1595"/>
      <c r="E280" s="993">
        <v>1</v>
      </c>
      <c r="F280" s="1006">
        <v>1000</v>
      </c>
      <c r="G280" s="1006">
        <v>1000</v>
      </c>
      <c r="H280" s="1006"/>
      <c r="I280" s="663">
        <f t="shared" si="20"/>
        <v>0</v>
      </c>
      <c r="J280" s="12"/>
      <c r="K280" s="12"/>
      <c r="L280" s="1006"/>
      <c r="M280" s="12"/>
      <c r="N280" s="12"/>
      <c r="O280" s="12"/>
      <c r="P280" s="12"/>
      <c r="Q280" s="12"/>
      <c r="R280" s="12"/>
    </row>
    <row r="281" spans="1:18" ht="13.5" customHeight="1">
      <c r="A281" s="361"/>
      <c r="B281" s="361"/>
      <c r="C281" s="1607" t="s">
        <v>790</v>
      </c>
      <c r="D281" s="1595"/>
      <c r="E281" s="993">
        <v>1</v>
      </c>
      <c r="F281" s="1006">
        <v>2000</v>
      </c>
      <c r="G281" s="1006">
        <v>500</v>
      </c>
      <c r="H281" s="1006">
        <v>39</v>
      </c>
      <c r="I281" s="663">
        <f t="shared" si="20"/>
        <v>7.8</v>
      </c>
      <c r="J281" s="12"/>
      <c r="K281" s="12"/>
      <c r="L281" s="1006">
        <v>39</v>
      </c>
      <c r="M281" s="12"/>
      <c r="N281" s="12"/>
      <c r="O281" s="12"/>
      <c r="P281" s="12"/>
      <c r="Q281" s="12"/>
      <c r="R281" s="12"/>
    </row>
    <row r="282" spans="1:18" ht="24.75" customHeight="1">
      <c r="A282" s="361"/>
      <c r="B282" s="361"/>
      <c r="C282" s="1607" t="s">
        <v>791</v>
      </c>
      <c r="D282" s="1595"/>
      <c r="E282" s="993">
        <v>1</v>
      </c>
      <c r="F282" s="1006">
        <v>2000</v>
      </c>
      <c r="G282" s="1006">
        <v>2000</v>
      </c>
      <c r="H282" s="1006"/>
      <c r="I282" s="663">
        <f t="shared" si="20"/>
        <v>0</v>
      </c>
      <c r="J282" s="12"/>
      <c r="K282" s="12"/>
      <c r="L282" s="1006"/>
      <c r="M282" s="12"/>
      <c r="N282" s="12"/>
      <c r="O282" s="12"/>
      <c r="P282" s="12"/>
      <c r="Q282" s="12"/>
      <c r="R282" s="12"/>
    </row>
    <row r="283" spans="1:18" ht="24.75" customHeight="1">
      <c r="A283" s="361"/>
      <c r="B283" s="361"/>
      <c r="C283" s="1607" t="s">
        <v>792</v>
      </c>
      <c r="D283" s="1595"/>
      <c r="E283" s="993">
        <v>1</v>
      </c>
      <c r="F283" s="1006">
        <v>2000</v>
      </c>
      <c r="G283" s="1006">
        <v>1263</v>
      </c>
      <c r="H283" s="1006"/>
      <c r="I283" s="663">
        <f t="shared" si="20"/>
        <v>0</v>
      </c>
      <c r="J283" s="12"/>
      <c r="K283" s="12"/>
      <c r="L283" s="1006"/>
      <c r="M283" s="12"/>
      <c r="N283" s="12"/>
      <c r="O283" s="12"/>
      <c r="P283" s="12"/>
      <c r="Q283" s="12"/>
      <c r="R283" s="12"/>
    </row>
    <row r="284" spans="1:18" ht="15" customHeight="1">
      <c r="A284" s="361"/>
      <c r="B284" s="361"/>
      <c r="C284" s="13" t="s">
        <v>988</v>
      </c>
      <c r="D284" s="993"/>
      <c r="E284" s="993">
        <v>1</v>
      </c>
      <c r="F284" s="1006"/>
      <c r="G284" s="1006">
        <v>2000</v>
      </c>
      <c r="H284" s="1006">
        <v>2000</v>
      </c>
      <c r="I284" s="663">
        <f t="shared" si="20"/>
        <v>100</v>
      </c>
      <c r="J284" s="12"/>
      <c r="K284" s="12"/>
      <c r="L284" s="1006">
        <v>2000</v>
      </c>
      <c r="M284" s="12"/>
      <c r="N284" s="12"/>
      <c r="O284" s="12"/>
      <c r="P284" s="12"/>
      <c r="Q284" s="12"/>
      <c r="R284" s="12"/>
    </row>
    <row r="285" spans="1:18" ht="15" customHeight="1">
      <c r="A285" s="361"/>
      <c r="B285" s="361"/>
      <c r="C285" s="1585" t="s">
        <v>1282</v>
      </c>
      <c r="D285" s="1623"/>
      <c r="E285" s="993">
        <v>1</v>
      </c>
      <c r="F285" s="1006"/>
      <c r="G285" s="993"/>
      <c r="H285" s="1006"/>
      <c r="I285" s="663"/>
      <c r="J285" s="12"/>
      <c r="K285" s="12"/>
      <c r="L285" s="1006"/>
      <c r="M285" s="12"/>
      <c r="N285" s="12"/>
      <c r="O285" s="12"/>
      <c r="P285" s="12"/>
      <c r="Q285" s="12"/>
      <c r="R285" s="12"/>
    </row>
    <row r="286" spans="1:18" s="687" customFormat="1" ht="15" customHeight="1">
      <c r="A286" s="361"/>
      <c r="B286" s="361"/>
      <c r="C286" s="1573" t="s">
        <v>1073</v>
      </c>
      <c r="D286" s="1574"/>
      <c r="E286" s="993">
        <v>1</v>
      </c>
      <c r="F286" s="1006"/>
      <c r="G286" s="1006">
        <v>8751</v>
      </c>
      <c r="H286" s="1006">
        <v>8758</v>
      </c>
      <c r="I286" s="663">
        <v>100</v>
      </c>
      <c r="J286" s="12"/>
      <c r="K286" s="12"/>
      <c r="L286" s="1006">
        <v>8758</v>
      </c>
      <c r="M286" s="12"/>
      <c r="N286" s="12"/>
      <c r="O286" s="12"/>
      <c r="P286" s="12"/>
      <c r="Q286" s="12"/>
      <c r="R286" s="12"/>
    </row>
    <row r="287" spans="1:18" s="687" customFormat="1" ht="15" customHeight="1">
      <c r="A287" s="361"/>
      <c r="B287" s="361"/>
      <c r="C287" s="990" t="s">
        <v>1283</v>
      </c>
      <c r="D287" s="991"/>
      <c r="E287" s="993">
        <v>1</v>
      </c>
      <c r="F287" s="1006"/>
      <c r="G287" s="1006">
        <v>1000</v>
      </c>
      <c r="H287" s="1006">
        <v>678</v>
      </c>
      <c r="I287" s="663">
        <f t="shared" si="20"/>
        <v>67.80000000000001</v>
      </c>
      <c r="J287" s="12"/>
      <c r="K287" s="12"/>
      <c r="L287" s="1006">
        <v>678</v>
      </c>
      <c r="M287" s="12"/>
      <c r="N287" s="12"/>
      <c r="O287" s="12"/>
      <c r="P287" s="12"/>
      <c r="Q287" s="12"/>
      <c r="R287" s="12"/>
    </row>
    <row r="288" spans="1:18" ht="24.75" customHeight="1">
      <c r="A288" s="361"/>
      <c r="B288" s="361"/>
      <c r="C288" s="1652" t="s">
        <v>1229</v>
      </c>
      <c r="D288" s="1658"/>
      <c r="E288" s="369"/>
      <c r="F288" s="349"/>
      <c r="G288" s="369"/>
      <c r="H288" s="349"/>
      <c r="I288" s="663"/>
      <c r="J288" s="12"/>
      <c r="K288" s="12"/>
      <c r="L288" s="349"/>
      <c r="M288" s="12"/>
      <c r="N288" s="12"/>
      <c r="O288" s="12"/>
      <c r="P288" s="12"/>
      <c r="Q288" s="12"/>
      <c r="R288" s="12"/>
    </row>
    <row r="289" spans="1:18" ht="13.5" customHeight="1">
      <c r="A289" s="361"/>
      <c r="B289" s="361"/>
      <c r="C289" s="1568" t="s">
        <v>446</v>
      </c>
      <c r="D289" s="1590"/>
      <c r="E289" s="338">
        <v>1</v>
      </c>
      <c r="F289" s="342">
        <v>6000</v>
      </c>
      <c r="G289" s="342">
        <v>14000</v>
      </c>
      <c r="H289" s="342">
        <v>3287</v>
      </c>
      <c r="I289" s="663">
        <f aca="true" t="shared" si="21" ref="I289:I306">SUM(H289/G289)*100</f>
        <v>23.478571428571428</v>
      </c>
      <c r="J289" s="12"/>
      <c r="K289" s="12"/>
      <c r="L289" s="342">
        <v>3287</v>
      </c>
      <c r="M289" s="12"/>
      <c r="N289" s="12"/>
      <c r="O289" s="12"/>
      <c r="P289" s="12"/>
      <c r="Q289" s="12"/>
      <c r="R289" s="12"/>
    </row>
    <row r="290" spans="1:18" ht="13.5" customHeight="1">
      <c r="A290" s="361"/>
      <c r="B290" s="361"/>
      <c r="C290" s="13" t="s">
        <v>447</v>
      </c>
      <c r="D290" s="342"/>
      <c r="E290" s="342">
        <v>1</v>
      </c>
      <c r="F290" s="342">
        <v>1000</v>
      </c>
      <c r="G290" s="342">
        <v>1000</v>
      </c>
      <c r="H290" s="342">
        <v>129</v>
      </c>
      <c r="I290" s="663">
        <f t="shared" si="21"/>
        <v>12.9</v>
      </c>
      <c r="J290" s="12"/>
      <c r="K290" s="12"/>
      <c r="L290" s="342">
        <v>129</v>
      </c>
      <c r="M290" s="12"/>
      <c r="N290" s="12"/>
      <c r="O290" s="12"/>
      <c r="P290" s="12"/>
      <c r="Q290" s="12"/>
      <c r="R290" s="12"/>
    </row>
    <row r="291" spans="1:18" ht="13.5" customHeight="1">
      <c r="A291" s="361"/>
      <c r="B291" s="361"/>
      <c r="C291" s="13" t="s">
        <v>448</v>
      </c>
      <c r="D291" s="342"/>
      <c r="E291" s="342">
        <v>1</v>
      </c>
      <c r="F291" s="342">
        <v>2500</v>
      </c>
      <c r="G291" s="342">
        <v>2500</v>
      </c>
      <c r="H291" s="342"/>
      <c r="I291" s="663">
        <f t="shared" si="21"/>
        <v>0</v>
      </c>
      <c r="J291" s="12"/>
      <c r="K291" s="12"/>
      <c r="L291" s="342"/>
      <c r="M291" s="12"/>
      <c r="N291" s="12"/>
      <c r="O291" s="12"/>
      <c r="P291" s="12"/>
      <c r="Q291" s="12"/>
      <c r="R291" s="12"/>
    </row>
    <row r="292" spans="1:18" ht="13.5" customHeight="1">
      <c r="A292" s="361"/>
      <c r="B292" s="361"/>
      <c r="C292" s="13" t="s">
        <v>449</v>
      </c>
      <c r="D292" s="342"/>
      <c r="E292" s="342">
        <v>1</v>
      </c>
      <c r="F292" s="342">
        <v>1000</v>
      </c>
      <c r="G292" s="342">
        <v>1000</v>
      </c>
      <c r="H292" s="342"/>
      <c r="I292" s="663">
        <f t="shared" si="21"/>
        <v>0</v>
      </c>
      <c r="J292" s="12"/>
      <c r="K292" s="12"/>
      <c r="L292" s="342"/>
      <c r="M292" s="12"/>
      <c r="N292" s="12"/>
      <c r="O292" s="12"/>
      <c r="P292" s="12"/>
      <c r="Q292" s="12"/>
      <c r="R292" s="12"/>
    </row>
    <row r="293" spans="1:18" ht="13.5" customHeight="1">
      <c r="A293" s="361"/>
      <c r="B293" s="361"/>
      <c r="C293" s="13" t="s">
        <v>450</v>
      </c>
      <c r="D293" s="342"/>
      <c r="E293" s="342">
        <v>1</v>
      </c>
      <c r="F293" s="342">
        <v>3000</v>
      </c>
      <c r="G293" s="342">
        <v>3000</v>
      </c>
      <c r="H293" s="342">
        <v>445</v>
      </c>
      <c r="I293" s="663">
        <f t="shared" si="21"/>
        <v>14.833333333333334</v>
      </c>
      <c r="J293" s="12"/>
      <c r="K293" s="12"/>
      <c r="L293" s="342">
        <v>445</v>
      </c>
      <c r="M293" s="12"/>
      <c r="N293" s="12"/>
      <c r="O293" s="12"/>
      <c r="P293" s="12"/>
      <c r="Q293" s="12"/>
      <c r="R293" s="12"/>
    </row>
    <row r="294" spans="1:18" ht="13.5" customHeight="1">
      <c r="A294" s="361"/>
      <c r="B294" s="361"/>
      <c r="C294" s="13" t="s">
        <v>451</v>
      </c>
      <c r="D294" s="342"/>
      <c r="E294" s="342">
        <v>1</v>
      </c>
      <c r="F294" s="342">
        <v>2000</v>
      </c>
      <c r="G294" s="342">
        <v>2000</v>
      </c>
      <c r="H294" s="342"/>
      <c r="I294" s="663">
        <f t="shared" si="21"/>
        <v>0</v>
      </c>
      <c r="J294" s="12"/>
      <c r="K294" s="12"/>
      <c r="L294" s="342"/>
      <c r="M294" s="12"/>
      <c r="N294" s="12"/>
      <c r="O294" s="12"/>
      <c r="P294" s="12"/>
      <c r="Q294" s="12"/>
      <c r="R294" s="12"/>
    </row>
    <row r="295" spans="1:18" ht="13.5" customHeight="1">
      <c r="A295" s="361"/>
      <c r="B295" s="361"/>
      <c r="C295" s="13" t="s">
        <v>452</v>
      </c>
      <c r="D295" s="342"/>
      <c r="E295" s="342">
        <v>1</v>
      </c>
      <c r="F295" s="342">
        <v>6000</v>
      </c>
      <c r="G295" s="342">
        <v>10550</v>
      </c>
      <c r="H295" s="342">
        <v>9636</v>
      </c>
      <c r="I295" s="663">
        <f t="shared" si="21"/>
        <v>91.33649289099526</v>
      </c>
      <c r="J295" s="12"/>
      <c r="K295" s="12"/>
      <c r="L295" s="342">
        <v>9636</v>
      </c>
      <c r="M295" s="12"/>
      <c r="N295" s="12"/>
      <c r="O295" s="12"/>
      <c r="P295" s="12"/>
      <c r="Q295" s="12"/>
      <c r="R295" s="12"/>
    </row>
    <row r="296" spans="1:18" ht="13.5" customHeight="1">
      <c r="A296" s="361"/>
      <c r="B296" s="361"/>
      <c r="C296" s="13" t="s">
        <v>453</v>
      </c>
      <c r="D296" s="342"/>
      <c r="E296" s="342">
        <v>1</v>
      </c>
      <c r="F296" s="342">
        <v>1200</v>
      </c>
      <c r="G296" s="342">
        <v>1200</v>
      </c>
      <c r="H296" s="342">
        <v>870</v>
      </c>
      <c r="I296" s="663">
        <f t="shared" si="21"/>
        <v>72.5</v>
      </c>
      <c r="J296" s="12"/>
      <c r="K296" s="12"/>
      <c r="L296" s="342">
        <v>870</v>
      </c>
      <c r="M296" s="12"/>
      <c r="N296" s="12"/>
      <c r="O296" s="12"/>
      <c r="P296" s="12"/>
      <c r="Q296" s="12"/>
      <c r="R296" s="12"/>
    </row>
    <row r="297" spans="1:18" ht="13.5" customHeight="1">
      <c r="A297" s="361"/>
      <c r="B297" s="361"/>
      <c r="C297" s="13" t="s">
        <v>286</v>
      </c>
      <c r="D297" s="342"/>
      <c r="E297" s="342">
        <v>1</v>
      </c>
      <c r="F297" s="342">
        <v>2000</v>
      </c>
      <c r="G297" s="342">
        <v>1580</v>
      </c>
      <c r="H297" s="342">
        <v>836</v>
      </c>
      <c r="I297" s="663">
        <f t="shared" si="21"/>
        <v>52.911392405063296</v>
      </c>
      <c r="J297" s="12"/>
      <c r="K297" s="12">
        <v>15</v>
      </c>
      <c r="L297" s="342">
        <v>821</v>
      </c>
      <c r="M297" s="12"/>
      <c r="N297" s="12"/>
      <c r="O297" s="12"/>
      <c r="P297" s="12"/>
      <c r="Q297" s="12"/>
      <c r="R297" s="12"/>
    </row>
    <row r="298" spans="1:18" ht="13.5" customHeight="1">
      <c r="A298" s="361"/>
      <c r="B298" s="361"/>
      <c r="C298" s="13" t="s">
        <v>287</v>
      </c>
      <c r="D298" s="342"/>
      <c r="E298" s="342">
        <v>1</v>
      </c>
      <c r="F298" s="342">
        <v>1500</v>
      </c>
      <c r="G298" s="342">
        <v>1500</v>
      </c>
      <c r="H298" s="342">
        <v>875</v>
      </c>
      <c r="I298" s="663">
        <f t="shared" si="21"/>
        <v>58.333333333333336</v>
      </c>
      <c r="J298" s="12"/>
      <c r="K298" s="12"/>
      <c r="L298" s="342">
        <v>875</v>
      </c>
      <c r="M298" s="12"/>
      <c r="N298" s="12"/>
      <c r="O298" s="12"/>
      <c r="P298" s="12"/>
      <c r="Q298" s="12"/>
      <c r="R298" s="12"/>
    </row>
    <row r="299" spans="1:18" ht="13.5" customHeight="1">
      <c r="A299" s="361"/>
      <c r="B299" s="361"/>
      <c r="C299" s="13" t="s">
        <v>288</v>
      </c>
      <c r="D299" s="342"/>
      <c r="E299" s="342">
        <v>1</v>
      </c>
      <c r="F299" s="342">
        <v>3000</v>
      </c>
      <c r="G299" s="342">
        <v>3000</v>
      </c>
      <c r="H299" s="342"/>
      <c r="I299" s="663">
        <f t="shared" si="21"/>
        <v>0</v>
      </c>
      <c r="J299" s="12"/>
      <c r="K299" s="12"/>
      <c r="L299" s="342"/>
      <c r="M299" s="12"/>
      <c r="N299" s="12"/>
      <c r="O299" s="12"/>
      <c r="P299" s="12"/>
      <c r="Q299" s="12"/>
      <c r="R299" s="12"/>
    </row>
    <row r="300" spans="1:18" ht="13.5" customHeight="1">
      <c r="A300" s="361"/>
      <c r="B300" s="361"/>
      <c r="C300" s="13" t="s">
        <v>289</v>
      </c>
      <c r="D300" s="342"/>
      <c r="E300" s="342">
        <v>2</v>
      </c>
      <c r="F300" s="342">
        <v>1250</v>
      </c>
      <c r="G300" s="342">
        <v>1250</v>
      </c>
      <c r="H300" s="342"/>
      <c r="I300" s="663">
        <f t="shared" si="21"/>
        <v>0</v>
      </c>
      <c r="J300" s="12"/>
      <c r="K300" s="12"/>
      <c r="L300" s="342"/>
      <c r="M300" s="12"/>
      <c r="N300" s="12"/>
      <c r="O300" s="12"/>
      <c r="P300" s="12"/>
      <c r="Q300" s="12"/>
      <c r="R300" s="12"/>
    </row>
    <row r="301" spans="1:18" ht="24.75" customHeight="1">
      <c r="A301" s="361"/>
      <c r="B301" s="361"/>
      <c r="C301" s="1497" t="s">
        <v>290</v>
      </c>
      <c r="D301" s="1498"/>
      <c r="E301" s="994">
        <v>1</v>
      </c>
      <c r="F301" s="1007">
        <v>2000</v>
      </c>
      <c r="G301" s="1007">
        <v>2000</v>
      </c>
      <c r="H301" s="1007">
        <v>76</v>
      </c>
      <c r="I301" s="663">
        <f t="shared" si="21"/>
        <v>3.8</v>
      </c>
      <c r="J301" s="12"/>
      <c r="K301" s="12"/>
      <c r="L301" s="1007">
        <v>76</v>
      </c>
      <c r="M301" s="12"/>
      <c r="N301" s="12"/>
      <c r="O301" s="12"/>
      <c r="P301" s="12"/>
      <c r="Q301" s="12"/>
      <c r="R301" s="12"/>
    </row>
    <row r="302" spans="1:18" ht="13.5" customHeight="1">
      <c r="A302" s="361"/>
      <c r="B302" s="361"/>
      <c r="C302" s="13" t="s">
        <v>291</v>
      </c>
      <c r="D302" s="342"/>
      <c r="E302" s="342">
        <v>1</v>
      </c>
      <c r="F302" s="342">
        <v>9000</v>
      </c>
      <c r="G302" s="342">
        <v>17000</v>
      </c>
      <c r="H302" s="342">
        <v>11783</v>
      </c>
      <c r="I302" s="663">
        <f t="shared" si="21"/>
        <v>69.31176470588235</v>
      </c>
      <c r="J302" s="12"/>
      <c r="K302" s="12">
        <v>26</v>
      </c>
      <c r="L302" s="342">
        <v>11757</v>
      </c>
      <c r="M302" s="12"/>
      <c r="N302" s="12"/>
      <c r="O302" s="12"/>
      <c r="P302" s="12"/>
      <c r="Q302" s="12"/>
      <c r="R302" s="12"/>
    </row>
    <row r="303" spans="1:18" ht="13.5" customHeight="1">
      <c r="A303" s="361"/>
      <c r="B303" s="361"/>
      <c r="C303" s="13" t="s">
        <v>292</v>
      </c>
      <c r="D303" s="342"/>
      <c r="E303" s="342">
        <v>1</v>
      </c>
      <c r="F303" s="342">
        <v>500</v>
      </c>
      <c r="G303" s="342">
        <v>500</v>
      </c>
      <c r="H303" s="342">
        <v>500</v>
      </c>
      <c r="I303" s="663">
        <f t="shared" si="21"/>
        <v>100</v>
      </c>
      <c r="J303" s="12"/>
      <c r="K303" s="12"/>
      <c r="L303" s="342">
        <v>500</v>
      </c>
      <c r="M303" s="12"/>
      <c r="N303" s="12"/>
      <c r="O303" s="12"/>
      <c r="P303" s="12"/>
      <c r="Q303" s="12"/>
      <c r="R303" s="12"/>
    </row>
    <row r="304" spans="1:18" ht="24.75" customHeight="1">
      <c r="A304" s="361"/>
      <c r="B304" s="361"/>
      <c r="C304" s="1497" t="s">
        <v>293</v>
      </c>
      <c r="D304" s="1498"/>
      <c r="E304" s="994">
        <v>2</v>
      </c>
      <c r="F304" s="1007">
        <v>1000</v>
      </c>
      <c r="G304" s="1007">
        <v>1000</v>
      </c>
      <c r="H304" s="1007"/>
      <c r="I304" s="663">
        <f t="shared" si="21"/>
        <v>0</v>
      </c>
      <c r="J304" s="12"/>
      <c r="K304" s="12"/>
      <c r="L304" s="1007"/>
      <c r="M304" s="12"/>
      <c r="N304" s="12"/>
      <c r="O304" s="12"/>
      <c r="P304" s="12"/>
      <c r="Q304" s="12"/>
      <c r="R304" s="12"/>
    </row>
    <row r="305" spans="1:18" ht="13.5" customHeight="1">
      <c r="A305" s="361"/>
      <c r="B305" s="361"/>
      <c r="C305" s="13" t="s">
        <v>294</v>
      </c>
      <c r="D305" s="342"/>
      <c r="E305" s="342">
        <v>1</v>
      </c>
      <c r="F305" s="342">
        <v>1000</v>
      </c>
      <c r="G305" s="342">
        <v>1000</v>
      </c>
      <c r="H305" s="342">
        <v>9</v>
      </c>
      <c r="I305" s="663">
        <f t="shared" si="21"/>
        <v>0.8999999999999999</v>
      </c>
      <c r="J305" s="12"/>
      <c r="K305" s="12"/>
      <c r="L305" s="342">
        <v>9</v>
      </c>
      <c r="M305" s="12"/>
      <c r="N305" s="12"/>
      <c r="O305" s="12"/>
      <c r="P305" s="12"/>
      <c r="Q305" s="12"/>
      <c r="R305" s="12"/>
    </row>
    <row r="306" spans="1:18" s="687" customFormat="1" ht="13.5" customHeight="1">
      <c r="A306" s="361"/>
      <c r="B306" s="361"/>
      <c r="C306" s="1573" t="s">
        <v>1284</v>
      </c>
      <c r="D306" s="1574"/>
      <c r="E306" s="342"/>
      <c r="F306" s="342"/>
      <c r="G306" s="342">
        <v>16000</v>
      </c>
      <c r="H306" s="342"/>
      <c r="I306" s="663">
        <f t="shared" si="21"/>
        <v>0</v>
      </c>
      <c r="J306" s="12"/>
      <c r="K306" s="12"/>
      <c r="L306" s="342"/>
      <c r="M306" s="12"/>
      <c r="N306" s="12"/>
      <c r="O306" s="12"/>
      <c r="P306" s="12"/>
      <c r="Q306" s="12"/>
      <c r="R306" s="12"/>
    </row>
    <row r="307" spans="1:18" ht="13.5" customHeight="1">
      <c r="A307" s="361"/>
      <c r="B307" s="361"/>
      <c r="C307" s="1568" t="s">
        <v>761</v>
      </c>
      <c r="D307" s="1566"/>
      <c r="E307" s="342"/>
      <c r="F307" s="342"/>
      <c r="G307" s="342"/>
      <c r="H307" s="342"/>
      <c r="I307" s="663"/>
      <c r="J307" s="12"/>
      <c r="K307" s="12"/>
      <c r="L307" s="342"/>
      <c r="M307" s="12"/>
      <c r="N307" s="12"/>
      <c r="O307" s="12"/>
      <c r="P307" s="12"/>
      <c r="Q307" s="12"/>
      <c r="R307" s="12"/>
    </row>
    <row r="308" spans="1:18" ht="13.5" customHeight="1">
      <c r="A308" s="361"/>
      <c r="B308" s="361"/>
      <c r="C308" s="13" t="s">
        <v>989</v>
      </c>
      <c r="D308" s="658"/>
      <c r="E308" s="12">
        <v>2</v>
      </c>
      <c r="F308" s="342"/>
      <c r="G308" s="342">
        <v>400</v>
      </c>
      <c r="H308" s="342">
        <v>400</v>
      </c>
      <c r="I308" s="688">
        <f aca="true" t="shared" si="22" ref="I308:I313">SUM(H308/G308)*100</f>
        <v>100</v>
      </c>
      <c r="J308" s="12"/>
      <c r="K308" s="12"/>
      <c r="L308" s="342"/>
      <c r="M308" s="12">
        <v>400</v>
      </c>
      <c r="N308" s="12"/>
      <c r="O308" s="12"/>
      <c r="P308" s="12"/>
      <c r="Q308" s="12"/>
      <c r="R308" s="12"/>
    </row>
    <row r="309" spans="1:18" ht="13.5" customHeight="1">
      <c r="A309" s="361"/>
      <c r="B309" s="361"/>
      <c r="C309" s="1573" t="s">
        <v>1285</v>
      </c>
      <c r="D309" s="1656"/>
      <c r="E309" s="12">
        <v>2</v>
      </c>
      <c r="F309" s="342"/>
      <c r="G309" s="342">
        <v>540</v>
      </c>
      <c r="H309" s="342">
        <v>540</v>
      </c>
      <c r="I309" s="688">
        <f t="shared" si="22"/>
        <v>100</v>
      </c>
      <c r="J309" s="342"/>
      <c r="K309" s="342"/>
      <c r="L309" s="342"/>
      <c r="M309" s="342">
        <v>540</v>
      </c>
      <c r="N309" s="342"/>
      <c r="O309" s="342"/>
      <c r="P309" s="342"/>
      <c r="Q309" s="342"/>
      <c r="R309" s="342"/>
    </row>
    <row r="310" spans="1:18" ht="13.5" customHeight="1">
      <c r="A310" s="344"/>
      <c r="B310" s="344"/>
      <c r="C310" s="110" t="s">
        <v>1609</v>
      </c>
      <c r="D310" s="345"/>
      <c r="E310" s="345"/>
      <c r="F310" s="345">
        <f>SUM(F268:F308)</f>
        <v>202750</v>
      </c>
      <c r="G310" s="345">
        <f>SUM(G268:G309)</f>
        <v>307183</v>
      </c>
      <c r="H310" s="345">
        <f>SUM(H268:H309)</f>
        <v>248772</v>
      </c>
      <c r="I310" s="664">
        <f t="shared" si="22"/>
        <v>80.98495033904871</v>
      </c>
      <c r="J310" s="345">
        <f aca="true" t="shared" si="23" ref="J310:R310">SUM(J268:J309)</f>
        <v>0</v>
      </c>
      <c r="K310" s="345">
        <f t="shared" si="23"/>
        <v>41</v>
      </c>
      <c r="L310" s="345">
        <f t="shared" si="23"/>
        <v>204062</v>
      </c>
      <c r="M310" s="345">
        <f t="shared" si="23"/>
        <v>44669</v>
      </c>
      <c r="N310" s="345">
        <f t="shared" si="23"/>
        <v>0</v>
      </c>
      <c r="O310" s="345">
        <f t="shared" si="23"/>
        <v>0</v>
      </c>
      <c r="P310" s="345">
        <f t="shared" si="23"/>
        <v>0</v>
      </c>
      <c r="Q310" s="345">
        <f t="shared" si="23"/>
        <v>0</v>
      </c>
      <c r="R310" s="345">
        <f t="shared" si="23"/>
        <v>0</v>
      </c>
    </row>
    <row r="311" spans="1:18" ht="13.5" customHeight="1">
      <c r="A311" s="364"/>
      <c r="B311" s="364"/>
      <c r="C311" s="370" t="s">
        <v>1610</v>
      </c>
      <c r="D311" s="371"/>
      <c r="E311" s="371"/>
      <c r="F311" s="373">
        <v>80133</v>
      </c>
      <c r="G311" s="373">
        <v>116993</v>
      </c>
      <c r="H311" s="373">
        <v>99536</v>
      </c>
      <c r="I311" s="663">
        <f t="shared" si="22"/>
        <v>85.07859444582154</v>
      </c>
      <c r="J311" s="366"/>
      <c r="K311" s="366"/>
      <c r="L311" s="366"/>
      <c r="M311" s="366"/>
      <c r="N311" s="366"/>
      <c r="O311" s="367"/>
      <c r="P311" s="367">
        <v>34363</v>
      </c>
      <c r="Q311" s="367">
        <v>65173</v>
      </c>
      <c r="R311" s="366"/>
    </row>
    <row r="312" spans="1:18" ht="13.5" customHeight="1">
      <c r="A312" s="372"/>
      <c r="B312" s="372"/>
      <c r="C312" s="370" t="s">
        <v>1611</v>
      </c>
      <c r="D312" s="373"/>
      <c r="E312" s="373"/>
      <c r="F312" s="373">
        <v>226838</v>
      </c>
      <c r="G312" s="373">
        <v>240710</v>
      </c>
      <c r="H312" s="373">
        <v>47925</v>
      </c>
      <c r="I312" s="663">
        <f t="shared" si="22"/>
        <v>19.909850027003447</v>
      </c>
      <c r="J312" s="367"/>
      <c r="K312" s="366"/>
      <c r="L312" s="366"/>
      <c r="M312" s="366"/>
      <c r="N312" s="366"/>
      <c r="O312" s="367">
        <v>47925</v>
      </c>
      <c r="P312" s="367"/>
      <c r="Q312" s="367"/>
      <c r="R312" s="366"/>
    </row>
    <row r="313" spans="1:18" ht="13.5" customHeight="1">
      <c r="A313" s="344"/>
      <c r="B313" s="344"/>
      <c r="C313" s="110" t="s">
        <v>2290</v>
      </c>
      <c r="D313" s="345"/>
      <c r="E313" s="345"/>
      <c r="F313" s="345">
        <f>SUM(F310:F312)</f>
        <v>509721</v>
      </c>
      <c r="G313" s="345">
        <f>SUM(G310:G312)</f>
        <v>664886</v>
      </c>
      <c r="H313" s="345">
        <f>SUM(H310:H312)</f>
        <v>396233</v>
      </c>
      <c r="I313" s="664">
        <f t="shared" si="22"/>
        <v>59.59412591030643</v>
      </c>
      <c r="J313" s="345">
        <f aca="true" t="shared" si="24" ref="J313:R313">SUM(J310:J312)</f>
        <v>0</v>
      </c>
      <c r="K313" s="345">
        <f t="shared" si="24"/>
        <v>41</v>
      </c>
      <c r="L313" s="345">
        <f t="shared" si="24"/>
        <v>204062</v>
      </c>
      <c r="M313" s="345">
        <f t="shared" si="24"/>
        <v>44669</v>
      </c>
      <c r="N313" s="345">
        <f t="shared" si="24"/>
        <v>0</v>
      </c>
      <c r="O313" s="345">
        <f t="shared" si="24"/>
        <v>47925</v>
      </c>
      <c r="P313" s="345">
        <f t="shared" si="24"/>
        <v>34363</v>
      </c>
      <c r="Q313" s="345">
        <f t="shared" si="24"/>
        <v>65173</v>
      </c>
      <c r="R313" s="345">
        <f t="shared" si="24"/>
        <v>0</v>
      </c>
    </row>
    <row r="314" spans="1:18" ht="13.5" customHeight="1">
      <c r="A314" s="361">
        <v>1</v>
      </c>
      <c r="B314" s="361">
        <v>18</v>
      </c>
      <c r="C314" s="18" t="s">
        <v>1612</v>
      </c>
      <c r="D314" s="17"/>
      <c r="E314" s="17"/>
      <c r="F314" s="17"/>
      <c r="G314" s="17"/>
      <c r="H314" s="17"/>
      <c r="I314" s="663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1:18" ht="13.5" customHeight="1">
      <c r="A315" s="361"/>
      <c r="B315" s="361"/>
      <c r="C315" s="1565" t="s">
        <v>2039</v>
      </c>
      <c r="D315" s="1566"/>
      <c r="E315" s="336"/>
      <c r="F315" s="343"/>
      <c r="G315" s="343"/>
      <c r="H315" s="343"/>
      <c r="I315" s="663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1:18" ht="13.5" customHeight="1">
      <c r="A316" s="361"/>
      <c r="B316" s="361"/>
      <c r="C316" s="14" t="s">
        <v>1016</v>
      </c>
      <c r="D316" s="343"/>
      <c r="E316" s="342">
        <v>2</v>
      </c>
      <c r="F316" s="342">
        <v>8000</v>
      </c>
      <c r="G316" s="342">
        <v>8000</v>
      </c>
      <c r="H316" s="342">
        <v>6922</v>
      </c>
      <c r="I316" s="663">
        <f>SUM(H316/G316)*100</f>
        <v>86.52499999999999</v>
      </c>
      <c r="J316" s="15"/>
      <c r="K316" s="15"/>
      <c r="L316" s="12">
        <v>6922</v>
      </c>
      <c r="M316" s="15"/>
      <c r="N316" s="15"/>
      <c r="O316" s="15"/>
      <c r="P316" s="15"/>
      <c r="Q316" s="15"/>
      <c r="R316" s="15"/>
    </row>
    <row r="317" spans="1:18" ht="24" customHeight="1">
      <c r="A317" s="361"/>
      <c r="B317" s="361"/>
      <c r="C317" s="1567" t="s">
        <v>2040</v>
      </c>
      <c r="D317" s="1579"/>
      <c r="E317" s="350"/>
      <c r="F317" s="478"/>
      <c r="G317" s="478"/>
      <c r="H317" s="478"/>
      <c r="I317" s="663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1:18" ht="24.75" customHeight="1">
      <c r="A318" s="361"/>
      <c r="B318" s="361"/>
      <c r="C318" s="1567" t="s">
        <v>1613</v>
      </c>
      <c r="D318" s="1566"/>
      <c r="E318" s="336">
        <v>1</v>
      </c>
      <c r="F318" s="343">
        <v>2000</v>
      </c>
      <c r="G318" s="343">
        <v>8429</v>
      </c>
      <c r="H318" s="343">
        <v>7994</v>
      </c>
      <c r="I318" s="663">
        <f>SUM(H318/G318)*100</f>
        <v>94.83924546209515</v>
      </c>
      <c r="J318" s="15"/>
      <c r="K318" s="15"/>
      <c r="L318" s="15">
        <v>7994</v>
      </c>
      <c r="M318" s="15"/>
      <c r="N318" s="15"/>
      <c r="O318" s="15"/>
      <c r="P318" s="15"/>
      <c r="Q318" s="15"/>
      <c r="R318" s="15"/>
    </row>
    <row r="319" spans="1:18" ht="24.75" customHeight="1">
      <c r="A319" s="361"/>
      <c r="B319" s="361"/>
      <c r="C319" s="1567" t="s">
        <v>2040</v>
      </c>
      <c r="D319" s="1579"/>
      <c r="E319" s="350"/>
      <c r="F319" s="478"/>
      <c r="G319" s="478"/>
      <c r="H319" s="478"/>
      <c r="I319" s="663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1:18" ht="13.5" customHeight="1">
      <c r="A320" s="361"/>
      <c r="B320" s="361"/>
      <c r="C320" s="14" t="s">
        <v>990</v>
      </c>
      <c r="D320" s="350"/>
      <c r="E320" s="355">
        <v>1</v>
      </c>
      <c r="F320" s="478"/>
      <c r="G320" s="478">
        <v>2514</v>
      </c>
      <c r="H320" s="478">
        <v>1590</v>
      </c>
      <c r="I320" s="663">
        <f>SUM(H320/G320)*100</f>
        <v>63.24582338902148</v>
      </c>
      <c r="J320" s="15"/>
      <c r="K320" s="15"/>
      <c r="L320" s="15">
        <v>690</v>
      </c>
      <c r="M320" s="15">
        <v>900</v>
      </c>
      <c r="N320" s="15"/>
      <c r="O320" s="15"/>
      <c r="P320" s="15"/>
      <c r="Q320" s="15"/>
      <c r="R320" s="15"/>
    </row>
    <row r="321" spans="1:18" ht="15" customHeight="1">
      <c r="A321" s="361"/>
      <c r="B321" s="361"/>
      <c r="C321" s="1649" t="s">
        <v>1614</v>
      </c>
      <c r="D321" s="1576"/>
      <c r="E321" s="993">
        <v>1</v>
      </c>
      <c r="F321" s="1008">
        <v>300</v>
      </c>
      <c r="G321" s="1008">
        <v>300</v>
      </c>
      <c r="H321" s="1008"/>
      <c r="I321" s="663">
        <f>SUM(H321/G321)*100</f>
        <v>0</v>
      </c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1:18" s="687" customFormat="1" ht="15" customHeight="1">
      <c r="A322" s="361"/>
      <c r="B322" s="361"/>
      <c r="C322" s="1649" t="s">
        <v>1286</v>
      </c>
      <c r="D322" s="1657"/>
      <c r="E322" s="993">
        <v>1</v>
      </c>
      <c r="F322" s="1008"/>
      <c r="G322" s="1008">
        <v>620</v>
      </c>
      <c r="H322" s="1008">
        <v>617</v>
      </c>
      <c r="I322" s="663">
        <f>SUM(H322/G322)*100</f>
        <v>99.51612903225806</v>
      </c>
      <c r="J322" s="15"/>
      <c r="K322" s="15"/>
      <c r="L322" s="15">
        <v>617</v>
      </c>
      <c r="M322" s="15"/>
      <c r="N322" s="15"/>
      <c r="O322" s="15"/>
      <c r="P322" s="15"/>
      <c r="Q322" s="15"/>
      <c r="R322" s="15"/>
    </row>
    <row r="323" spans="1:18" ht="15" customHeight="1">
      <c r="A323" s="361"/>
      <c r="B323" s="361"/>
      <c r="C323" s="1567" t="s">
        <v>1615</v>
      </c>
      <c r="D323" s="1566"/>
      <c r="E323" s="338"/>
      <c r="F323" s="343"/>
      <c r="G323" s="343"/>
      <c r="H323" s="343"/>
      <c r="I323" s="663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1:18" ht="15" customHeight="1">
      <c r="A324" s="361"/>
      <c r="B324" s="361"/>
      <c r="C324" s="1567" t="s">
        <v>1616</v>
      </c>
      <c r="D324" s="1566"/>
      <c r="E324" s="338">
        <v>1</v>
      </c>
      <c r="F324" s="343">
        <v>300</v>
      </c>
      <c r="G324" s="343">
        <v>300</v>
      </c>
      <c r="H324" s="343"/>
      <c r="I324" s="663">
        <f>SUM(H324/G324)*100</f>
        <v>0</v>
      </c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1:18" ht="13.5" customHeight="1">
      <c r="A325" s="374"/>
      <c r="B325" s="374"/>
      <c r="C325" s="15" t="s">
        <v>1617</v>
      </c>
      <c r="D325" s="15"/>
      <c r="E325" s="12">
        <v>1</v>
      </c>
      <c r="F325" s="15">
        <v>150</v>
      </c>
      <c r="G325" s="15">
        <v>150</v>
      </c>
      <c r="H325" s="15">
        <v>120</v>
      </c>
      <c r="I325" s="663">
        <f>SUM(H325/G325)*100</f>
        <v>80</v>
      </c>
      <c r="J325" s="374"/>
      <c r="K325" s="374"/>
      <c r="L325" s="375">
        <v>120</v>
      </c>
      <c r="M325" s="376"/>
      <c r="N325" s="376"/>
      <c r="O325" s="374"/>
      <c r="P325" s="374"/>
      <c r="Q325" s="374"/>
      <c r="R325" s="374"/>
    </row>
    <row r="326" spans="1:18" ht="15" customHeight="1">
      <c r="A326" s="111"/>
      <c r="B326" s="111"/>
      <c r="C326" s="110" t="s">
        <v>564</v>
      </c>
      <c r="D326" s="345"/>
      <c r="E326" s="345"/>
      <c r="F326" s="345">
        <f>SUM(F314:F325)</f>
        <v>10750</v>
      </c>
      <c r="G326" s="345">
        <f>SUM(G314:G325)</f>
        <v>20313</v>
      </c>
      <c r="H326" s="345">
        <f>SUM(H314:H325)</f>
        <v>17243</v>
      </c>
      <c r="I326" s="664">
        <f>SUM(H326/G326)*100</f>
        <v>84.88652587013242</v>
      </c>
      <c r="J326" s="345">
        <f aca="true" t="shared" si="25" ref="J326:R326">SUM(J314:J325)</f>
        <v>0</v>
      </c>
      <c r="K326" s="345">
        <f t="shared" si="25"/>
        <v>0</v>
      </c>
      <c r="L326" s="345">
        <f t="shared" si="25"/>
        <v>16343</v>
      </c>
      <c r="M326" s="345">
        <f t="shared" si="25"/>
        <v>900</v>
      </c>
      <c r="N326" s="345">
        <f t="shared" si="25"/>
        <v>0</v>
      </c>
      <c r="O326" s="345">
        <f t="shared" si="25"/>
        <v>0</v>
      </c>
      <c r="P326" s="345">
        <f t="shared" si="25"/>
        <v>0</v>
      </c>
      <c r="Q326" s="345">
        <f t="shared" si="25"/>
        <v>0</v>
      </c>
      <c r="R326" s="345">
        <f t="shared" si="25"/>
        <v>0</v>
      </c>
    </row>
    <row r="327" spans="1:18" ht="15" customHeight="1">
      <c r="A327" s="346"/>
      <c r="B327" s="346"/>
      <c r="C327" s="370" t="s">
        <v>1611</v>
      </c>
      <c r="D327" s="347"/>
      <c r="E327" s="347"/>
      <c r="F327" s="347"/>
      <c r="G327" s="342">
        <v>763</v>
      </c>
      <c r="H327" s="342">
        <v>763</v>
      </c>
      <c r="I327" s="663"/>
      <c r="J327" s="12"/>
      <c r="K327" s="12"/>
      <c r="L327" s="12"/>
      <c r="M327" s="12"/>
      <c r="N327" s="12"/>
      <c r="O327" s="12">
        <v>763</v>
      </c>
      <c r="P327" s="346"/>
      <c r="Q327" s="12"/>
      <c r="R327" s="346"/>
    </row>
    <row r="328" spans="1:18" ht="15" customHeight="1">
      <c r="A328" s="111"/>
      <c r="B328" s="111"/>
      <c r="C328" s="110" t="s">
        <v>564</v>
      </c>
      <c r="D328" s="345"/>
      <c r="E328" s="345"/>
      <c r="F328" s="345">
        <f>SUM(F326:F327)</f>
        <v>10750</v>
      </c>
      <c r="G328" s="345">
        <f>SUM(G326:G327)</f>
        <v>21076</v>
      </c>
      <c r="H328" s="345">
        <f>SUM(H326:H327)</f>
        <v>18006</v>
      </c>
      <c r="I328" s="664">
        <f>SUM(H328/G328)*100</f>
        <v>85.43366862782311</v>
      </c>
      <c r="J328" s="345">
        <f aca="true" t="shared" si="26" ref="J328:R328">SUM(J326:J327)</f>
        <v>0</v>
      </c>
      <c r="K328" s="345">
        <f t="shared" si="26"/>
        <v>0</v>
      </c>
      <c r="L328" s="345">
        <f t="shared" si="26"/>
        <v>16343</v>
      </c>
      <c r="M328" s="345">
        <f t="shared" si="26"/>
        <v>900</v>
      </c>
      <c r="N328" s="345">
        <f t="shared" si="26"/>
        <v>0</v>
      </c>
      <c r="O328" s="345">
        <f t="shared" si="26"/>
        <v>763</v>
      </c>
      <c r="P328" s="345">
        <f t="shared" si="26"/>
        <v>0</v>
      </c>
      <c r="Q328" s="345">
        <f t="shared" si="26"/>
        <v>0</v>
      </c>
      <c r="R328" s="345">
        <f t="shared" si="26"/>
        <v>0</v>
      </c>
    </row>
    <row r="329" spans="1:18" ht="15" customHeight="1">
      <c r="A329" s="361">
        <v>1</v>
      </c>
      <c r="B329" s="361">
        <v>19</v>
      </c>
      <c r="C329" s="18" t="s">
        <v>1618</v>
      </c>
      <c r="D329" s="343"/>
      <c r="E329" s="342"/>
      <c r="F329" s="343"/>
      <c r="G329" s="343"/>
      <c r="H329" s="343"/>
      <c r="I329" s="663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1:18" ht="15" customHeight="1">
      <c r="A330" s="361"/>
      <c r="B330" s="361"/>
      <c r="C330" s="1571" t="s">
        <v>1619</v>
      </c>
      <c r="D330" s="1566"/>
      <c r="E330" s="338"/>
      <c r="F330" s="343"/>
      <c r="G330" s="343"/>
      <c r="H330" s="343"/>
      <c r="I330" s="663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1:18" ht="15" customHeight="1">
      <c r="A331" s="361"/>
      <c r="B331" s="361"/>
      <c r="C331" s="1565" t="s">
        <v>1620</v>
      </c>
      <c r="D331" s="1566"/>
      <c r="E331" s="338">
        <v>1</v>
      </c>
      <c r="F331" s="343">
        <v>10000</v>
      </c>
      <c r="G331" s="343">
        <v>23120</v>
      </c>
      <c r="H331" s="343">
        <v>14347</v>
      </c>
      <c r="I331" s="663">
        <f>SUM(H331/G331)*100</f>
        <v>62.0544982698962</v>
      </c>
      <c r="J331" s="15"/>
      <c r="K331" s="15"/>
      <c r="L331" s="343">
        <v>14347</v>
      </c>
      <c r="M331" s="15"/>
      <c r="N331" s="15"/>
      <c r="O331" s="15"/>
      <c r="P331" s="15"/>
      <c r="Q331" s="15"/>
      <c r="R331" s="15"/>
    </row>
    <row r="332" spans="1:18" ht="15" customHeight="1">
      <c r="A332" s="361"/>
      <c r="B332" s="361"/>
      <c r="C332" s="14" t="s">
        <v>991</v>
      </c>
      <c r="D332" s="336"/>
      <c r="E332" s="338">
        <v>2</v>
      </c>
      <c r="F332" s="343"/>
      <c r="G332" s="343">
        <v>1000</v>
      </c>
      <c r="H332" s="343"/>
      <c r="I332" s="663">
        <f>SUM(H332/G332)*100</f>
        <v>0</v>
      </c>
      <c r="J332" s="15"/>
      <c r="K332" s="15"/>
      <c r="L332" s="343"/>
      <c r="M332" s="15"/>
      <c r="N332" s="15"/>
      <c r="O332" s="15"/>
      <c r="P332" s="15"/>
      <c r="Q332" s="15"/>
      <c r="R332" s="15"/>
    </row>
    <row r="333" spans="1:18" ht="24.75" customHeight="1">
      <c r="A333" s="361"/>
      <c r="B333" s="361"/>
      <c r="C333" s="1572" t="s">
        <v>2040</v>
      </c>
      <c r="D333" s="1579"/>
      <c r="E333" s="350"/>
      <c r="F333" s="478"/>
      <c r="G333" s="478"/>
      <c r="H333" s="480"/>
      <c r="I333" s="688"/>
      <c r="J333" s="12"/>
      <c r="K333" s="12"/>
      <c r="L333" s="480"/>
      <c r="M333" s="15"/>
      <c r="N333" s="15"/>
      <c r="O333" s="15"/>
      <c r="P333" s="15"/>
      <c r="Q333" s="15"/>
      <c r="R333" s="15"/>
    </row>
    <row r="334" spans="1:18" ht="15" customHeight="1">
      <c r="A334" s="361"/>
      <c r="B334" s="361"/>
      <c r="C334" s="1565" t="s">
        <v>1621</v>
      </c>
      <c r="D334" s="1566"/>
      <c r="E334" s="336">
        <v>1</v>
      </c>
      <c r="F334" s="343">
        <v>900</v>
      </c>
      <c r="G334" s="343">
        <v>10729</v>
      </c>
      <c r="H334" s="342">
        <v>10729</v>
      </c>
      <c r="I334" s="663">
        <f>SUM(H334/G334)*100</f>
        <v>100</v>
      </c>
      <c r="J334" s="15"/>
      <c r="K334" s="15"/>
      <c r="L334" s="342">
        <v>10729</v>
      </c>
      <c r="M334" s="15"/>
      <c r="N334" s="15"/>
      <c r="O334" s="15"/>
      <c r="P334" s="15"/>
      <c r="Q334" s="15"/>
      <c r="R334" s="15"/>
    </row>
    <row r="335" spans="1:18" ht="15" customHeight="1">
      <c r="A335" s="361"/>
      <c r="B335" s="361"/>
      <c r="C335" s="14" t="s">
        <v>1622</v>
      </c>
      <c r="D335" s="343"/>
      <c r="E335" s="343">
        <v>1</v>
      </c>
      <c r="F335" s="343">
        <v>149856</v>
      </c>
      <c r="G335" s="343">
        <v>340453</v>
      </c>
      <c r="H335" s="343">
        <v>300833</v>
      </c>
      <c r="I335" s="663">
        <f>SUM(H335/G335)*100</f>
        <v>88.3625639956176</v>
      </c>
      <c r="J335" s="15"/>
      <c r="K335" s="15"/>
      <c r="L335" s="343">
        <v>300833</v>
      </c>
      <c r="M335" s="12"/>
      <c r="N335" s="12"/>
      <c r="O335" s="15"/>
      <c r="P335" s="15"/>
      <c r="Q335" s="15"/>
      <c r="R335" s="15"/>
    </row>
    <row r="336" spans="1:18" ht="15" customHeight="1">
      <c r="A336" s="361"/>
      <c r="B336" s="361"/>
      <c r="C336" s="14" t="s">
        <v>1623</v>
      </c>
      <c r="D336" s="343"/>
      <c r="E336" s="343">
        <v>1</v>
      </c>
      <c r="F336" s="343">
        <v>3300</v>
      </c>
      <c r="G336" s="343">
        <v>3300</v>
      </c>
      <c r="H336" s="343">
        <v>3160</v>
      </c>
      <c r="I336" s="663">
        <f>SUM(H336/G336)*100</f>
        <v>95.75757575757575</v>
      </c>
      <c r="J336" s="15"/>
      <c r="K336" s="15"/>
      <c r="L336" s="343">
        <v>3160</v>
      </c>
      <c r="M336" s="15"/>
      <c r="N336" s="15"/>
      <c r="O336" s="15"/>
      <c r="P336" s="15"/>
      <c r="Q336" s="15"/>
      <c r="R336" s="15"/>
    </row>
    <row r="337" spans="1:18" ht="15" customHeight="1">
      <c r="A337" s="361"/>
      <c r="B337" s="361"/>
      <c r="C337" s="1573" t="s">
        <v>2195</v>
      </c>
      <c r="D337" s="1574"/>
      <c r="E337" s="383">
        <v>1</v>
      </c>
      <c r="F337" s="383"/>
      <c r="G337" s="383">
        <v>2134</v>
      </c>
      <c r="H337" s="383"/>
      <c r="I337" s="663">
        <f>SUM(H337/G337)*100</f>
        <v>0</v>
      </c>
      <c r="J337" s="15"/>
      <c r="K337" s="15"/>
      <c r="L337" s="343"/>
      <c r="M337" s="15"/>
      <c r="N337" s="15"/>
      <c r="O337" s="15"/>
      <c r="P337" s="15"/>
      <c r="Q337" s="15"/>
      <c r="R337" s="15"/>
    </row>
    <row r="338" spans="1:18" ht="15" customHeight="1">
      <c r="A338" s="361"/>
      <c r="B338" s="361"/>
      <c r="C338" s="1577" t="s">
        <v>1634</v>
      </c>
      <c r="D338" s="1578"/>
      <c r="E338" s="343">
        <v>1</v>
      </c>
      <c r="F338" s="343"/>
      <c r="G338" s="343">
        <v>14525</v>
      </c>
      <c r="H338" s="343">
        <v>14525</v>
      </c>
      <c r="I338" s="663">
        <f>SUM(H338/G338)*100</f>
        <v>100</v>
      </c>
      <c r="J338" s="15"/>
      <c r="K338" s="15"/>
      <c r="L338" s="343"/>
      <c r="M338" s="15">
        <v>14525</v>
      </c>
      <c r="N338" s="15"/>
      <c r="O338" s="15"/>
      <c r="P338" s="15"/>
      <c r="Q338" s="15"/>
      <c r="R338" s="15"/>
    </row>
    <row r="339" spans="1:18" ht="15" customHeight="1">
      <c r="A339" s="361"/>
      <c r="B339" s="361"/>
      <c r="C339" s="14" t="s">
        <v>1624</v>
      </c>
      <c r="D339" s="343"/>
      <c r="E339" s="343"/>
      <c r="F339" s="343"/>
      <c r="G339" s="343"/>
      <c r="H339" s="343"/>
      <c r="I339" s="663"/>
      <c r="J339" s="15"/>
      <c r="K339" s="15"/>
      <c r="L339" s="343"/>
      <c r="M339" s="15"/>
      <c r="N339" s="15"/>
      <c r="O339" s="15"/>
      <c r="P339" s="15"/>
      <c r="Q339" s="15"/>
      <c r="R339" s="15"/>
    </row>
    <row r="340" spans="1:18" ht="15" customHeight="1">
      <c r="A340" s="361"/>
      <c r="B340" s="361"/>
      <c r="C340" s="14" t="s">
        <v>1625</v>
      </c>
      <c r="D340" s="343"/>
      <c r="E340" s="343">
        <v>1</v>
      </c>
      <c r="F340" s="343">
        <v>6000</v>
      </c>
      <c r="G340" s="343">
        <v>6000</v>
      </c>
      <c r="H340" s="343">
        <v>5908</v>
      </c>
      <c r="I340" s="663">
        <f>SUM(H340/G340)*100</f>
        <v>98.46666666666667</v>
      </c>
      <c r="J340" s="15"/>
      <c r="K340" s="15"/>
      <c r="L340" s="343">
        <v>5908</v>
      </c>
      <c r="M340" s="15"/>
      <c r="N340" s="15"/>
      <c r="O340" s="15"/>
      <c r="P340" s="15"/>
      <c r="Q340" s="15"/>
      <c r="R340" s="15"/>
    </row>
    <row r="341" spans="1:18" ht="15" customHeight="1">
      <c r="A341" s="361"/>
      <c r="B341" s="361"/>
      <c r="C341" s="1577" t="s">
        <v>1635</v>
      </c>
      <c r="D341" s="1578"/>
      <c r="E341" s="343">
        <v>1</v>
      </c>
      <c r="F341" s="343"/>
      <c r="G341" s="343">
        <v>58268</v>
      </c>
      <c r="H341" s="343">
        <v>58268</v>
      </c>
      <c r="I341" s="663">
        <f>SUM(H341/G341)*100</f>
        <v>100</v>
      </c>
      <c r="J341" s="15"/>
      <c r="K341" s="15"/>
      <c r="L341" s="343">
        <v>58268</v>
      </c>
      <c r="M341" s="15"/>
      <c r="N341" s="15"/>
      <c r="O341" s="15"/>
      <c r="P341" s="15"/>
      <c r="Q341" s="15"/>
      <c r="R341" s="15"/>
    </row>
    <row r="342" spans="1:18" ht="15" customHeight="1" hidden="1">
      <c r="A342" s="361"/>
      <c r="B342" s="361"/>
      <c r="C342" s="1659"/>
      <c r="D342" s="1660"/>
      <c r="E342" s="343"/>
      <c r="F342" s="343"/>
      <c r="G342" s="343"/>
      <c r="H342" s="343"/>
      <c r="I342" s="663"/>
      <c r="J342" s="15"/>
      <c r="K342" s="15"/>
      <c r="L342" s="343"/>
      <c r="M342" s="15"/>
      <c r="N342" s="15"/>
      <c r="O342" s="15"/>
      <c r="P342" s="15"/>
      <c r="Q342" s="15"/>
      <c r="R342" s="15"/>
    </row>
    <row r="343" spans="1:18" ht="15" customHeight="1">
      <c r="A343" s="361"/>
      <c r="B343" s="361"/>
      <c r="C343" s="1652" t="s">
        <v>1626</v>
      </c>
      <c r="D343" s="1658"/>
      <c r="E343" s="369"/>
      <c r="F343" s="349"/>
      <c r="G343" s="349"/>
      <c r="H343" s="349"/>
      <c r="I343" s="663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1:18" ht="13.5" customHeight="1">
      <c r="A344" s="361"/>
      <c r="B344" s="361"/>
      <c r="C344" s="13" t="s">
        <v>1627</v>
      </c>
      <c r="D344" s="342"/>
      <c r="E344" s="342">
        <v>1</v>
      </c>
      <c r="F344" s="342">
        <v>3000</v>
      </c>
      <c r="G344" s="342">
        <v>3000</v>
      </c>
      <c r="H344" s="342"/>
      <c r="I344" s="663">
        <f>SUM(H344/G344)*100</f>
        <v>0</v>
      </c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1:18" ht="13.5" customHeight="1">
      <c r="A345" s="361"/>
      <c r="B345" s="361"/>
      <c r="C345" s="1565" t="s">
        <v>1628</v>
      </c>
      <c r="D345" s="1566"/>
      <c r="E345" s="336"/>
      <c r="F345" s="343">
        <v>0</v>
      </c>
      <c r="G345" s="343"/>
      <c r="H345" s="343"/>
      <c r="I345" s="663"/>
      <c r="J345" s="15"/>
      <c r="K345" s="15"/>
      <c r="L345" s="12"/>
      <c r="M345" s="12"/>
      <c r="N345" s="12"/>
      <c r="O345" s="15"/>
      <c r="P345" s="15"/>
      <c r="Q345" s="15"/>
      <c r="R345" s="15"/>
    </row>
    <row r="346" spans="1:18" ht="13.5" customHeight="1">
      <c r="A346" s="361"/>
      <c r="B346" s="361"/>
      <c r="C346" s="14" t="s">
        <v>1629</v>
      </c>
      <c r="D346" s="343"/>
      <c r="E346" s="343">
        <v>2</v>
      </c>
      <c r="F346" s="343">
        <v>34000</v>
      </c>
      <c r="G346" s="343"/>
      <c r="H346" s="343"/>
      <c r="I346" s="663"/>
      <c r="J346" s="15"/>
      <c r="K346" s="15"/>
      <c r="L346" s="12"/>
      <c r="M346" s="12"/>
      <c r="N346" s="12"/>
      <c r="O346" s="15"/>
      <c r="P346" s="15"/>
      <c r="Q346" s="15"/>
      <c r="R346" s="15"/>
    </row>
    <row r="347" spans="1:18" ht="13.5" customHeight="1">
      <c r="A347" s="611"/>
      <c r="B347" s="611"/>
      <c r="C347" s="612" t="s">
        <v>160</v>
      </c>
      <c r="D347" s="613"/>
      <c r="E347" s="613">
        <v>2</v>
      </c>
      <c r="F347" s="613"/>
      <c r="G347" s="343">
        <v>20900</v>
      </c>
      <c r="H347" s="343">
        <v>20900</v>
      </c>
      <c r="I347" s="663">
        <f>SUM(H347/G347)*100</f>
        <v>100</v>
      </c>
      <c r="J347" s="15"/>
      <c r="K347" s="15"/>
      <c r="L347" s="15"/>
      <c r="M347" s="12">
        <v>20900</v>
      </c>
      <c r="N347" s="615"/>
      <c r="O347" s="614"/>
      <c r="P347" s="614"/>
      <c r="Q347" s="614"/>
      <c r="R347" s="614"/>
    </row>
    <row r="348" spans="1:18" ht="13.5" customHeight="1">
      <c r="A348" s="611"/>
      <c r="B348" s="611"/>
      <c r="C348" s="612" t="s">
        <v>1566</v>
      </c>
      <c r="D348" s="613"/>
      <c r="E348" s="613">
        <v>2</v>
      </c>
      <c r="F348" s="613"/>
      <c r="G348" s="343">
        <v>8000</v>
      </c>
      <c r="H348" s="343">
        <v>8000</v>
      </c>
      <c r="I348" s="663">
        <f>SUM(H348/G348)*100</f>
        <v>100</v>
      </c>
      <c r="J348" s="15"/>
      <c r="K348" s="15"/>
      <c r="L348" s="15"/>
      <c r="M348" s="12">
        <v>8000</v>
      </c>
      <c r="N348" s="615"/>
      <c r="O348" s="614"/>
      <c r="P348" s="614"/>
      <c r="Q348" s="614"/>
      <c r="R348" s="614"/>
    </row>
    <row r="349" spans="1:18" s="20" customFormat="1" ht="13.5" customHeight="1">
      <c r="A349" s="339"/>
      <c r="B349" s="339"/>
      <c r="C349" s="13" t="s">
        <v>1630</v>
      </c>
      <c r="D349" s="342"/>
      <c r="E349" s="342">
        <v>2</v>
      </c>
      <c r="F349" s="342">
        <v>7200</v>
      </c>
      <c r="G349" s="342">
        <v>7200</v>
      </c>
      <c r="H349" s="342">
        <v>7116</v>
      </c>
      <c r="I349" s="688">
        <f>SUM(H349/G349)*100</f>
        <v>98.83333333333333</v>
      </c>
      <c r="J349" s="12"/>
      <c r="K349" s="12"/>
      <c r="L349" s="12">
        <v>7116</v>
      </c>
      <c r="M349" s="12"/>
      <c r="N349" s="12"/>
      <c r="O349" s="12"/>
      <c r="P349" s="12"/>
      <c r="Q349" s="12"/>
      <c r="R349" s="12"/>
    </row>
    <row r="350" spans="1:18" ht="13.5" customHeight="1">
      <c r="A350" s="361"/>
      <c r="B350" s="361"/>
      <c r="C350" s="370" t="s">
        <v>1631</v>
      </c>
      <c r="D350" s="343"/>
      <c r="E350" s="343"/>
      <c r="F350" s="343">
        <v>0</v>
      </c>
      <c r="G350" s="343"/>
      <c r="H350" s="343"/>
      <c r="I350" s="663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1:18" ht="13.5" customHeight="1">
      <c r="A351" s="361"/>
      <c r="B351" s="361"/>
      <c r="C351" s="14" t="s">
        <v>1632</v>
      </c>
      <c r="D351" s="343"/>
      <c r="E351" s="343">
        <v>2</v>
      </c>
      <c r="F351" s="343">
        <v>4000</v>
      </c>
      <c r="G351" s="343">
        <v>4000</v>
      </c>
      <c r="H351" s="343">
        <v>4000</v>
      </c>
      <c r="I351" s="663">
        <f>SUM(H351/G351)*100</f>
        <v>100</v>
      </c>
      <c r="J351" s="15"/>
      <c r="K351" s="15"/>
      <c r="L351" s="15"/>
      <c r="M351" s="15">
        <v>4000</v>
      </c>
      <c r="N351" s="15"/>
      <c r="O351" s="15"/>
      <c r="P351" s="15"/>
      <c r="Q351" s="15"/>
      <c r="R351" s="15"/>
    </row>
    <row r="352" spans="1:18" ht="13.5" customHeight="1">
      <c r="A352" s="361"/>
      <c r="B352" s="361"/>
      <c r="C352" s="1565" t="s">
        <v>1840</v>
      </c>
      <c r="D352" s="1566"/>
      <c r="E352" s="336"/>
      <c r="F352" s="343"/>
      <c r="G352" s="343"/>
      <c r="H352" s="343"/>
      <c r="I352" s="663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1:18" ht="13.5" customHeight="1">
      <c r="A353" s="361"/>
      <c r="B353" s="361"/>
      <c r="C353" s="14" t="s">
        <v>1841</v>
      </c>
      <c r="D353" s="343"/>
      <c r="E353" s="343">
        <v>2</v>
      </c>
      <c r="F353" s="343">
        <v>8100</v>
      </c>
      <c r="G353" s="343">
        <v>24750</v>
      </c>
      <c r="H353" s="343">
        <v>21467</v>
      </c>
      <c r="I353" s="663">
        <f>SUM(H353/G353)*100</f>
        <v>86.73535353535354</v>
      </c>
      <c r="J353" s="12">
        <v>1332</v>
      </c>
      <c r="K353" s="12">
        <v>1532</v>
      </c>
      <c r="L353" s="12">
        <v>8216</v>
      </c>
      <c r="M353" s="12">
        <v>10387</v>
      </c>
      <c r="N353" s="12"/>
      <c r="O353" s="15"/>
      <c r="P353" s="15"/>
      <c r="Q353" s="15"/>
      <c r="R353" s="15"/>
    </row>
    <row r="354" spans="1:18" ht="13.5" customHeight="1">
      <c r="A354" s="361"/>
      <c r="B354" s="361"/>
      <c r="C354" s="14" t="s">
        <v>1842</v>
      </c>
      <c r="D354" s="343"/>
      <c r="E354" s="343"/>
      <c r="F354" s="343"/>
      <c r="G354" s="343"/>
      <c r="H354" s="343"/>
      <c r="I354" s="663"/>
      <c r="J354" s="12"/>
      <c r="K354" s="12"/>
      <c r="L354" s="12"/>
      <c r="M354" s="12"/>
      <c r="N354" s="12"/>
      <c r="O354" s="15"/>
      <c r="P354" s="15"/>
      <c r="Q354" s="15"/>
      <c r="R354" s="15"/>
    </row>
    <row r="355" spans="1:18" ht="13.5" customHeight="1">
      <c r="A355" s="361"/>
      <c r="B355" s="361"/>
      <c r="C355" s="14" t="s">
        <v>1843</v>
      </c>
      <c r="D355" s="343"/>
      <c r="E355" s="343">
        <v>2</v>
      </c>
      <c r="F355" s="343">
        <v>4500</v>
      </c>
      <c r="G355" s="343">
        <v>6500</v>
      </c>
      <c r="H355" s="343">
        <v>6500</v>
      </c>
      <c r="I355" s="663">
        <f>SUM(H355/G355)*100</f>
        <v>100</v>
      </c>
      <c r="J355" s="12"/>
      <c r="K355" s="12"/>
      <c r="L355" s="12"/>
      <c r="M355" s="12">
        <v>6500</v>
      </c>
      <c r="N355" s="12"/>
      <c r="O355" s="15"/>
      <c r="P355" s="15"/>
      <c r="Q355" s="15"/>
      <c r="R355" s="15"/>
    </row>
    <row r="356" spans="1:18" ht="24.75" customHeight="1">
      <c r="A356" s="361"/>
      <c r="B356" s="361"/>
      <c r="C356" s="1572" t="s">
        <v>2040</v>
      </c>
      <c r="D356" s="1579"/>
      <c r="E356" s="350"/>
      <c r="F356" s="478"/>
      <c r="G356" s="478"/>
      <c r="H356" s="478"/>
      <c r="I356" s="663"/>
      <c r="J356" s="12"/>
      <c r="K356" s="12"/>
      <c r="L356" s="12"/>
      <c r="M356" s="12"/>
      <c r="N356" s="12"/>
      <c r="O356" s="15"/>
      <c r="P356" s="15"/>
      <c r="Q356" s="15"/>
      <c r="R356" s="15"/>
    </row>
    <row r="357" spans="1:18" ht="13.5" customHeight="1">
      <c r="A357" s="361"/>
      <c r="B357" s="361"/>
      <c r="C357" s="14" t="s">
        <v>1844</v>
      </c>
      <c r="D357" s="343"/>
      <c r="E357" s="343">
        <v>2</v>
      </c>
      <c r="F357" s="343">
        <v>1482</v>
      </c>
      <c r="G357" s="343">
        <v>1546</v>
      </c>
      <c r="H357" s="343">
        <v>1546</v>
      </c>
      <c r="I357" s="663">
        <f>SUM(H357/G357)*100</f>
        <v>100</v>
      </c>
      <c r="J357" s="12"/>
      <c r="K357" s="12"/>
      <c r="L357" s="12">
        <v>1546</v>
      </c>
      <c r="M357" s="12"/>
      <c r="N357" s="12"/>
      <c r="O357" s="15"/>
      <c r="P357" s="15"/>
      <c r="Q357" s="15"/>
      <c r="R357" s="15"/>
    </row>
    <row r="358" spans="1:18" ht="13.5" customHeight="1">
      <c r="A358" s="361"/>
      <c r="B358" s="361"/>
      <c r="C358" s="14" t="s">
        <v>1845</v>
      </c>
      <c r="D358" s="343"/>
      <c r="E358" s="343">
        <v>2</v>
      </c>
      <c r="F358" s="343">
        <v>4428</v>
      </c>
      <c r="G358" s="343">
        <v>4428</v>
      </c>
      <c r="H358" s="343">
        <v>4420</v>
      </c>
      <c r="I358" s="663">
        <f>SUM(H358/G358)*100</f>
        <v>99.8193315266486</v>
      </c>
      <c r="J358" s="12"/>
      <c r="K358" s="12"/>
      <c r="L358" s="12">
        <v>4420</v>
      </c>
      <c r="M358" s="12"/>
      <c r="N358" s="12"/>
      <c r="O358" s="15"/>
      <c r="P358" s="15"/>
      <c r="Q358" s="15"/>
      <c r="R358" s="15"/>
    </row>
    <row r="359" spans="1:18" ht="13.5" customHeight="1">
      <c r="A359" s="361"/>
      <c r="B359" s="361"/>
      <c r="C359" s="1565" t="s">
        <v>1846</v>
      </c>
      <c r="D359" s="1566"/>
      <c r="E359" s="336">
        <v>1</v>
      </c>
      <c r="F359" s="343">
        <v>480</v>
      </c>
      <c r="G359" s="343">
        <v>480</v>
      </c>
      <c r="H359" s="343">
        <v>474</v>
      </c>
      <c r="I359" s="663">
        <f>SUM(H359/G359)*100</f>
        <v>98.75</v>
      </c>
      <c r="J359" s="12"/>
      <c r="K359" s="12"/>
      <c r="L359" s="12"/>
      <c r="M359" s="12">
        <v>474</v>
      </c>
      <c r="N359" s="12"/>
      <c r="O359" s="15"/>
      <c r="P359" s="15"/>
      <c r="Q359" s="15"/>
      <c r="R359" s="15"/>
    </row>
    <row r="360" spans="1:18" ht="13.5" customHeight="1">
      <c r="A360" s="361"/>
      <c r="B360" s="361"/>
      <c r="C360" s="14" t="s">
        <v>1847</v>
      </c>
      <c r="D360" s="336"/>
      <c r="E360" s="336">
        <v>2</v>
      </c>
      <c r="F360" s="343">
        <v>2700</v>
      </c>
      <c r="G360" s="343">
        <v>0</v>
      </c>
      <c r="H360" s="343"/>
      <c r="I360" s="663"/>
      <c r="J360" s="12"/>
      <c r="K360" s="12"/>
      <c r="L360" s="12"/>
      <c r="M360" s="12"/>
      <c r="N360" s="12"/>
      <c r="O360" s="15"/>
      <c r="P360" s="15"/>
      <c r="Q360" s="15"/>
      <c r="R360" s="15"/>
    </row>
    <row r="361" spans="1:18" ht="13.5" customHeight="1">
      <c r="A361" s="361"/>
      <c r="B361" s="361"/>
      <c r="C361" s="1659" t="s">
        <v>1636</v>
      </c>
      <c r="D361" s="1660"/>
      <c r="E361" s="336">
        <v>1</v>
      </c>
      <c r="F361" s="343"/>
      <c r="G361" s="343">
        <v>96270</v>
      </c>
      <c r="H361" s="343">
        <v>96270</v>
      </c>
      <c r="I361" s="663">
        <f>SUM(H361/G361)*100</f>
        <v>100</v>
      </c>
      <c r="J361" s="12"/>
      <c r="K361" s="12"/>
      <c r="L361" s="12"/>
      <c r="M361" s="12">
        <v>96270</v>
      </c>
      <c r="N361" s="12"/>
      <c r="O361" s="15"/>
      <c r="P361" s="15"/>
      <c r="Q361" s="15"/>
      <c r="R361" s="15"/>
    </row>
    <row r="362" spans="1:18" s="694" customFormat="1" ht="13.5" customHeight="1">
      <c r="A362" s="689"/>
      <c r="B362" s="689"/>
      <c r="C362" s="1577" t="s">
        <v>1637</v>
      </c>
      <c r="D362" s="1578"/>
      <c r="E362" s="1492" t="s">
        <v>1922</v>
      </c>
      <c r="F362" s="690"/>
      <c r="G362" s="1010">
        <v>404764</v>
      </c>
      <c r="H362" s="691">
        <v>404223</v>
      </c>
      <c r="I362" s="663">
        <f>SUM(H362/G362)*100</f>
        <v>99.86634186834797</v>
      </c>
      <c r="J362" s="692"/>
      <c r="K362" s="692"/>
      <c r="L362" s="692"/>
      <c r="M362" s="12">
        <v>404223</v>
      </c>
      <c r="N362" s="692"/>
      <c r="O362" s="693"/>
      <c r="P362" s="693"/>
      <c r="Q362" s="693"/>
      <c r="R362" s="693"/>
    </row>
    <row r="363" spans="1:18" ht="13.5" customHeight="1">
      <c r="A363" s="361"/>
      <c r="B363" s="361"/>
      <c r="C363" s="1565" t="s">
        <v>1848</v>
      </c>
      <c r="D363" s="1566"/>
      <c r="E363" s="336"/>
      <c r="F363" s="343"/>
      <c r="G363" s="343"/>
      <c r="H363" s="343"/>
      <c r="I363" s="663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1:18" ht="13.5" customHeight="1">
      <c r="A364" s="361"/>
      <c r="B364" s="361"/>
      <c r="C364" s="14" t="s">
        <v>1849</v>
      </c>
      <c r="D364" s="343"/>
      <c r="E364" s="343">
        <v>2</v>
      </c>
      <c r="F364" s="343">
        <v>48000</v>
      </c>
      <c r="G364" s="343">
        <v>48000</v>
      </c>
      <c r="H364" s="343">
        <v>48000</v>
      </c>
      <c r="I364" s="663">
        <f>SUM(H364/G364)*100</f>
        <v>100</v>
      </c>
      <c r="J364" s="15"/>
      <c r="K364" s="15"/>
      <c r="L364" s="15"/>
      <c r="M364" s="15">
        <v>48000</v>
      </c>
      <c r="N364" s="15"/>
      <c r="O364" s="15"/>
      <c r="P364" s="15"/>
      <c r="Q364" s="15"/>
      <c r="R364" s="15"/>
    </row>
    <row r="365" spans="1:18" ht="24.75" customHeight="1">
      <c r="A365" s="361"/>
      <c r="B365" s="361"/>
      <c r="C365" s="1572" t="s">
        <v>2040</v>
      </c>
      <c r="D365" s="1579"/>
      <c r="E365" s="350"/>
      <c r="F365" s="478"/>
      <c r="G365" s="478"/>
      <c r="H365" s="478"/>
      <c r="I365" s="663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1:18" ht="13.5" customHeight="1">
      <c r="A366" s="361"/>
      <c r="B366" s="361"/>
      <c r="C366" s="14" t="s">
        <v>1850</v>
      </c>
      <c r="D366" s="343"/>
      <c r="E366" s="343">
        <v>1</v>
      </c>
      <c r="F366" s="343">
        <v>22000</v>
      </c>
      <c r="G366" s="343">
        <v>13000</v>
      </c>
      <c r="H366" s="342">
        <v>12980</v>
      </c>
      <c r="I366" s="663">
        <f>SUM(H366/G366)*100</f>
        <v>99.84615384615385</v>
      </c>
      <c r="J366" s="15"/>
      <c r="K366" s="15"/>
      <c r="L366" s="15">
        <v>12980</v>
      </c>
      <c r="M366" s="15"/>
      <c r="N366" s="15"/>
      <c r="O366" s="15"/>
      <c r="P366" s="15"/>
      <c r="Q366" s="15"/>
      <c r="R366" s="15"/>
    </row>
    <row r="367" spans="1:18" s="687" customFormat="1" ht="22.5" customHeight="1">
      <c r="A367" s="361"/>
      <c r="B367" s="361"/>
      <c r="C367" s="1611" t="s">
        <v>1287</v>
      </c>
      <c r="D367" s="1612"/>
      <c r="E367" s="343">
        <v>1</v>
      </c>
      <c r="F367" s="343"/>
      <c r="G367" s="343">
        <v>16000</v>
      </c>
      <c r="H367" s="342">
        <v>16000</v>
      </c>
      <c r="I367" s="663">
        <f>SUM(H367/G367)*100</f>
        <v>100</v>
      </c>
      <c r="J367" s="15"/>
      <c r="K367" s="15"/>
      <c r="L367" s="15"/>
      <c r="M367" s="15">
        <v>16000</v>
      </c>
      <c r="N367" s="15"/>
      <c r="O367" s="15"/>
      <c r="P367" s="15"/>
      <c r="Q367" s="15"/>
      <c r="R367" s="15"/>
    </row>
    <row r="368" spans="1:18" s="687" customFormat="1" ht="15" customHeight="1">
      <c r="A368" s="361"/>
      <c r="B368" s="361"/>
      <c r="C368" s="337" t="s">
        <v>2196</v>
      </c>
      <c r="D368" s="382"/>
      <c r="E368" s="383">
        <v>1</v>
      </c>
      <c r="F368" s="383"/>
      <c r="G368" s="383">
        <v>20510</v>
      </c>
      <c r="H368" s="480">
        <v>20510</v>
      </c>
      <c r="I368" s="688">
        <f>SUM(H368/G368)*100</f>
        <v>100</v>
      </c>
      <c r="J368" s="12">
        <v>17626</v>
      </c>
      <c r="K368" s="12">
        <v>2884</v>
      </c>
      <c r="L368" s="15"/>
      <c r="M368" s="15"/>
      <c r="N368" s="15"/>
      <c r="O368" s="15"/>
      <c r="P368" s="15"/>
      <c r="Q368" s="15"/>
      <c r="R368" s="15"/>
    </row>
    <row r="369" spans="1:18" ht="13.5" customHeight="1">
      <c r="A369" s="361"/>
      <c r="B369" s="361"/>
      <c r="C369" s="1565" t="s">
        <v>1851</v>
      </c>
      <c r="D369" s="1566"/>
      <c r="E369" s="336"/>
      <c r="F369" s="343"/>
      <c r="G369" s="343"/>
      <c r="H369" s="343"/>
      <c r="I369" s="663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1:18" ht="24.75" customHeight="1">
      <c r="A370" s="361"/>
      <c r="B370" s="361"/>
      <c r="C370" s="1567" t="s">
        <v>1852</v>
      </c>
      <c r="D370" s="1579"/>
      <c r="E370" s="350">
        <v>2</v>
      </c>
      <c r="F370" s="478">
        <v>770</v>
      </c>
      <c r="G370" s="478">
        <v>770</v>
      </c>
      <c r="H370" s="478">
        <v>770</v>
      </c>
      <c r="I370" s="663">
        <f>SUM(H370/G370)*100</f>
        <v>100</v>
      </c>
      <c r="J370" s="15"/>
      <c r="K370" s="15"/>
      <c r="L370" s="15"/>
      <c r="M370" s="15">
        <v>770</v>
      </c>
      <c r="N370" s="15"/>
      <c r="O370" s="15"/>
      <c r="P370" s="15"/>
      <c r="Q370" s="15"/>
      <c r="R370" s="15"/>
    </row>
    <row r="371" spans="1:18" ht="24.75" customHeight="1">
      <c r="A371" s="361"/>
      <c r="B371" s="361"/>
      <c r="C371" s="1567" t="s">
        <v>1853</v>
      </c>
      <c r="D371" s="1579"/>
      <c r="E371" s="350">
        <v>2</v>
      </c>
      <c r="F371" s="478">
        <v>2000</v>
      </c>
      <c r="G371" s="478">
        <v>2000</v>
      </c>
      <c r="H371" s="478">
        <v>2000</v>
      </c>
      <c r="I371" s="663">
        <f>SUM(H371/G371)*100</f>
        <v>100</v>
      </c>
      <c r="J371" s="15"/>
      <c r="K371" s="15"/>
      <c r="L371" s="15"/>
      <c r="M371" s="15">
        <v>2000</v>
      </c>
      <c r="N371" s="15"/>
      <c r="O371" s="15"/>
      <c r="P371" s="15"/>
      <c r="Q371" s="15"/>
      <c r="R371" s="15"/>
    </row>
    <row r="372" spans="1:18" ht="13.5" customHeight="1">
      <c r="A372" s="361"/>
      <c r="B372" s="361"/>
      <c r="C372" s="1565" t="s">
        <v>1854</v>
      </c>
      <c r="D372" s="1566"/>
      <c r="E372" s="336"/>
      <c r="F372" s="343"/>
      <c r="G372" s="343"/>
      <c r="H372" s="343"/>
      <c r="I372" s="663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1:18" ht="13.5" customHeight="1">
      <c r="A373" s="361"/>
      <c r="B373" s="361"/>
      <c r="C373" s="1567" t="s">
        <v>1855</v>
      </c>
      <c r="D373" s="1579"/>
      <c r="E373" s="355">
        <v>1</v>
      </c>
      <c r="F373" s="480">
        <v>150000</v>
      </c>
      <c r="G373" s="480">
        <v>150000</v>
      </c>
      <c r="H373" s="480">
        <v>150000</v>
      </c>
      <c r="I373" s="663">
        <f>SUM(H373/G373)*100</f>
        <v>100</v>
      </c>
      <c r="J373" s="15"/>
      <c r="K373" s="15"/>
      <c r="L373" s="15"/>
      <c r="M373" s="12">
        <v>150000</v>
      </c>
      <c r="N373" s="12"/>
      <c r="O373" s="15"/>
      <c r="P373" s="15"/>
      <c r="Q373" s="15"/>
      <c r="R373" s="15"/>
    </row>
    <row r="374" spans="1:18" ht="13.5" customHeight="1">
      <c r="A374" s="361"/>
      <c r="B374" s="361"/>
      <c r="C374" s="1567" t="s">
        <v>1226</v>
      </c>
      <c r="D374" s="1579"/>
      <c r="E374" s="350"/>
      <c r="F374" s="478">
        <v>0</v>
      </c>
      <c r="G374" s="478"/>
      <c r="H374" s="478"/>
      <c r="I374" s="663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1:18" ht="21.75" customHeight="1">
      <c r="A375" s="361"/>
      <c r="B375" s="361"/>
      <c r="C375" s="1567" t="s">
        <v>1856</v>
      </c>
      <c r="D375" s="1579"/>
      <c r="E375" s="350">
        <v>1</v>
      </c>
      <c r="F375" s="478">
        <v>336491</v>
      </c>
      <c r="G375" s="478">
        <v>229106</v>
      </c>
      <c r="H375" s="478">
        <v>208022</v>
      </c>
      <c r="I375" s="663">
        <f>SUM(H375/G375)*100</f>
        <v>90.79727287805645</v>
      </c>
      <c r="J375" s="15"/>
      <c r="K375" s="15"/>
      <c r="L375" s="15">
        <v>36445</v>
      </c>
      <c r="M375" s="15"/>
      <c r="N375" s="15"/>
      <c r="O375" s="15"/>
      <c r="P375" s="15"/>
      <c r="Q375" s="15"/>
      <c r="R375" s="15">
        <v>171577</v>
      </c>
    </row>
    <row r="376" spans="1:18" ht="27.75" customHeight="1">
      <c r="A376" s="361"/>
      <c r="B376" s="361"/>
      <c r="C376" s="1611" t="s">
        <v>138</v>
      </c>
      <c r="D376" s="1612"/>
      <c r="E376" s="350"/>
      <c r="F376" s="478"/>
      <c r="G376" s="478">
        <v>244439</v>
      </c>
      <c r="H376" s="478">
        <v>244439</v>
      </c>
      <c r="I376" s="663">
        <f>SUM(H376/G376)*100</f>
        <v>100</v>
      </c>
      <c r="J376" s="15"/>
      <c r="K376" s="15"/>
      <c r="L376" s="15">
        <v>71</v>
      </c>
      <c r="M376" s="15"/>
      <c r="N376" s="15"/>
      <c r="O376" s="15"/>
      <c r="P376" s="15"/>
      <c r="Q376" s="15"/>
      <c r="R376" s="15">
        <v>244368</v>
      </c>
    </row>
    <row r="377" spans="1:18" ht="13.5" customHeight="1">
      <c r="A377" s="15"/>
      <c r="B377" s="15"/>
      <c r="C377" s="14" t="s">
        <v>1857</v>
      </c>
      <c r="D377" s="336"/>
      <c r="E377" s="336">
        <v>2</v>
      </c>
      <c r="F377" s="343">
        <v>1000</v>
      </c>
      <c r="G377" s="343">
        <v>1300</v>
      </c>
      <c r="H377" s="343">
        <v>1300</v>
      </c>
      <c r="I377" s="663">
        <f>SUM(H377/G377)*100</f>
        <v>100</v>
      </c>
      <c r="J377" s="15"/>
      <c r="K377" s="15"/>
      <c r="L377" s="15"/>
      <c r="M377" s="15">
        <v>1300</v>
      </c>
      <c r="N377" s="15"/>
      <c r="O377" s="15"/>
      <c r="P377" s="15"/>
      <c r="Q377" s="15"/>
      <c r="R377" s="15"/>
    </row>
    <row r="378" spans="1:18" ht="13.5" customHeight="1">
      <c r="A378" s="15"/>
      <c r="B378" s="15"/>
      <c r="C378" s="14" t="s">
        <v>1858</v>
      </c>
      <c r="D378" s="343"/>
      <c r="E378" s="343">
        <v>2</v>
      </c>
      <c r="F378" s="343">
        <v>300</v>
      </c>
      <c r="G378" s="343">
        <v>0</v>
      </c>
      <c r="H378" s="343"/>
      <c r="I378" s="663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1:18" ht="13.5" customHeight="1">
      <c r="A379" s="361"/>
      <c r="B379" s="361"/>
      <c r="C379" s="1571" t="s">
        <v>1221</v>
      </c>
      <c r="D379" s="1566"/>
      <c r="E379" s="336"/>
      <c r="F379" s="343">
        <v>0</v>
      </c>
      <c r="G379" s="343"/>
      <c r="H379" s="343"/>
      <c r="I379" s="663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1:18" ht="13.5" customHeight="1">
      <c r="A380" s="361"/>
      <c r="B380" s="361"/>
      <c r="C380" s="14" t="s">
        <v>1859</v>
      </c>
      <c r="D380" s="343"/>
      <c r="E380" s="343">
        <v>2</v>
      </c>
      <c r="F380" s="343">
        <v>42400</v>
      </c>
      <c r="G380" s="343">
        <v>42400</v>
      </c>
      <c r="H380" s="343">
        <v>42400</v>
      </c>
      <c r="I380" s="663">
        <f>SUM(H380/G380)*100</f>
        <v>100</v>
      </c>
      <c r="J380" s="15"/>
      <c r="K380" s="15"/>
      <c r="L380" s="15"/>
      <c r="M380" s="15">
        <v>42400</v>
      </c>
      <c r="N380" s="15"/>
      <c r="O380" s="15"/>
      <c r="P380" s="15"/>
      <c r="Q380" s="15"/>
      <c r="R380" s="15"/>
    </row>
    <row r="381" spans="1:18" ht="13.5" customHeight="1">
      <c r="A381" s="361"/>
      <c r="B381" s="361"/>
      <c r="C381" s="1568" t="s">
        <v>761</v>
      </c>
      <c r="D381" s="1566"/>
      <c r="E381" s="343"/>
      <c r="F381" s="343"/>
      <c r="G381" s="343"/>
      <c r="H381" s="343"/>
      <c r="I381" s="663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1:18" ht="13.5" customHeight="1">
      <c r="A382" s="361"/>
      <c r="B382" s="361"/>
      <c r="C382" s="14" t="s">
        <v>992</v>
      </c>
      <c r="D382" s="343"/>
      <c r="E382" s="342">
        <v>2</v>
      </c>
      <c r="F382" s="343"/>
      <c r="G382" s="343">
        <v>4545</v>
      </c>
      <c r="H382" s="343">
        <v>4445</v>
      </c>
      <c r="I382" s="663">
        <f>SUM(H382/G382)*100</f>
        <v>97.7997799779978</v>
      </c>
      <c r="J382" s="15"/>
      <c r="K382" s="15"/>
      <c r="L382" s="15"/>
      <c r="M382" s="15">
        <v>4445</v>
      </c>
      <c r="N382" s="15"/>
      <c r="O382" s="15"/>
      <c r="P382" s="15"/>
      <c r="Q382" s="15"/>
      <c r="R382" s="15"/>
    </row>
    <row r="383" spans="1:18" ht="26.25" customHeight="1">
      <c r="A383" s="361"/>
      <c r="B383" s="361"/>
      <c r="C383" s="1567" t="s">
        <v>993</v>
      </c>
      <c r="D383" s="1570"/>
      <c r="E383" s="342">
        <v>2</v>
      </c>
      <c r="F383" s="343"/>
      <c r="G383" s="343">
        <v>2400</v>
      </c>
      <c r="H383" s="343">
        <v>2400</v>
      </c>
      <c r="I383" s="663">
        <f>SUM(H383/G383)*100</f>
        <v>100</v>
      </c>
      <c r="J383" s="15"/>
      <c r="K383" s="15"/>
      <c r="L383" s="15"/>
      <c r="M383" s="15"/>
      <c r="N383" s="15"/>
      <c r="O383" s="15"/>
      <c r="P383" s="15"/>
      <c r="Q383" s="15"/>
      <c r="R383" s="15">
        <v>2400</v>
      </c>
    </row>
    <row r="384" spans="1:18" s="687" customFormat="1" ht="18" customHeight="1">
      <c r="A384" s="361"/>
      <c r="B384" s="361"/>
      <c r="C384" s="1569" t="s">
        <v>734</v>
      </c>
      <c r="D384" s="1648"/>
      <c r="E384" s="342"/>
      <c r="F384" s="343"/>
      <c r="G384" s="343"/>
      <c r="H384" s="343"/>
      <c r="I384" s="663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1:18" s="687" customFormat="1" ht="24" customHeight="1">
      <c r="A385" s="361"/>
      <c r="B385" s="361"/>
      <c r="C385" s="1611" t="s">
        <v>2194</v>
      </c>
      <c r="D385" s="1612"/>
      <c r="E385" s="342">
        <v>1</v>
      </c>
      <c r="F385" s="343"/>
      <c r="G385" s="343">
        <v>4642</v>
      </c>
      <c r="H385" s="343">
        <v>4642</v>
      </c>
      <c r="I385" s="663">
        <f>SUM(H385/G385)*100</f>
        <v>100</v>
      </c>
      <c r="J385" s="15"/>
      <c r="K385" s="15"/>
      <c r="L385" s="15"/>
      <c r="M385" s="15">
        <v>4642</v>
      </c>
      <c r="N385" s="15"/>
      <c r="O385" s="15"/>
      <c r="P385" s="15"/>
      <c r="Q385" s="15"/>
      <c r="R385" s="15"/>
    </row>
    <row r="386" spans="1:18" ht="15" customHeight="1">
      <c r="A386" s="361"/>
      <c r="B386" s="361"/>
      <c r="C386" s="1495" t="s">
        <v>994</v>
      </c>
      <c r="D386" s="1496"/>
      <c r="E386" s="342"/>
      <c r="F386" s="343"/>
      <c r="G386" s="343"/>
      <c r="H386" s="343"/>
      <c r="I386" s="663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1:18" ht="13.5" customHeight="1">
      <c r="A387" s="361"/>
      <c r="B387" s="361"/>
      <c r="C387" s="1497" t="s">
        <v>995</v>
      </c>
      <c r="D387" s="1498"/>
      <c r="E387" s="342">
        <v>2</v>
      </c>
      <c r="F387" s="343"/>
      <c r="G387" s="343">
        <v>7566</v>
      </c>
      <c r="H387" s="343">
        <v>2655</v>
      </c>
      <c r="I387" s="663">
        <f>SUM(H387/G387)*100</f>
        <v>35.09119746233148</v>
      </c>
      <c r="J387" s="15"/>
      <c r="K387" s="15"/>
      <c r="L387" s="15">
        <v>243</v>
      </c>
      <c r="M387" s="15"/>
      <c r="N387" s="15"/>
      <c r="O387" s="15"/>
      <c r="P387" s="15"/>
      <c r="Q387" s="15"/>
      <c r="R387" s="15">
        <v>2412</v>
      </c>
    </row>
    <row r="388" spans="1:18" ht="13.5" customHeight="1">
      <c r="A388" s="344"/>
      <c r="B388" s="344"/>
      <c r="C388" s="110" t="s">
        <v>1860</v>
      </c>
      <c r="D388" s="345"/>
      <c r="E388" s="345"/>
      <c r="F388" s="345">
        <f>SUM(F329:F387)</f>
        <v>842907</v>
      </c>
      <c r="G388" s="345">
        <f>SUM(G329:G387)</f>
        <v>1828045</v>
      </c>
      <c r="H388" s="345">
        <f>SUM(H329:H387)</f>
        <v>1743249</v>
      </c>
      <c r="I388" s="664">
        <f>SUM(H388/G388)*100</f>
        <v>95.3613833357494</v>
      </c>
      <c r="J388" s="345">
        <f aca="true" t="shared" si="27" ref="J388:R388">SUM(J330:J387)</f>
        <v>18958</v>
      </c>
      <c r="K388" s="345">
        <f t="shared" si="27"/>
        <v>4416</v>
      </c>
      <c r="L388" s="345">
        <f t="shared" si="27"/>
        <v>464282</v>
      </c>
      <c r="M388" s="345">
        <f t="shared" si="27"/>
        <v>834836</v>
      </c>
      <c r="N388" s="345">
        <f t="shared" si="27"/>
        <v>0</v>
      </c>
      <c r="O388" s="345">
        <f t="shared" si="27"/>
        <v>0</v>
      </c>
      <c r="P388" s="345">
        <f t="shared" si="27"/>
        <v>0</v>
      </c>
      <c r="Q388" s="345">
        <f t="shared" si="27"/>
        <v>0</v>
      </c>
      <c r="R388" s="345">
        <f t="shared" si="27"/>
        <v>420757</v>
      </c>
    </row>
    <row r="389" spans="1:18" ht="13.5" customHeight="1">
      <c r="A389" s="368"/>
      <c r="B389" s="368"/>
      <c r="C389" s="14" t="s">
        <v>1861</v>
      </c>
      <c r="D389" s="343"/>
      <c r="E389" s="343"/>
      <c r="F389" s="343">
        <v>8200</v>
      </c>
      <c r="G389" s="343">
        <v>11825</v>
      </c>
      <c r="H389" s="343">
        <v>6665</v>
      </c>
      <c r="I389" s="663">
        <f>SUM(H389/G389)*100</f>
        <v>56.36363636363636</v>
      </c>
      <c r="J389" s="16"/>
      <c r="K389" s="16"/>
      <c r="L389" s="16"/>
      <c r="M389" s="15"/>
      <c r="N389" s="15"/>
      <c r="O389" s="16"/>
      <c r="P389" s="16"/>
      <c r="Q389" s="15">
        <v>6665</v>
      </c>
      <c r="R389" s="16"/>
    </row>
    <row r="390" spans="1:18" ht="13.5" customHeight="1">
      <c r="A390" s="368"/>
      <c r="B390" s="368"/>
      <c r="C390" s="14" t="s">
        <v>1610</v>
      </c>
      <c r="D390" s="343"/>
      <c r="E390" s="343"/>
      <c r="F390" s="343">
        <v>8000</v>
      </c>
      <c r="G390" s="343">
        <v>9000</v>
      </c>
      <c r="H390" s="343">
        <v>7000</v>
      </c>
      <c r="I390" s="663">
        <f>SUM(H390/G390)*100</f>
        <v>77.77777777777779</v>
      </c>
      <c r="J390" s="16"/>
      <c r="K390" s="16"/>
      <c r="L390" s="16"/>
      <c r="M390" s="15"/>
      <c r="N390" s="15"/>
      <c r="O390" s="15"/>
      <c r="P390" s="15"/>
      <c r="Q390" s="15">
        <v>7000</v>
      </c>
      <c r="R390" s="16"/>
    </row>
    <row r="391" spans="1:18" ht="13.5" customHeight="1">
      <c r="A391" s="344"/>
      <c r="B391" s="344"/>
      <c r="C391" s="110" t="s">
        <v>1333</v>
      </c>
      <c r="D391" s="345"/>
      <c r="E391" s="345"/>
      <c r="F391" s="345">
        <f>SUM(F388:F390)</f>
        <v>859107</v>
      </c>
      <c r="G391" s="345">
        <f>SUM(G388:G390)</f>
        <v>1848870</v>
      </c>
      <c r="H391" s="345">
        <f>SUM(H388:H390)</f>
        <v>1756914</v>
      </c>
      <c r="I391" s="664">
        <f>SUM(H391/G391)*100</f>
        <v>95.02636745687907</v>
      </c>
      <c r="J391" s="345">
        <f aca="true" t="shared" si="28" ref="J391:R391">SUM(J388:J390)</f>
        <v>18958</v>
      </c>
      <c r="K391" s="345">
        <f t="shared" si="28"/>
        <v>4416</v>
      </c>
      <c r="L391" s="345">
        <f t="shared" si="28"/>
        <v>464282</v>
      </c>
      <c r="M391" s="345">
        <f t="shared" si="28"/>
        <v>834836</v>
      </c>
      <c r="N391" s="345">
        <f t="shared" si="28"/>
        <v>0</v>
      </c>
      <c r="O391" s="345">
        <f t="shared" si="28"/>
        <v>0</v>
      </c>
      <c r="P391" s="345">
        <f t="shared" si="28"/>
        <v>0</v>
      </c>
      <c r="Q391" s="345">
        <f t="shared" si="28"/>
        <v>13665</v>
      </c>
      <c r="R391" s="345">
        <f t="shared" si="28"/>
        <v>420757</v>
      </c>
    </row>
    <row r="392" spans="1:18" ht="24.75" customHeight="1">
      <c r="A392" s="360">
        <v>1</v>
      </c>
      <c r="B392" s="360">
        <v>20</v>
      </c>
      <c r="C392" s="1652" t="s">
        <v>1229</v>
      </c>
      <c r="D392" s="1566"/>
      <c r="E392" s="336"/>
      <c r="F392" s="343"/>
      <c r="G392" s="343"/>
      <c r="H392" s="343"/>
      <c r="I392" s="663"/>
      <c r="J392" s="346"/>
      <c r="K392" s="346"/>
      <c r="L392" s="346"/>
      <c r="M392" s="346"/>
      <c r="N392" s="346"/>
      <c r="O392" s="346"/>
      <c r="P392" s="346"/>
      <c r="Q392" s="346"/>
      <c r="R392" s="346"/>
    </row>
    <row r="393" spans="1:18" ht="14.25" customHeight="1">
      <c r="A393" s="360"/>
      <c r="B393" s="360"/>
      <c r="C393" s="652" t="s">
        <v>795</v>
      </c>
      <c r="D393" s="336"/>
      <c r="E393" s="338">
        <v>1</v>
      </c>
      <c r="F393" s="343"/>
      <c r="G393" s="343">
        <v>1015</v>
      </c>
      <c r="H393" s="343">
        <v>30</v>
      </c>
      <c r="I393" s="663">
        <f>SUM(H393/G393)*100</f>
        <v>2.955665024630542</v>
      </c>
      <c r="J393" s="346"/>
      <c r="K393" s="346"/>
      <c r="L393" s="346">
        <v>30</v>
      </c>
      <c r="M393" s="346"/>
      <c r="N393" s="346"/>
      <c r="O393" s="346"/>
      <c r="P393" s="346"/>
      <c r="Q393" s="346"/>
      <c r="R393" s="346"/>
    </row>
    <row r="394" spans="1:18" ht="13.5" customHeight="1">
      <c r="A394" s="344"/>
      <c r="B394" s="344"/>
      <c r="C394" s="110" t="s">
        <v>1228</v>
      </c>
      <c r="D394" s="345"/>
      <c r="E394" s="345"/>
      <c r="F394" s="345">
        <f>SUM(F392:F393)</f>
        <v>0</v>
      </c>
      <c r="G394" s="345">
        <f>SUM(G392:G393)</f>
        <v>1015</v>
      </c>
      <c r="H394" s="345">
        <f>SUM(H392:H393)</f>
        <v>30</v>
      </c>
      <c r="I394" s="664">
        <f>SUM(H394/G394)*100</f>
        <v>2.955665024630542</v>
      </c>
      <c r="J394" s="345">
        <f aca="true" t="shared" si="29" ref="J394:R394">SUM(J392:J393)</f>
        <v>0</v>
      </c>
      <c r="K394" s="345">
        <f t="shared" si="29"/>
        <v>0</v>
      </c>
      <c r="L394" s="345">
        <f t="shared" si="29"/>
        <v>30</v>
      </c>
      <c r="M394" s="345">
        <f t="shared" si="29"/>
        <v>0</v>
      </c>
      <c r="N394" s="345">
        <f t="shared" si="29"/>
        <v>0</v>
      </c>
      <c r="O394" s="345">
        <f t="shared" si="29"/>
        <v>0</v>
      </c>
      <c r="P394" s="345">
        <f t="shared" si="29"/>
        <v>0</v>
      </c>
      <c r="Q394" s="345">
        <f t="shared" si="29"/>
        <v>0</v>
      </c>
      <c r="R394" s="345">
        <f t="shared" si="29"/>
        <v>0</v>
      </c>
    </row>
    <row r="395" spans="1:18" ht="13.5" customHeight="1">
      <c r="A395" s="364">
        <v>1</v>
      </c>
      <c r="B395" s="364" t="s">
        <v>1862</v>
      </c>
      <c r="C395" s="377" t="s">
        <v>1863</v>
      </c>
      <c r="D395" s="371"/>
      <c r="E395" s="371"/>
      <c r="F395" s="371"/>
      <c r="G395" s="371"/>
      <c r="H395" s="371"/>
      <c r="I395" s="663"/>
      <c r="J395" s="366"/>
      <c r="K395" s="366"/>
      <c r="L395" s="201"/>
      <c r="M395" s="366"/>
      <c r="N395" s="366"/>
      <c r="O395" s="366"/>
      <c r="P395" s="366"/>
      <c r="Q395" s="366"/>
      <c r="R395" s="366"/>
    </row>
    <row r="396" spans="1:18" ht="13.5" customHeight="1">
      <c r="A396" s="364"/>
      <c r="B396" s="364"/>
      <c r="C396" s="1653" t="s">
        <v>1864</v>
      </c>
      <c r="D396" s="1566"/>
      <c r="E396" s="336"/>
      <c r="F396" s="343"/>
      <c r="G396" s="336"/>
      <c r="H396" s="343"/>
      <c r="I396" s="663"/>
      <c r="J396" s="366"/>
      <c r="K396" s="366"/>
      <c r="L396" s="201"/>
      <c r="M396" s="366"/>
      <c r="N396" s="366"/>
      <c r="O396" s="366"/>
      <c r="P396" s="366"/>
      <c r="Q396" s="366"/>
      <c r="R396" s="366"/>
    </row>
    <row r="397" spans="1:18" ht="13.5" customHeight="1">
      <c r="A397" s="364"/>
      <c r="B397" s="364"/>
      <c r="C397" s="370" t="s">
        <v>1865</v>
      </c>
      <c r="D397" s="373"/>
      <c r="E397" s="373">
        <v>2</v>
      </c>
      <c r="F397" s="373">
        <v>22274</v>
      </c>
      <c r="G397" s="373">
        <v>26166</v>
      </c>
      <c r="H397" s="373">
        <v>18723</v>
      </c>
      <c r="I397" s="663">
        <f>SUM(H397/G397)*100</f>
        <v>71.55468929144692</v>
      </c>
      <c r="J397" s="378">
        <v>1613</v>
      </c>
      <c r="K397" s="367">
        <v>1466</v>
      </c>
      <c r="L397" s="15">
        <v>15154</v>
      </c>
      <c r="M397" s="367">
        <v>490</v>
      </c>
      <c r="N397" s="367"/>
      <c r="O397" s="366"/>
      <c r="P397" s="366"/>
      <c r="Q397" s="366"/>
      <c r="R397" s="366"/>
    </row>
    <row r="398" spans="1:18" ht="13.5" customHeight="1">
      <c r="A398" s="364"/>
      <c r="B398" s="364"/>
      <c r="C398" s="370" t="s">
        <v>1866</v>
      </c>
      <c r="D398" s="373"/>
      <c r="E398" s="373">
        <v>2</v>
      </c>
      <c r="F398" s="373">
        <v>24440</v>
      </c>
      <c r="G398" s="373">
        <v>0</v>
      </c>
      <c r="H398" s="373"/>
      <c r="I398" s="663"/>
      <c r="J398" s="378"/>
      <c r="K398" s="367"/>
      <c r="L398" s="15"/>
      <c r="M398" s="366"/>
      <c r="N398" s="366"/>
      <c r="O398" s="366"/>
      <c r="P398" s="366"/>
      <c r="Q398" s="366"/>
      <c r="R398" s="366"/>
    </row>
    <row r="399" spans="1:18" ht="13.5" customHeight="1">
      <c r="A399" s="364"/>
      <c r="B399" s="364"/>
      <c r="C399" s="1654" t="s">
        <v>1867</v>
      </c>
      <c r="D399" s="1655"/>
      <c r="E399" s="381">
        <v>2</v>
      </c>
      <c r="F399" s="381">
        <v>10428</v>
      </c>
      <c r="G399" s="381">
        <v>0</v>
      </c>
      <c r="H399" s="381"/>
      <c r="I399" s="663"/>
      <c r="J399" s="378"/>
      <c r="K399" s="367"/>
      <c r="L399" s="367"/>
      <c r="M399" s="367"/>
      <c r="N399" s="367"/>
      <c r="O399" s="366"/>
      <c r="P399" s="366"/>
      <c r="Q399" s="366"/>
      <c r="R399" s="366"/>
    </row>
    <row r="400" spans="1:18" ht="13.5" customHeight="1">
      <c r="A400" s="364"/>
      <c r="B400" s="364"/>
      <c r="C400" s="337" t="s">
        <v>1868</v>
      </c>
      <c r="D400" s="382"/>
      <c r="E400" s="383">
        <v>1</v>
      </c>
      <c r="F400" s="383">
        <v>7000</v>
      </c>
      <c r="G400" s="383">
        <v>8000</v>
      </c>
      <c r="H400" s="383">
        <v>7726</v>
      </c>
      <c r="I400" s="663">
        <f>SUM(H400/G400)*100</f>
        <v>96.575</v>
      </c>
      <c r="J400" s="378"/>
      <c r="K400" s="367"/>
      <c r="L400" s="367">
        <v>5526</v>
      </c>
      <c r="M400" s="367">
        <v>2200</v>
      </c>
      <c r="N400" s="367"/>
      <c r="O400" s="366"/>
      <c r="P400" s="366"/>
      <c r="Q400" s="366"/>
      <c r="R400" s="366"/>
    </row>
    <row r="401" spans="1:18" ht="13.5" customHeight="1">
      <c r="A401" s="364"/>
      <c r="B401" s="364"/>
      <c r="C401" s="337" t="s">
        <v>798</v>
      </c>
      <c r="D401" s="382"/>
      <c r="E401" s="383">
        <v>2</v>
      </c>
      <c r="F401" s="383"/>
      <c r="G401" s="383">
        <v>8000</v>
      </c>
      <c r="H401" s="383"/>
      <c r="I401" s="663">
        <f>SUM(H401/G401)*100</f>
        <v>0</v>
      </c>
      <c r="J401" s="378"/>
      <c r="K401" s="367"/>
      <c r="L401" s="367"/>
      <c r="M401" s="367"/>
      <c r="N401" s="367"/>
      <c r="O401" s="366"/>
      <c r="P401" s="366"/>
      <c r="Q401" s="366"/>
      <c r="R401" s="366"/>
    </row>
    <row r="402" spans="1:18" ht="13.5" customHeight="1">
      <c r="A402" s="364"/>
      <c r="B402" s="364"/>
      <c r="C402" s="337" t="s">
        <v>1869</v>
      </c>
      <c r="D402" s="382"/>
      <c r="E402" s="383">
        <v>2</v>
      </c>
      <c r="F402" s="383">
        <v>15016</v>
      </c>
      <c r="G402" s="383">
        <v>15016</v>
      </c>
      <c r="H402" s="383">
        <v>8211</v>
      </c>
      <c r="I402" s="663">
        <f>SUM(H402/G402)*100</f>
        <v>54.68167288225892</v>
      </c>
      <c r="J402" s="378">
        <v>3680</v>
      </c>
      <c r="K402" s="367">
        <v>894</v>
      </c>
      <c r="L402" s="12">
        <v>2184</v>
      </c>
      <c r="M402" s="367">
        <v>1453</v>
      </c>
      <c r="N402" s="367"/>
      <c r="O402" s="366"/>
      <c r="P402" s="366"/>
      <c r="Q402" s="366"/>
      <c r="R402" s="366"/>
    </row>
    <row r="403" spans="1:18" ht="13.5" customHeight="1">
      <c r="A403" s="364"/>
      <c r="B403" s="364"/>
      <c r="C403" s="13" t="s">
        <v>1870</v>
      </c>
      <c r="D403" s="382"/>
      <c r="E403" s="383">
        <v>1</v>
      </c>
      <c r="F403" s="383">
        <v>68609</v>
      </c>
      <c r="G403" s="383">
        <v>69782</v>
      </c>
      <c r="H403" s="383">
        <v>69005</v>
      </c>
      <c r="I403" s="663">
        <f>SUM(H403/G403)*100</f>
        <v>98.8865323435843</v>
      </c>
      <c r="J403" s="378">
        <v>53759</v>
      </c>
      <c r="K403" s="367">
        <v>14117</v>
      </c>
      <c r="L403" s="12">
        <v>1129</v>
      </c>
      <c r="M403" s="367"/>
      <c r="N403" s="367"/>
      <c r="O403" s="366"/>
      <c r="P403" s="366"/>
      <c r="Q403" s="366"/>
      <c r="R403" s="366"/>
    </row>
    <row r="404" spans="1:18" ht="13.5" customHeight="1">
      <c r="A404" s="364"/>
      <c r="B404" s="364"/>
      <c r="C404" s="337" t="s">
        <v>1871</v>
      </c>
      <c r="D404" s="382"/>
      <c r="E404" s="383"/>
      <c r="F404" s="383"/>
      <c r="G404" s="383"/>
      <c r="H404" s="383"/>
      <c r="I404" s="663"/>
      <c r="J404" s="384"/>
      <c r="K404" s="367"/>
      <c r="L404" s="12"/>
      <c r="M404" s="367"/>
      <c r="N404" s="367"/>
      <c r="O404" s="366"/>
      <c r="P404" s="366"/>
      <c r="Q404" s="366"/>
      <c r="R404" s="366"/>
    </row>
    <row r="405" spans="1:18" ht="13.5" customHeight="1">
      <c r="A405" s="364"/>
      <c r="B405" s="364"/>
      <c r="C405" s="1567" t="s">
        <v>598</v>
      </c>
      <c r="D405" s="1579"/>
      <c r="E405" s="672">
        <v>2</v>
      </c>
      <c r="F405" s="483">
        <v>5000</v>
      </c>
      <c r="G405" s="385">
        <v>6528</v>
      </c>
      <c r="H405" s="483">
        <v>5753</v>
      </c>
      <c r="I405" s="663">
        <f>SUM(H405/G405)*100</f>
        <v>88.1280637254902</v>
      </c>
      <c r="J405" s="15"/>
      <c r="K405" s="15"/>
      <c r="L405" s="15">
        <v>33</v>
      </c>
      <c r="M405" s="15">
        <v>5720</v>
      </c>
      <c r="N405" s="15"/>
      <c r="O405" s="15"/>
      <c r="P405" s="15"/>
      <c r="Q405" s="15"/>
      <c r="R405" s="15"/>
    </row>
    <row r="406" spans="1:18" ht="13.5" customHeight="1">
      <c r="A406" s="364"/>
      <c r="B406" s="364"/>
      <c r="C406" s="1567" t="s">
        <v>599</v>
      </c>
      <c r="D406" s="1579"/>
      <c r="E406" s="672">
        <v>2</v>
      </c>
      <c r="F406" s="483">
        <v>3000</v>
      </c>
      <c r="G406" s="385">
        <v>3300</v>
      </c>
      <c r="H406" s="483">
        <v>2327</v>
      </c>
      <c r="I406" s="663">
        <f>SUM(H406/G406)*100</f>
        <v>70.51515151515152</v>
      </c>
      <c r="J406" s="15"/>
      <c r="K406" s="15"/>
      <c r="L406" s="15">
        <v>116</v>
      </c>
      <c r="M406" s="15">
        <v>2211</v>
      </c>
      <c r="N406" s="15"/>
      <c r="O406" s="15"/>
      <c r="P406" s="15"/>
      <c r="Q406" s="15"/>
      <c r="R406" s="15"/>
    </row>
    <row r="407" spans="1:18" ht="13.5" customHeight="1">
      <c r="A407" s="364"/>
      <c r="B407" s="364"/>
      <c r="C407" s="386" t="s">
        <v>600</v>
      </c>
      <c r="D407" s="382"/>
      <c r="E407" s="383">
        <v>2</v>
      </c>
      <c r="F407" s="383">
        <v>17600</v>
      </c>
      <c r="G407" s="383">
        <v>19275</v>
      </c>
      <c r="H407" s="383">
        <v>12752</v>
      </c>
      <c r="I407" s="663">
        <f>SUM(H407/G407)*100</f>
        <v>66.15823605706875</v>
      </c>
      <c r="J407" s="378">
        <v>11</v>
      </c>
      <c r="K407" s="367">
        <v>76</v>
      </c>
      <c r="L407" s="367">
        <v>5853</v>
      </c>
      <c r="M407" s="367">
        <v>6812</v>
      </c>
      <c r="N407" s="367"/>
      <c r="O407" s="366"/>
      <c r="P407" s="366"/>
      <c r="Q407" s="366"/>
      <c r="R407" s="366"/>
    </row>
    <row r="408" spans="1:18" ht="13.5" customHeight="1">
      <c r="A408" s="364"/>
      <c r="B408" s="364"/>
      <c r="C408" s="387" t="s">
        <v>601</v>
      </c>
      <c r="D408" s="382"/>
      <c r="E408" s="383"/>
      <c r="F408" s="383"/>
      <c r="G408" s="383"/>
      <c r="H408" s="383"/>
      <c r="I408" s="663"/>
      <c r="J408" s="384"/>
      <c r="K408" s="367"/>
      <c r="L408" s="367"/>
      <c r="M408" s="367"/>
      <c r="N408" s="367"/>
      <c r="O408" s="366"/>
      <c r="P408" s="366"/>
      <c r="Q408" s="366"/>
      <c r="R408" s="366"/>
    </row>
    <row r="409" spans="1:18" ht="13.5" customHeight="1">
      <c r="A409" s="364"/>
      <c r="B409" s="364"/>
      <c r="C409" s="387" t="s">
        <v>265</v>
      </c>
      <c r="D409" s="382"/>
      <c r="E409" s="383">
        <v>1</v>
      </c>
      <c r="F409" s="383">
        <v>19000</v>
      </c>
      <c r="G409" s="383">
        <v>26923</v>
      </c>
      <c r="H409" s="383">
        <v>12569</v>
      </c>
      <c r="I409" s="663">
        <f>SUM(H409/G409)*100</f>
        <v>46.68499052854437</v>
      </c>
      <c r="J409" s="384"/>
      <c r="K409" s="367"/>
      <c r="L409" s="367"/>
      <c r="M409" s="367">
        <v>12569</v>
      </c>
      <c r="N409" s="367"/>
      <c r="O409" s="366"/>
      <c r="P409" s="366"/>
      <c r="Q409" s="366"/>
      <c r="R409" s="366"/>
    </row>
    <row r="410" spans="1:18" ht="13.5" customHeight="1">
      <c r="A410" s="364"/>
      <c r="B410" s="364"/>
      <c r="C410" s="337" t="s">
        <v>266</v>
      </c>
      <c r="D410" s="382"/>
      <c r="E410" s="383">
        <v>1</v>
      </c>
      <c r="F410" s="383">
        <v>17220</v>
      </c>
      <c r="G410" s="383">
        <v>29159</v>
      </c>
      <c r="H410" s="383">
        <v>26054</v>
      </c>
      <c r="I410" s="663">
        <f>SUM(H410/G410)*100</f>
        <v>89.35148667649783</v>
      </c>
      <c r="J410" s="384"/>
      <c r="K410" s="367">
        <v>36</v>
      </c>
      <c r="L410" s="367">
        <v>26018</v>
      </c>
      <c r="M410" s="367"/>
      <c r="N410" s="367"/>
      <c r="O410" s="366"/>
      <c r="P410" s="366"/>
      <c r="Q410" s="366"/>
      <c r="R410" s="366"/>
    </row>
    <row r="411" spans="1:18" ht="13.5" customHeight="1">
      <c r="A411" s="364"/>
      <c r="B411" s="364"/>
      <c r="C411" s="337" t="s">
        <v>796</v>
      </c>
      <c r="D411" s="382"/>
      <c r="E411" s="383">
        <v>2</v>
      </c>
      <c r="F411" s="383"/>
      <c r="G411" s="383">
        <v>4196</v>
      </c>
      <c r="H411" s="383">
        <v>3708</v>
      </c>
      <c r="I411" s="663">
        <f>SUM(H411/G411)*100</f>
        <v>88.36987607244996</v>
      </c>
      <c r="J411" s="381">
        <v>1374</v>
      </c>
      <c r="K411" s="373">
        <v>334</v>
      </c>
      <c r="L411" s="373">
        <v>2000</v>
      </c>
      <c r="M411" s="373"/>
      <c r="N411" s="373"/>
      <c r="O411" s="371"/>
      <c r="P411" s="371"/>
      <c r="Q411" s="371"/>
      <c r="R411" s="371"/>
    </row>
    <row r="412" spans="1:18" ht="13.5" customHeight="1">
      <c r="A412" s="364"/>
      <c r="B412" s="364"/>
      <c r="C412" s="1568" t="s">
        <v>761</v>
      </c>
      <c r="D412" s="1566"/>
      <c r="E412" s="383"/>
      <c r="F412" s="383"/>
      <c r="G412" s="383"/>
      <c r="H412" s="480"/>
      <c r="I412" s="688"/>
      <c r="J412" s="12"/>
      <c r="K412" s="12"/>
      <c r="L412" s="373"/>
      <c r="M412" s="373"/>
      <c r="N412" s="373"/>
      <c r="O412" s="371"/>
      <c r="P412" s="371"/>
      <c r="Q412" s="371"/>
      <c r="R412" s="371"/>
    </row>
    <row r="413" spans="1:18" ht="13.5" customHeight="1">
      <c r="A413" s="364"/>
      <c r="B413" s="364"/>
      <c r="C413" s="1610" t="s">
        <v>797</v>
      </c>
      <c r="D413" s="1566"/>
      <c r="E413" s="383">
        <v>2</v>
      </c>
      <c r="F413" s="383"/>
      <c r="G413" s="383">
        <v>600</v>
      </c>
      <c r="H413" s="383">
        <v>600</v>
      </c>
      <c r="I413" s="663">
        <f>SUM(H413/G413)*100</f>
        <v>100</v>
      </c>
      <c r="J413" s="659"/>
      <c r="K413" s="373"/>
      <c r="L413" s="373"/>
      <c r="M413" s="373">
        <v>600</v>
      </c>
      <c r="N413" s="373"/>
      <c r="O413" s="371"/>
      <c r="P413" s="371"/>
      <c r="Q413" s="371"/>
      <c r="R413" s="371"/>
    </row>
    <row r="414" spans="1:18" ht="22.5" customHeight="1">
      <c r="A414" s="364"/>
      <c r="B414" s="364"/>
      <c r="C414" s="1619" t="s">
        <v>2197</v>
      </c>
      <c r="D414" s="1620"/>
      <c r="E414" s="383">
        <v>2</v>
      </c>
      <c r="F414" s="383"/>
      <c r="G414" s="383">
        <v>5000</v>
      </c>
      <c r="H414" s="383">
        <v>5000</v>
      </c>
      <c r="I414" s="663">
        <f>SUM(H414/G414)*100</f>
        <v>100</v>
      </c>
      <c r="J414" s="659"/>
      <c r="K414" s="373"/>
      <c r="L414" s="373"/>
      <c r="M414" s="373">
        <v>5000</v>
      </c>
      <c r="N414" s="373"/>
      <c r="O414" s="371"/>
      <c r="P414" s="371"/>
      <c r="Q414" s="371"/>
      <c r="R414" s="371"/>
    </row>
    <row r="415" spans="1:18" ht="13.5" customHeight="1">
      <c r="A415" s="344"/>
      <c r="B415" s="344"/>
      <c r="C415" s="363" t="s">
        <v>267</v>
      </c>
      <c r="D415" s="388"/>
      <c r="E415" s="388"/>
      <c r="F415" s="647">
        <f>SUM(F395:F413)</f>
        <v>209587</v>
      </c>
      <c r="G415" s="647">
        <f>SUM(G395:G414)</f>
        <v>221945</v>
      </c>
      <c r="H415" s="647">
        <f>SUM(H395:H414)</f>
        <v>172428</v>
      </c>
      <c r="I415" s="664">
        <f>SUM(H415/G415)*100</f>
        <v>77.68951767329743</v>
      </c>
      <c r="J415" s="647">
        <f aca="true" t="shared" si="30" ref="J415:R415">SUM(J395:J414)</f>
        <v>60437</v>
      </c>
      <c r="K415" s="647">
        <f t="shared" si="30"/>
        <v>16923</v>
      </c>
      <c r="L415" s="647">
        <f t="shared" si="30"/>
        <v>58013</v>
      </c>
      <c r="M415" s="647">
        <f t="shared" si="30"/>
        <v>37055</v>
      </c>
      <c r="N415" s="647">
        <f t="shared" si="30"/>
        <v>0</v>
      </c>
      <c r="O415" s="647">
        <f t="shared" si="30"/>
        <v>0</v>
      </c>
      <c r="P415" s="647">
        <f t="shared" si="30"/>
        <v>0</v>
      </c>
      <c r="Q415" s="647">
        <f t="shared" si="30"/>
        <v>0</v>
      </c>
      <c r="R415" s="647">
        <f t="shared" si="30"/>
        <v>0</v>
      </c>
    </row>
    <row r="416" spans="1:18" ht="13.5" customHeight="1">
      <c r="A416" s="364"/>
      <c r="B416" s="364"/>
      <c r="C416" s="379" t="s">
        <v>268</v>
      </c>
      <c r="D416" s="380"/>
      <c r="E416" s="380"/>
      <c r="F416" s="381">
        <v>780</v>
      </c>
      <c r="G416" s="381">
        <v>73396</v>
      </c>
      <c r="H416" s="381">
        <v>73396</v>
      </c>
      <c r="I416" s="663">
        <f>SUM(H416/G416)*100</f>
        <v>100</v>
      </c>
      <c r="J416" s="366"/>
      <c r="K416" s="366"/>
      <c r="L416" s="367"/>
      <c r="M416" s="366"/>
      <c r="N416" s="366"/>
      <c r="O416" s="366"/>
      <c r="P416" s="366"/>
      <c r="Q416" s="367">
        <v>73396</v>
      </c>
      <c r="R416" s="366"/>
    </row>
    <row r="417" spans="1:155" s="390" customFormat="1" ht="13.5" customHeight="1">
      <c r="A417" s="344"/>
      <c r="B417" s="344"/>
      <c r="C417" s="110" t="s">
        <v>269</v>
      </c>
      <c r="D417" s="345"/>
      <c r="E417" s="345"/>
      <c r="F417" s="345">
        <f>SUM(F415:F416)</f>
        <v>210367</v>
      </c>
      <c r="G417" s="345">
        <f>SUM(G415:G416)</f>
        <v>295341</v>
      </c>
      <c r="H417" s="345">
        <f>SUM(H415:H416)</f>
        <v>245824</v>
      </c>
      <c r="I417" s="664">
        <f>SUM(H417/G417)*100</f>
        <v>83.23395668058279</v>
      </c>
      <c r="J417" s="345">
        <f aca="true" t="shared" si="31" ref="J417:R417">SUM(J415:J416)</f>
        <v>60437</v>
      </c>
      <c r="K417" s="345">
        <f t="shared" si="31"/>
        <v>16923</v>
      </c>
      <c r="L417" s="345">
        <f t="shared" si="31"/>
        <v>58013</v>
      </c>
      <c r="M417" s="345">
        <f t="shared" si="31"/>
        <v>37055</v>
      </c>
      <c r="N417" s="345">
        <f t="shared" si="31"/>
        <v>0</v>
      </c>
      <c r="O417" s="345">
        <f t="shared" si="31"/>
        <v>0</v>
      </c>
      <c r="P417" s="345">
        <f t="shared" si="31"/>
        <v>0</v>
      </c>
      <c r="Q417" s="345">
        <f t="shared" si="31"/>
        <v>73396</v>
      </c>
      <c r="R417" s="345">
        <f t="shared" si="31"/>
        <v>0</v>
      </c>
      <c r="S417" s="389"/>
      <c r="T417" s="389"/>
      <c r="U417" s="389"/>
      <c r="V417" s="389"/>
      <c r="W417" s="389"/>
      <c r="X417" s="389"/>
      <c r="Y417" s="389"/>
      <c r="Z417" s="389"/>
      <c r="AA417" s="389"/>
      <c r="AB417" s="389"/>
      <c r="AC417" s="389"/>
      <c r="AD417" s="389"/>
      <c r="AE417" s="389"/>
      <c r="AF417" s="389"/>
      <c r="AG417" s="389"/>
      <c r="AH417" s="389"/>
      <c r="AI417" s="389"/>
      <c r="AJ417" s="389"/>
      <c r="AK417" s="389"/>
      <c r="AL417" s="389"/>
      <c r="AM417" s="389"/>
      <c r="AN417" s="389"/>
      <c r="AO417" s="389"/>
      <c r="AP417" s="389"/>
      <c r="AQ417" s="389"/>
      <c r="AR417" s="389"/>
      <c r="AS417" s="389"/>
      <c r="AT417" s="389"/>
      <c r="AU417" s="389"/>
      <c r="AV417" s="389"/>
      <c r="AW417" s="389"/>
      <c r="AX417" s="389"/>
      <c r="AY417" s="389"/>
      <c r="AZ417" s="389"/>
      <c r="BA417" s="389"/>
      <c r="BB417" s="389"/>
      <c r="BC417" s="389"/>
      <c r="BD417" s="389"/>
      <c r="BE417" s="389"/>
      <c r="BF417" s="389"/>
      <c r="BG417" s="389"/>
      <c r="BH417" s="389"/>
      <c r="BI417" s="389"/>
      <c r="BJ417" s="389"/>
      <c r="BK417" s="389"/>
      <c r="BL417" s="389"/>
      <c r="BM417" s="389"/>
      <c r="BN417" s="389"/>
      <c r="BO417" s="389"/>
      <c r="BP417" s="389"/>
      <c r="BQ417" s="389"/>
      <c r="BR417" s="389"/>
      <c r="BS417" s="389"/>
      <c r="BT417" s="389"/>
      <c r="BU417" s="389"/>
      <c r="BV417" s="389"/>
      <c r="BW417" s="389"/>
      <c r="BX417" s="389"/>
      <c r="BY417" s="389"/>
      <c r="BZ417" s="389"/>
      <c r="CA417" s="389"/>
      <c r="CB417" s="389"/>
      <c r="CC417" s="389"/>
      <c r="CD417" s="389"/>
      <c r="CE417" s="389"/>
      <c r="CF417" s="389"/>
      <c r="CG417" s="389"/>
      <c r="CH417" s="389"/>
      <c r="CI417" s="389"/>
      <c r="CJ417" s="389"/>
      <c r="CK417" s="389"/>
      <c r="CL417" s="389"/>
      <c r="CM417" s="389"/>
      <c r="CN417" s="389"/>
      <c r="CO417" s="389"/>
      <c r="CP417" s="389"/>
      <c r="CQ417" s="389"/>
      <c r="CR417" s="389"/>
      <c r="CS417" s="389"/>
      <c r="CT417" s="389"/>
      <c r="CU417" s="389"/>
      <c r="CV417" s="389"/>
      <c r="CW417" s="389"/>
      <c r="CX417" s="389"/>
      <c r="CY417" s="389"/>
      <c r="CZ417" s="389"/>
      <c r="DA417" s="389"/>
      <c r="DB417" s="389"/>
      <c r="DC417" s="389"/>
      <c r="DD417" s="389"/>
      <c r="DE417" s="389"/>
      <c r="DF417" s="389"/>
      <c r="DG417" s="389"/>
      <c r="DH417" s="389"/>
      <c r="DI417" s="389"/>
      <c r="DJ417" s="389"/>
      <c r="DK417" s="389"/>
      <c r="DL417" s="389"/>
      <c r="DM417" s="389"/>
      <c r="DN417" s="389"/>
      <c r="DO417" s="389"/>
      <c r="DP417" s="389"/>
      <c r="DQ417" s="389"/>
      <c r="DR417" s="389"/>
      <c r="DS417" s="389"/>
      <c r="DT417" s="389"/>
      <c r="DU417" s="389"/>
      <c r="DV417" s="389"/>
      <c r="DW417" s="389"/>
      <c r="DX417" s="389"/>
      <c r="DY417" s="389"/>
      <c r="DZ417" s="389"/>
      <c r="EA417" s="389"/>
      <c r="EB417" s="389"/>
      <c r="EC417" s="389"/>
      <c r="ED417" s="389"/>
      <c r="EE417" s="389"/>
      <c r="EF417" s="389"/>
      <c r="EG417" s="389"/>
      <c r="EH417" s="389"/>
      <c r="EI417" s="389"/>
      <c r="EJ417" s="389"/>
      <c r="EK417" s="389"/>
      <c r="EL417" s="389"/>
      <c r="EM417" s="389"/>
      <c r="EN417" s="389"/>
      <c r="EO417" s="389"/>
      <c r="EP417" s="389"/>
      <c r="EQ417" s="389"/>
      <c r="ER417" s="389"/>
      <c r="ES417" s="389"/>
      <c r="ET417" s="389"/>
      <c r="EU417" s="389"/>
      <c r="EV417" s="389"/>
      <c r="EW417" s="389"/>
      <c r="EX417" s="389"/>
      <c r="EY417" s="389"/>
    </row>
    <row r="418" spans="1:18" ht="13.5" customHeight="1">
      <c r="A418" s="368">
        <v>1</v>
      </c>
      <c r="B418" s="368">
        <v>30</v>
      </c>
      <c r="C418" s="18" t="s">
        <v>270</v>
      </c>
      <c r="D418" s="343"/>
      <c r="E418" s="343"/>
      <c r="F418" s="343"/>
      <c r="G418" s="343"/>
      <c r="H418" s="343"/>
      <c r="I418" s="663"/>
      <c r="J418" s="15"/>
      <c r="K418" s="15"/>
      <c r="L418" s="15"/>
      <c r="M418" s="15"/>
      <c r="N418" s="15"/>
      <c r="O418" s="15"/>
      <c r="P418" s="15"/>
      <c r="Q418" s="15"/>
      <c r="R418" s="15"/>
    </row>
    <row r="419" spans="1:18" ht="13.5" customHeight="1">
      <c r="A419" s="368"/>
      <c r="B419" s="368">
        <v>31</v>
      </c>
      <c r="C419" s="18" t="s">
        <v>271</v>
      </c>
      <c r="D419" s="17"/>
      <c r="E419" s="17"/>
      <c r="F419" s="343">
        <v>5000</v>
      </c>
      <c r="G419" s="343">
        <v>2175</v>
      </c>
      <c r="H419" s="343"/>
      <c r="I419" s="663">
        <f>SUM(H419/G419)*100</f>
        <v>0</v>
      </c>
      <c r="J419" s="15"/>
      <c r="K419" s="15"/>
      <c r="L419" s="15"/>
      <c r="M419" s="15"/>
      <c r="N419" s="15"/>
      <c r="O419" s="15"/>
      <c r="P419" s="15"/>
      <c r="Q419" s="15"/>
      <c r="R419" s="15"/>
    </row>
    <row r="420" spans="1:18" ht="13.5" customHeight="1">
      <c r="A420" s="361"/>
      <c r="B420" s="361">
        <v>32</v>
      </c>
      <c r="C420" s="18" t="s">
        <v>1010</v>
      </c>
      <c r="D420" s="343"/>
      <c r="E420" s="343"/>
      <c r="F420" s="343"/>
      <c r="G420" s="343"/>
      <c r="H420" s="343"/>
      <c r="I420" s="663"/>
      <c r="J420" s="15"/>
      <c r="K420" s="15"/>
      <c r="L420" s="15"/>
      <c r="M420" s="15"/>
      <c r="N420" s="15"/>
      <c r="O420" s="15"/>
      <c r="P420" s="15"/>
      <c r="Q420" s="15"/>
      <c r="R420" s="15"/>
    </row>
    <row r="421" spans="1:18" ht="13.5" customHeight="1">
      <c r="A421" s="361"/>
      <c r="B421" s="361"/>
      <c r="C421" s="14" t="s">
        <v>272</v>
      </c>
      <c r="D421" s="343"/>
      <c r="E421" s="343">
        <v>1</v>
      </c>
      <c r="F421" s="343">
        <v>16000</v>
      </c>
      <c r="G421" s="343">
        <v>0</v>
      </c>
      <c r="H421" s="343"/>
      <c r="I421" s="663"/>
      <c r="J421" s="15"/>
      <c r="K421" s="15"/>
      <c r="L421" s="15"/>
      <c r="M421" s="15"/>
      <c r="N421" s="15"/>
      <c r="O421" s="15"/>
      <c r="P421" s="15"/>
      <c r="Q421" s="15"/>
      <c r="R421" s="15"/>
    </row>
    <row r="422" spans="1:18" ht="12.75" customHeight="1">
      <c r="A422" s="391"/>
      <c r="B422" s="391"/>
      <c r="C422" s="392" t="s">
        <v>273</v>
      </c>
      <c r="D422" s="393"/>
      <c r="E422" s="394">
        <v>1</v>
      </c>
      <c r="F422" s="394">
        <v>20000</v>
      </c>
      <c r="G422" s="394">
        <v>2905</v>
      </c>
      <c r="H422" s="394"/>
      <c r="I422" s="663">
        <f>SUM(H422/G422)*100</f>
        <v>0</v>
      </c>
      <c r="J422" s="391"/>
      <c r="K422" s="391"/>
      <c r="L422" s="394"/>
      <c r="M422" s="395"/>
      <c r="N422" s="395"/>
      <c r="O422" s="391"/>
      <c r="P422" s="391"/>
      <c r="Q422" s="391"/>
      <c r="R422" s="391"/>
    </row>
    <row r="423" spans="1:18" ht="24.75" customHeight="1">
      <c r="A423" s="361"/>
      <c r="B423" s="361"/>
      <c r="C423" s="1567" t="s">
        <v>274</v>
      </c>
      <c r="D423" s="1566"/>
      <c r="E423" s="336">
        <v>2</v>
      </c>
      <c r="F423" s="343">
        <v>4450</v>
      </c>
      <c r="G423" s="343">
        <v>0</v>
      </c>
      <c r="H423" s="343"/>
      <c r="I423" s="663"/>
      <c r="J423" s="15"/>
      <c r="K423" s="15"/>
      <c r="L423" s="15"/>
      <c r="M423" s="15"/>
      <c r="N423" s="15"/>
      <c r="O423" s="15"/>
      <c r="P423" s="15"/>
      <c r="Q423" s="15"/>
      <c r="R423" s="15"/>
    </row>
    <row r="424" spans="1:18" ht="13.5" customHeight="1">
      <c r="A424" s="361"/>
      <c r="B424" s="361"/>
      <c r="C424" s="1565" t="s">
        <v>275</v>
      </c>
      <c r="D424" s="1566"/>
      <c r="E424" s="336">
        <v>1</v>
      </c>
      <c r="F424" s="343">
        <v>43700</v>
      </c>
      <c r="G424" s="343">
        <v>6428</v>
      </c>
      <c r="H424" s="343"/>
      <c r="I424" s="663">
        <f>SUM(H424/G424)*100</f>
        <v>0</v>
      </c>
      <c r="J424" s="15"/>
      <c r="K424" s="15"/>
      <c r="L424" s="15"/>
      <c r="M424" s="15"/>
      <c r="N424" s="15"/>
      <c r="O424" s="15"/>
      <c r="P424" s="15"/>
      <c r="Q424" s="15"/>
      <c r="R424" s="15"/>
    </row>
    <row r="425" spans="1:18" ht="13.5" customHeight="1">
      <c r="A425" s="361"/>
      <c r="B425" s="361"/>
      <c r="C425" s="14" t="s">
        <v>276</v>
      </c>
      <c r="D425" s="336"/>
      <c r="E425" s="336">
        <v>1</v>
      </c>
      <c r="F425" s="343">
        <v>10467</v>
      </c>
      <c r="G425" s="343">
        <v>23020</v>
      </c>
      <c r="H425" s="343"/>
      <c r="I425" s="663">
        <f>SUM(H425/G425)*100</f>
        <v>0</v>
      </c>
      <c r="J425" s="15"/>
      <c r="K425" s="15"/>
      <c r="L425" s="15"/>
      <c r="M425" s="15"/>
      <c r="N425" s="15"/>
      <c r="O425" s="15"/>
      <c r="P425" s="15"/>
      <c r="Q425" s="15"/>
      <c r="R425" s="15"/>
    </row>
    <row r="426" spans="1:18" ht="24.75" customHeight="1">
      <c r="A426" s="361"/>
      <c r="B426" s="361"/>
      <c r="C426" s="1567" t="s">
        <v>277</v>
      </c>
      <c r="D426" s="1579"/>
      <c r="E426" s="350">
        <v>1</v>
      </c>
      <c r="F426" s="478">
        <v>112160</v>
      </c>
      <c r="G426" s="478">
        <v>721</v>
      </c>
      <c r="H426" s="478"/>
      <c r="I426" s="663">
        <f>SUM(H426/G426)*100</f>
        <v>0</v>
      </c>
      <c r="J426" s="15"/>
      <c r="K426" s="15"/>
      <c r="L426" s="15"/>
      <c r="M426" s="15"/>
      <c r="N426" s="15"/>
      <c r="O426" s="15"/>
      <c r="P426" s="15"/>
      <c r="Q426" s="15"/>
      <c r="R426" s="15"/>
    </row>
    <row r="427" spans="1:18" ht="15" customHeight="1">
      <c r="A427" s="361"/>
      <c r="B427" s="361"/>
      <c r="C427" s="1567" t="s">
        <v>278</v>
      </c>
      <c r="D427" s="1579"/>
      <c r="E427" s="350">
        <v>2</v>
      </c>
      <c r="F427" s="478">
        <v>2300</v>
      </c>
      <c r="G427" s="478">
        <v>0</v>
      </c>
      <c r="H427" s="478"/>
      <c r="I427" s="663"/>
      <c r="J427" s="15"/>
      <c r="K427" s="15"/>
      <c r="L427" s="15"/>
      <c r="M427" s="15"/>
      <c r="N427" s="15"/>
      <c r="O427" s="15"/>
      <c r="P427" s="15"/>
      <c r="Q427" s="15"/>
      <c r="R427" s="15"/>
    </row>
    <row r="428" spans="1:18" ht="18" customHeight="1">
      <c r="A428" s="361"/>
      <c r="B428" s="361"/>
      <c r="C428" s="14" t="s">
        <v>799</v>
      </c>
      <c r="D428" s="992"/>
      <c r="E428" s="355">
        <v>1</v>
      </c>
      <c r="F428" s="478"/>
      <c r="G428" s="478">
        <v>41815</v>
      </c>
      <c r="H428" s="478"/>
      <c r="I428" s="663">
        <f>SUM(H428/G428)*100</f>
        <v>0</v>
      </c>
      <c r="J428" s="15"/>
      <c r="K428" s="15"/>
      <c r="L428" s="15"/>
      <c r="M428" s="15"/>
      <c r="N428" s="15"/>
      <c r="O428" s="15"/>
      <c r="P428" s="15"/>
      <c r="Q428" s="15"/>
      <c r="R428" s="15"/>
    </row>
    <row r="429" spans="1:18" s="687" customFormat="1" ht="30" customHeight="1">
      <c r="A429" s="361"/>
      <c r="B429" s="361"/>
      <c r="C429" s="1611" t="s">
        <v>2198</v>
      </c>
      <c r="D429" s="1612"/>
      <c r="E429" s="355">
        <v>1</v>
      </c>
      <c r="F429" s="478"/>
      <c r="G429" s="478">
        <v>1300000</v>
      </c>
      <c r="H429" s="478"/>
      <c r="I429" s="663"/>
      <c r="J429" s="15"/>
      <c r="K429" s="15"/>
      <c r="L429" s="15"/>
      <c r="M429" s="15"/>
      <c r="N429" s="15"/>
      <c r="O429" s="15"/>
      <c r="P429" s="15"/>
      <c r="Q429" s="15"/>
      <c r="R429" s="15"/>
    </row>
    <row r="430" spans="1:18" s="687" customFormat="1" ht="18" customHeight="1">
      <c r="A430" s="361"/>
      <c r="B430" s="361"/>
      <c r="C430" s="1571" t="s">
        <v>2199</v>
      </c>
      <c r="D430" s="1618"/>
      <c r="E430" s="355">
        <v>1</v>
      </c>
      <c r="F430" s="478"/>
      <c r="G430" s="478">
        <v>17000</v>
      </c>
      <c r="H430" s="478"/>
      <c r="I430" s="663"/>
      <c r="J430" s="15"/>
      <c r="K430" s="15"/>
      <c r="L430" s="15"/>
      <c r="M430" s="15"/>
      <c r="N430" s="15"/>
      <c r="O430" s="15"/>
      <c r="P430" s="15"/>
      <c r="Q430" s="15"/>
      <c r="R430" s="15"/>
    </row>
    <row r="431" spans="1:18" ht="33.75" customHeight="1">
      <c r="A431" s="361"/>
      <c r="B431" s="361"/>
      <c r="C431" s="1614" t="s">
        <v>279</v>
      </c>
      <c r="D431" s="1579"/>
      <c r="E431" s="350"/>
      <c r="F431" s="478"/>
      <c r="G431" s="350"/>
      <c r="H431" s="478"/>
      <c r="I431" s="663"/>
      <c r="J431" s="15"/>
      <c r="K431" s="15"/>
      <c r="L431" s="15"/>
      <c r="M431" s="15"/>
      <c r="N431" s="15"/>
      <c r="O431" s="15"/>
      <c r="P431" s="15"/>
      <c r="Q431" s="15"/>
      <c r="R431" s="15"/>
    </row>
    <row r="432" spans="1:18" ht="13.5" customHeight="1">
      <c r="A432" s="361"/>
      <c r="B432" s="361"/>
      <c r="C432" s="1568" t="s">
        <v>280</v>
      </c>
      <c r="D432" s="1590"/>
      <c r="E432" s="338">
        <v>2</v>
      </c>
      <c r="F432" s="342">
        <v>4450</v>
      </c>
      <c r="G432" s="342">
        <v>0</v>
      </c>
      <c r="H432" s="342"/>
      <c r="I432" s="663"/>
      <c r="J432" s="15"/>
      <c r="K432" s="15"/>
      <c r="L432" s="15"/>
      <c r="M432" s="15"/>
      <c r="N432" s="15"/>
      <c r="O432" s="15"/>
      <c r="P432" s="15"/>
      <c r="Q432" s="15"/>
      <c r="R432" s="15"/>
    </row>
    <row r="433" spans="1:18" ht="13.5" customHeight="1">
      <c r="A433" s="361"/>
      <c r="B433" s="361"/>
      <c r="C433" s="14" t="s">
        <v>490</v>
      </c>
      <c r="D433" s="336"/>
      <c r="E433" s="336">
        <v>2</v>
      </c>
      <c r="F433" s="343">
        <v>900</v>
      </c>
      <c r="G433" s="343">
        <v>0</v>
      </c>
      <c r="H433" s="343"/>
      <c r="I433" s="663"/>
      <c r="J433" s="15"/>
      <c r="K433" s="15"/>
      <c r="L433" s="15"/>
      <c r="M433" s="15"/>
      <c r="N433" s="15"/>
      <c r="O433" s="15"/>
      <c r="P433" s="15"/>
      <c r="Q433" s="15"/>
      <c r="R433" s="15"/>
    </row>
    <row r="434" spans="1:18" ht="13.5" customHeight="1">
      <c r="A434" s="361"/>
      <c r="B434" s="361"/>
      <c r="C434" s="1567" t="s">
        <v>491</v>
      </c>
      <c r="D434" s="1579"/>
      <c r="E434" s="350">
        <v>2</v>
      </c>
      <c r="F434" s="478">
        <v>4000</v>
      </c>
      <c r="G434" s="478">
        <v>27</v>
      </c>
      <c r="H434" s="478"/>
      <c r="I434" s="663">
        <f>SUM(H434/G434)*100</f>
        <v>0</v>
      </c>
      <c r="J434" s="15"/>
      <c r="K434" s="15"/>
      <c r="L434" s="15"/>
      <c r="M434" s="15"/>
      <c r="N434" s="15"/>
      <c r="O434" s="15"/>
      <c r="P434" s="15"/>
      <c r="Q434" s="15"/>
      <c r="R434" s="15"/>
    </row>
    <row r="435" spans="1:18" ht="24.75" customHeight="1">
      <c r="A435" s="361"/>
      <c r="B435" s="361"/>
      <c r="C435" s="1614" t="s">
        <v>492</v>
      </c>
      <c r="D435" s="1579"/>
      <c r="E435" s="350"/>
      <c r="F435" s="478"/>
      <c r="G435" s="478"/>
      <c r="H435" s="478"/>
      <c r="I435" s="663"/>
      <c r="J435" s="15"/>
      <c r="K435" s="15"/>
      <c r="L435" s="15"/>
      <c r="M435" s="15"/>
      <c r="N435" s="15"/>
      <c r="O435" s="15"/>
      <c r="P435" s="15"/>
      <c r="Q435" s="15"/>
      <c r="R435" s="15"/>
    </row>
    <row r="436" spans="1:18" ht="13.5" customHeight="1">
      <c r="A436" s="361"/>
      <c r="B436" s="361"/>
      <c r="C436" s="14" t="s">
        <v>493</v>
      </c>
      <c r="D436" s="336"/>
      <c r="E436" s="336">
        <v>2</v>
      </c>
      <c r="F436" s="343">
        <v>5000</v>
      </c>
      <c r="G436" s="343">
        <v>0</v>
      </c>
      <c r="H436" s="343"/>
      <c r="I436" s="663"/>
      <c r="J436" s="15"/>
      <c r="K436" s="15"/>
      <c r="L436" s="15"/>
      <c r="M436" s="15"/>
      <c r="N436" s="15"/>
      <c r="O436" s="15"/>
      <c r="P436" s="15"/>
      <c r="Q436" s="15"/>
      <c r="R436" s="15"/>
    </row>
    <row r="437" spans="1:18" ht="13.5" customHeight="1">
      <c r="A437" s="361"/>
      <c r="B437" s="361"/>
      <c r="C437" s="1567" t="s">
        <v>494</v>
      </c>
      <c r="D437" s="1579"/>
      <c r="E437" s="350">
        <v>2</v>
      </c>
      <c r="F437" s="478">
        <v>3000</v>
      </c>
      <c r="G437" s="478">
        <v>0</v>
      </c>
      <c r="H437" s="478"/>
      <c r="I437" s="663"/>
      <c r="J437" s="15"/>
      <c r="K437" s="15"/>
      <c r="L437" s="15"/>
      <c r="M437" s="15"/>
      <c r="N437" s="15"/>
      <c r="O437" s="15"/>
      <c r="P437" s="15"/>
      <c r="Q437" s="15"/>
      <c r="R437" s="15"/>
    </row>
    <row r="438" spans="1:18" ht="24.75" customHeight="1">
      <c r="A438" s="361"/>
      <c r="B438" s="361"/>
      <c r="C438" s="1614" t="s">
        <v>495</v>
      </c>
      <c r="D438" s="1579"/>
      <c r="E438" s="350"/>
      <c r="F438" s="478"/>
      <c r="G438" s="478"/>
      <c r="H438" s="478"/>
      <c r="I438" s="663"/>
      <c r="J438" s="15"/>
      <c r="K438" s="15"/>
      <c r="L438" s="15"/>
      <c r="M438" s="15"/>
      <c r="N438" s="15"/>
      <c r="O438" s="15"/>
      <c r="P438" s="15"/>
      <c r="Q438" s="15"/>
      <c r="R438" s="15"/>
    </row>
    <row r="439" spans="1:18" ht="13.5" customHeight="1">
      <c r="A439" s="361"/>
      <c r="B439" s="361"/>
      <c r="C439" s="14" t="s">
        <v>496</v>
      </c>
      <c r="D439" s="336"/>
      <c r="E439" s="336">
        <v>2</v>
      </c>
      <c r="F439" s="343">
        <v>5000</v>
      </c>
      <c r="G439" s="343">
        <v>0</v>
      </c>
      <c r="H439" s="343"/>
      <c r="I439" s="663"/>
      <c r="J439" s="15"/>
      <c r="K439" s="15"/>
      <c r="L439" s="15"/>
      <c r="M439" s="15"/>
      <c r="N439" s="15"/>
      <c r="O439" s="15"/>
      <c r="P439" s="15"/>
      <c r="Q439" s="15"/>
      <c r="R439" s="15"/>
    </row>
    <row r="440" spans="1:18" ht="31.5" customHeight="1">
      <c r="A440" s="361"/>
      <c r="B440" s="361"/>
      <c r="C440" s="1614" t="s">
        <v>497</v>
      </c>
      <c r="D440" s="1579"/>
      <c r="E440" s="350"/>
      <c r="F440" s="478"/>
      <c r="G440" s="478"/>
      <c r="H440" s="478"/>
      <c r="I440" s="663"/>
      <c r="J440" s="15"/>
      <c r="K440" s="15"/>
      <c r="L440" s="15"/>
      <c r="M440" s="15"/>
      <c r="N440" s="15"/>
      <c r="O440" s="15"/>
      <c r="P440" s="15"/>
      <c r="Q440" s="15"/>
      <c r="R440" s="15"/>
    </row>
    <row r="441" spans="1:18" ht="15" customHeight="1">
      <c r="A441" s="361"/>
      <c r="B441" s="361"/>
      <c r="C441" s="1567" t="s">
        <v>498</v>
      </c>
      <c r="D441" s="1579"/>
      <c r="E441" s="350">
        <v>2</v>
      </c>
      <c r="F441" s="478">
        <v>2200</v>
      </c>
      <c r="G441" s="478">
        <v>0</v>
      </c>
      <c r="H441" s="478"/>
      <c r="I441" s="663"/>
      <c r="J441" s="15"/>
      <c r="K441" s="15"/>
      <c r="L441" s="15"/>
      <c r="M441" s="15"/>
      <c r="N441" s="15"/>
      <c r="O441" s="15"/>
      <c r="P441" s="15"/>
      <c r="Q441" s="15"/>
      <c r="R441" s="15"/>
    </row>
    <row r="442" spans="1:18" ht="24" customHeight="1">
      <c r="A442" s="361"/>
      <c r="B442" s="361"/>
      <c r="C442" s="1615" t="s">
        <v>499</v>
      </c>
      <c r="D442" s="1616"/>
      <c r="E442" s="396"/>
      <c r="F442" s="478"/>
      <c r="G442" s="660"/>
      <c r="H442" s="660"/>
      <c r="I442" s="663"/>
      <c r="J442" s="15"/>
      <c r="K442" s="15"/>
      <c r="L442" s="15"/>
      <c r="M442" s="15"/>
      <c r="N442" s="15"/>
      <c r="O442" s="15"/>
      <c r="P442" s="15"/>
      <c r="Q442" s="15"/>
      <c r="R442" s="15"/>
    </row>
    <row r="443" spans="1:18" ht="15" customHeight="1">
      <c r="A443" s="361"/>
      <c r="B443" s="361"/>
      <c r="C443" s="1497" t="s">
        <v>500</v>
      </c>
      <c r="D443" s="1579"/>
      <c r="E443" s="350">
        <v>1</v>
      </c>
      <c r="F443" s="478">
        <v>1100</v>
      </c>
      <c r="G443" s="478">
        <v>0</v>
      </c>
      <c r="H443" s="478"/>
      <c r="I443" s="663"/>
      <c r="J443" s="15"/>
      <c r="K443" s="15"/>
      <c r="L443" s="15"/>
      <c r="M443" s="15"/>
      <c r="N443" s="15"/>
      <c r="O443" s="15"/>
      <c r="P443" s="15"/>
      <c r="Q443" s="15"/>
      <c r="R443" s="15"/>
    </row>
    <row r="444" spans="1:18" ht="15" customHeight="1">
      <c r="A444" s="361"/>
      <c r="B444" s="361"/>
      <c r="C444" s="13" t="s">
        <v>800</v>
      </c>
      <c r="D444" s="350"/>
      <c r="E444" s="355">
        <v>1</v>
      </c>
      <c r="F444" s="478"/>
      <c r="G444" s="478">
        <v>45000</v>
      </c>
      <c r="H444" s="478"/>
      <c r="I444" s="663">
        <f aca="true" t="shared" si="32" ref="I444:I449">SUM(H444/G444)*100</f>
        <v>0</v>
      </c>
      <c r="J444" s="15"/>
      <c r="K444" s="15"/>
      <c r="L444" s="15"/>
      <c r="M444" s="15"/>
      <c r="N444" s="15"/>
      <c r="O444" s="15"/>
      <c r="P444" s="15"/>
      <c r="Q444" s="15"/>
      <c r="R444" s="15"/>
    </row>
    <row r="445" spans="1:18" ht="13.5" customHeight="1">
      <c r="A445" s="361"/>
      <c r="B445" s="361"/>
      <c r="C445" s="352" t="s">
        <v>501</v>
      </c>
      <c r="D445" s="343"/>
      <c r="E445" s="343"/>
      <c r="F445" s="343">
        <v>76000</v>
      </c>
      <c r="G445" s="343">
        <v>9056</v>
      </c>
      <c r="H445" s="343"/>
      <c r="I445" s="663">
        <f t="shared" si="32"/>
        <v>0</v>
      </c>
      <c r="J445" s="15"/>
      <c r="K445" s="15"/>
      <c r="L445" s="15"/>
      <c r="M445" s="15"/>
      <c r="N445" s="15"/>
      <c r="O445" s="15"/>
      <c r="P445" s="15"/>
      <c r="Q445" s="15"/>
      <c r="R445" s="15"/>
    </row>
    <row r="446" spans="1:18" ht="15.75" customHeight="1">
      <c r="A446" s="344"/>
      <c r="B446" s="344"/>
      <c r="C446" s="110" t="s">
        <v>502</v>
      </c>
      <c r="D446" s="345"/>
      <c r="E446" s="345"/>
      <c r="F446" s="345">
        <f>SUM(F418:F445)</f>
        <v>315727</v>
      </c>
      <c r="G446" s="345">
        <f>SUM(G418:G445)</f>
        <v>1448147</v>
      </c>
      <c r="H446" s="345">
        <f>SUM(H418:H445)</f>
        <v>0</v>
      </c>
      <c r="I446" s="664">
        <f t="shared" si="32"/>
        <v>0</v>
      </c>
      <c r="J446" s="345">
        <f aca="true" t="shared" si="33" ref="J446:R446">SUM(J418:J445)</f>
        <v>0</v>
      </c>
      <c r="K446" s="345">
        <f t="shared" si="33"/>
        <v>0</v>
      </c>
      <c r="L446" s="345">
        <f t="shared" si="33"/>
        <v>0</v>
      </c>
      <c r="M446" s="345">
        <f t="shared" si="33"/>
        <v>0</v>
      </c>
      <c r="N446" s="345">
        <f t="shared" si="33"/>
        <v>0</v>
      </c>
      <c r="O446" s="345">
        <f t="shared" si="33"/>
        <v>0</v>
      </c>
      <c r="P446" s="345">
        <f t="shared" si="33"/>
        <v>0</v>
      </c>
      <c r="Q446" s="345">
        <f t="shared" si="33"/>
        <v>0</v>
      </c>
      <c r="R446" s="345">
        <f t="shared" si="33"/>
        <v>0</v>
      </c>
    </row>
    <row r="447" spans="1:18" ht="15.75" customHeight="1">
      <c r="A447" s="344"/>
      <c r="B447" s="344"/>
      <c r="C447" s="1613" t="s">
        <v>2337</v>
      </c>
      <c r="D447" s="1576"/>
      <c r="E447" s="1011"/>
      <c r="F447" s="661">
        <f>SUM(F51+F170+F260+F267+F313+F328+F391+F394+F417+F446)</f>
        <v>6671000</v>
      </c>
      <c r="G447" s="661">
        <f>SUM(G51+G170+G260+G267+G313+G328+G391+G394+G417+G446)</f>
        <v>13844600</v>
      </c>
      <c r="H447" s="661">
        <f>SUM(H51+H170+H260+H267+H313+H328+H391+H394+H417+H446)</f>
        <v>6322118</v>
      </c>
      <c r="I447" s="664">
        <f t="shared" si="32"/>
        <v>45.66486572382012</v>
      </c>
      <c r="J447" s="661">
        <f aca="true" t="shared" si="34" ref="J447:R447">SUM(J51+J170+J260+J267+J313+J328+J391+J394+J417+J446)</f>
        <v>87557</v>
      </c>
      <c r="K447" s="661">
        <f t="shared" si="34"/>
        <v>25905</v>
      </c>
      <c r="L447" s="661">
        <f t="shared" si="34"/>
        <v>2165663</v>
      </c>
      <c r="M447" s="661">
        <f t="shared" si="34"/>
        <v>1482548</v>
      </c>
      <c r="N447" s="661">
        <f t="shared" si="34"/>
        <v>468956</v>
      </c>
      <c r="O447" s="661">
        <f t="shared" si="34"/>
        <v>896850</v>
      </c>
      <c r="P447" s="661">
        <f t="shared" si="34"/>
        <v>394588</v>
      </c>
      <c r="Q447" s="661">
        <f t="shared" si="34"/>
        <v>365574</v>
      </c>
      <c r="R447" s="661">
        <f t="shared" si="34"/>
        <v>434477</v>
      </c>
    </row>
    <row r="448" spans="1:18" ht="15.75" customHeight="1">
      <c r="A448" s="339">
        <v>2</v>
      </c>
      <c r="B448" s="339"/>
      <c r="C448" s="56" t="s">
        <v>1389</v>
      </c>
      <c r="D448" s="342"/>
      <c r="E448" s="342"/>
      <c r="F448" s="342">
        <v>6233945</v>
      </c>
      <c r="G448" s="342">
        <v>6558632</v>
      </c>
      <c r="H448" s="342">
        <v>6120783</v>
      </c>
      <c r="I448" s="663">
        <f t="shared" si="32"/>
        <v>93.32408038749544</v>
      </c>
      <c r="J448" s="397">
        <v>2720113</v>
      </c>
      <c r="K448" s="397">
        <v>668401</v>
      </c>
      <c r="L448" s="397">
        <v>2587246</v>
      </c>
      <c r="M448" s="397">
        <v>15546</v>
      </c>
      <c r="N448" s="397">
        <v>158</v>
      </c>
      <c r="O448" s="238">
        <v>41952</v>
      </c>
      <c r="P448" s="238">
        <v>86924</v>
      </c>
      <c r="Q448" s="238">
        <v>443</v>
      </c>
      <c r="R448" s="238"/>
    </row>
    <row r="449" spans="1:18" ht="15.75" customHeight="1">
      <c r="A449" s="344"/>
      <c r="B449" s="344"/>
      <c r="C449" s="110" t="s">
        <v>565</v>
      </c>
      <c r="D449" s="345"/>
      <c r="E449" s="398"/>
      <c r="F449" s="398">
        <f>SUM(F447:F448)</f>
        <v>12904945</v>
      </c>
      <c r="G449" s="398">
        <f>SUM(G447:G448)</f>
        <v>20403232</v>
      </c>
      <c r="H449" s="398">
        <f>SUM(H447:H448)</f>
        <v>12442901</v>
      </c>
      <c r="I449" s="664">
        <f t="shared" si="32"/>
        <v>60.984950815635486</v>
      </c>
      <c r="J449" s="398">
        <f aca="true" t="shared" si="35" ref="J449:R449">SUM(J447:J448)</f>
        <v>2807670</v>
      </c>
      <c r="K449" s="398">
        <f t="shared" si="35"/>
        <v>694306</v>
      </c>
      <c r="L449" s="398">
        <f t="shared" si="35"/>
        <v>4752909</v>
      </c>
      <c r="M449" s="398">
        <f t="shared" si="35"/>
        <v>1498094</v>
      </c>
      <c r="N449" s="398">
        <f t="shared" si="35"/>
        <v>469114</v>
      </c>
      <c r="O449" s="398">
        <f t="shared" si="35"/>
        <v>938802</v>
      </c>
      <c r="P449" s="398">
        <f t="shared" si="35"/>
        <v>481512</v>
      </c>
      <c r="Q449" s="398">
        <f t="shared" si="35"/>
        <v>366017</v>
      </c>
      <c r="R449" s="398">
        <f t="shared" si="35"/>
        <v>434477</v>
      </c>
    </row>
    <row r="450" spans="1:18" ht="15.75" customHeight="1" hidden="1">
      <c r="A450" s="399"/>
      <c r="B450" s="399"/>
      <c r="C450" s="400"/>
      <c r="D450" s="400"/>
      <c r="E450" s="400"/>
      <c r="F450" s="400"/>
      <c r="G450" s="400"/>
      <c r="H450" s="400"/>
      <c r="I450" s="400"/>
      <c r="J450" s="400"/>
      <c r="K450" s="400"/>
      <c r="L450" s="400"/>
      <c r="M450" s="400"/>
      <c r="N450" s="400"/>
      <c r="O450" s="400"/>
      <c r="P450" s="400"/>
      <c r="Q450" s="401"/>
      <c r="R450" s="401"/>
    </row>
    <row r="451" spans="1:18" ht="12" hidden="1">
      <c r="A451" s="26"/>
      <c r="B451" s="26"/>
      <c r="C451" s="26"/>
      <c r="D451" s="26"/>
      <c r="E451" s="26"/>
      <c r="F451" s="26"/>
      <c r="G451" s="26"/>
      <c r="H451" s="26"/>
      <c r="I451" s="26"/>
      <c r="J451" s="695"/>
      <c r="K451" s="695"/>
      <c r="L451" s="695"/>
      <c r="M451" s="695"/>
      <c r="N451" s="695"/>
      <c r="O451" s="695"/>
      <c r="P451" s="695"/>
      <c r="Q451" s="695"/>
      <c r="R451" s="695"/>
    </row>
    <row r="452" spans="1:18" ht="12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Q452" s="26"/>
      <c r="R452" s="26"/>
    </row>
    <row r="453" spans="1:18" ht="12" hidden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</row>
    <row r="454" spans="1:18" ht="12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</row>
  </sheetData>
  <sheetProtection/>
  <mergeCells count="224">
    <mergeCell ref="C341:D341"/>
    <mergeCell ref="C367:D367"/>
    <mergeCell ref="C361:D361"/>
    <mergeCell ref="C343:D343"/>
    <mergeCell ref="C352:D352"/>
    <mergeCell ref="C345:D345"/>
    <mergeCell ref="C359:D359"/>
    <mergeCell ref="C252:D252"/>
    <mergeCell ref="C288:D288"/>
    <mergeCell ref="C280:D280"/>
    <mergeCell ref="C254:D254"/>
    <mergeCell ref="C282:D282"/>
    <mergeCell ref="C405:D405"/>
    <mergeCell ref="C365:D365"/>
    <mergeCell ref="C362:D362"/>
    <mergeCell ref="C385:D385"/>
    <mergeCell ref="C374:D374"/>
    <mergeCell ref="C383:D383"/>
    <mergeCell ref="C375:D375"/>
    <mergeCell ref="C372:D372"/>
    <mergeCell ref="C381:D381"/>
    <mergeCell ref="C376:D376"/>
    <mergeCell ref="C392:D392"/>
    <mergeCell ref="C219:D219"/>
    <mergeCell ref="C396:D396"/>
    <mergeCell ref="C399:D399"/>
    <mergeCell ref="C285:D285"/>
    <mergeCell ref="C242:D242"/>
    <mergeCell ref="C283:D283"/>
    <mergeCell ref="C323:D323"/>
    <mergeCell ref="C337:D337"/>
    <mergeCell ref="C309:D309"/>
    <mergeCell ref="C379:D379"/>
    <mergeCell ref="C373:D373"/>
    <mergeCell ref="C371:D371"/>
    <mergeCell ref="C369:D369"/>
    <mergeCell ref="C412:D412"/>
    <mergeCell ref="C386:D386"/>
    <mergeCell ref="C363:D363"/>
    <mergeCell ref="C306:D306"/>
    <mergeCell ref="C333:D333"/>
    <mergeCell ref="C330:D330"/>
    <mergeCell ref="C317:D317"/>
    <mergeCell ref="C319:D319"/>
    <mergeCell ref="C318:D318"/>
    <mergeCell ref="C321:D321"/>
    <mergeCell ref="C22:D22"/>
    <mergeCell ref="C12:D12"/>
    <mergeCell ref="C18:D18"/>
    <mergeCell ref="C13:D13"/>
    <mergeCell ref="C16:D16"/>
    <mergeCell ref="C17:D17"/>
    <mergeCell ref="H1:I1"/>
    <mergeCell ref="C19:D19"/>
    <mergeCell ref="C6:D6"/>
    <mergeCell ref="F1:G1"/>
    <mergeCell ref="E1:E2"/>
    <mergeCell ref="C47:D47"/>
    <mergeCell ref="C66:D66"/>
    <mergeCell ref="C64:D64"/>
    <mergeCell ref="J1:N1"/>
    <mergeCell ref="C63:D63"/>
    <mergeCell ref="C54:D54"/>
    <mergeCell ref="C34:D34"/>
    <mergeCell ref="C20:D20"/>
    <mergeCell ref="C26:D26"/>
    <mergeCell ref="C35:D35"/>
    <mergeCell ref="C78:D78"/>
    <mergeCell ref="C65:D65"/>
    <mergeCell ref="C214:D214"/>
    <mergeCell ref="O1:Q1"/>
    <mergeCell ref="C82:D82"/>
    <mergeCell ref="C8:D8"/>
    <mergeCell ref="C86:D86"/>
    <mergeCell ref="C62:D62"/>
    <mergeCell ref="C68:D68"/>
    <mergeCell ref="C70:D70"/>
    <mergeCell ref="C84:D84"/>
    <mergeCell ref="C85:D85"/>
    <mergeCell ref="C28:D28"/>
    <mergeCell ref="C230:D230"/>
    <mergeCell ref="C213:D213"/>
    <mergeCell ref="C57:D57"/>
    <mergeCell ref="C60:D60"/>
    <mergeCell ref="C69:D69"/>
    <mergeCell ref="C80:D80"/>
    <mergeCell ref="C81:D81"/>
    <mergeCell ref="C23:D23"/>
    <mergeCell ref="C59:D59"/>
    <mergeCell ref="C156:D156"/>
    <mergeCell ref="C189:D189"/>
    <mergeCell ref="C30:D30"/>
    <mergeCell ref="C58:D58"/>
    <mergeCell ref="C100:D100"/>
    <mergeCell ref="C94:D94"/>
    <mergeCell ref="C122:D122"/>
    <mergeCell ref="C25:D25"/>
    <mergeCell ref="C406:D406"/>
    <mergeCell ref="C430:D430"/>
    <mergeCell ref="C414:D414"/>
    <mergeCell ref="C190:D190"/>
    <mergeCell ref="C250:D250"/>
    <mergeCell ref="C304:D304"/>
    <mergeCell ref="C253:D253"/>
    <mergeCell ref="C387:D387"/>
    <mergeCell ref="C384:D384"/>
    <mergeCell ref="C370:D370"/>
    <mergeCell ref="C435:D435"/>
    <mergeCell ref="C438:D438"/>
    <mergeCell ref="C437:D437"/>
    <mergeCell ref="C431:D431"/>
    <mergeCell ref="C434:D434"/>
    <mergeCell ref="C447:D447"/>
    <mergeCell ref="C440:D440"/>
    <mergeCell ref="C442:D442"/>
    <mergeCell ref="C441:D441"/>
    <mergeCell ref="C443:D443"/>
    <mergeCell ref="C413:D413"/>
    <mergeCell ref="C432:D432"/>
    <mergeCell ref="C429:D429"/>
    <mergeCell ref="C427:D427"/>
    <mergeCell ref="C426:D426"/>
    <mergeCell ref="C424:D424"/>
    <mergeCell ref="C423:D423"/>
    <mergeCell ref="C269:D269"/>
    <mergeCell ref="C315:D315"/>
    <mergeCell ref="C262:D262"/>
    <mergeCell ref="C301:D301"/>
    <mergeCell ref="C279:D279"/>
    <mergeCell ref="C286:D286"/>
    <mergeCell ref="C281:D281"/>
    <mergeCell ref="C278:D278"/>
    <mergeCell ref="C263:D263"/>
    <mergeCell ref="C289:D289"/>
    <mergeCell ref="C356:D356"/>
    <mergeCell ref="C271:D271"/>
    <mergeCell ref="C275:D275"/>
    <mergeCell ref="C277:D277"/>
    <mergeCell ref="C334:D334"/>
    <mergeCell ref="C331:D331"/>
    <mergeCell ref="C322:D322"/>
    <mergeCell ref="C324:D324"/>
    <mergeCell ref="C338:D338"/>
    <mergeCell ref="C342:D342"/>
    <mergeCell ref="C109:D109"/>
    <mergeCell ref="C99:D99"/>
    <mergeCell ref="C137:D137"/>
    <mergeCell ref="C247:D247"/>
    <mergeCell ref="C120:D120"/>
    <mergeCell ref="C217:D217"/>
    <mergeCell ref="C220:D220"/>
    <mergeCell ref="C206:D206"/>
    <mergeCell ref="C241:D241"/>
    <mergeCell ref="C244:D244"/>
    <mergeCell ref="C211:D211"/>
    <mergeCell ref="C87:D87"/>
    <mergeCell ref="C215:D215"/>
    <mergeCell ref="C223:D223"/>
    <mergeCell ref="C210:D210"/>
    <mergeCell ref="C125:D125"/>
    <mergeCell ref="C129:D129"/>
    <mergeCell ref="C128:D128"/>
    <mergeCell ref="C127:D127"/>
    <mergeCell ref="C208:D208"/>
    <mergeCell ref="C98:D98"/>
    <mergeCell ref="C114:D114"/>
    <mergeCell ref="C37:D37"/>
    <mergeCell ref="C39:D39"/>
    <mergeCell ref="C40:D40"/>
    <mergeCell ref="C44:D44"/>
    <mergeCell ref="C111:D111"/>
    <mergeCell ref="C88:D88"/>
    <mergeCell ref="C97:D97"/>
    <mergeCell ref="C90:D90"/>
    <mergeCell ref="C89:D89"/>
    <mergeCell ref="C105:D105"/>
    <mergeCell ref="C123:D123"/>
    <mergeCell ref="C108:D108"/>
    <mergeCell ref="C106:D106"/>
    <mergeCell ref="C110:D110"/>
    <mergeCell ref="C91:D91"/>
    <mergeCell ref="C113:D113"/>
    <mergeCell ref="C107:D107"/>
    <mergeCell ref="C139:D139"/>
    <mergeCell ref="C131:D131"/>
    <mergeCell ref="C126:D126"/>
    <mergeCell ref="C124:D124"/>
    <mergeCell ref="C138:D138"/>
    <mergeCell ref="C144:D144"/>
    <mergeCell ref="C140:D140"/>
    <mergeCell ref="C143:D143"/>
    <mergeCell ref="C146:D146"/>
    <mergeCell ref="C162:D162"/>
    <mergeCell ref="C150:D150"/>
    <mergeCell ref="C148:D148"/>
    <mergeCell ref="C159:D159"/>
    <mergeCell ref="C160:D160"/>
    <mergeCell ref="C158:D158"/>
    <mergeCell ref="C157:D157"/>
    <mergeCell ref="C164:D164"/>
    <mergeCell ref="C185:D185"/>
    <mergeCell ref="C184:D184"/>
    <mergeCell ref="C194:D194"/>
    <mergeCell ref="C186:D186"/>
    <mergeCell ref="C163:D163"/>
    <mergeCell ref="C183:D183"/>
    <mergeCell ref="C196:D196"/>
    <mergeCell ref="C207:D207"/>
    <mergeCell ref="C187:D187"/>
    <mergeCell ref="C198:D198"/>
    <mergeCell ref="C192:D192"/>
    <mergeCell ref="C193:D193"/>
    <mergeCell ref="C197:D197"/>
    <mergeCell ref="C201:D201"/>
    <mergeCell ref="C202:D202"/>
    <mergeCell ref="C204:D204"/>
    <mergeCell ref="C205:D205"/>
    <mergeCell ref="C307:D307"/>
    <mergeCell ref="C224:D224"/>
    <mergeCell ref="C237:D237"/>
    <mergeCell ref="C231:D231"/>
    <mergeCell ref="C232:D232"/>
    <mergeCell ref="C276:D276"/>
    <mergeCell ref="C234:D234"/>
  </mergeCells>
  <printOptions horizontalCentered="1" verticalCentered="1"/>
  <pageMargins left="0.03937007874015748" right="0.03937007874015748" top="1.062992125984252" bottom="1.1023622047244095" header="0.2362204724409449" footer="0.5118110236220472"/>
  <pageSetup horizontalDpi="300" verticalDpi="300" orientation="landscape" paperSize="9" scale="80" r:id="rId1"/>
  <headerFooter alignWithMargins="0">
    <oddHeader>&amp;C&amp;"Times New Roman CE,Félkövér dőlt"ZALAEGERSZEG MEGYEI JOGÚ VÁROS ÖNKORMÁNYZATA
2013. ÉVI KIADÁSI ELŐIRÁNYZATAINAK TELJESÍTÉSE 
&amp;R&amp;"Times New Roman CE,Félkövér dőlt"6.a.  tábla
Adatok ezer Ft-ban</oddHeader>
    <oddFooter>&amp;LFeladat jellege:
1=kötelező
2=önként vállalt
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59"/>
  <sheetViews>
    <sheetView zoomScalePageLayoutView="0" workbookViewId="0" topLeftCell="A1">
      <pane ySplit="2" topLeftCell="BM132" activePane="bottomLeft" state="frozen"/>
      <selection pane="topLeft" activeCell="A1" sqref="A1"/>
      <selection pane="bottomLeft" activeCell="F3" sqref="F3"/>
    </sheetView>
  </sheetViews>
  <sheetFormatPr defaultColWidth="9.00390625" defaultRowHeight="12.75"/>
  <cols>
    <col min="1" max="1" width="3.50390625" style="0" hidden="1" customWidth="1"/>
    <col min="2" max="2" width="4.50390625" style="0" customWidth="1"/>
    <col min="3" max="3" width="39.00390625" style="0" customWidth="1"/>
    <col min="4" max="4" width="13.00390625" style="0" customWidth="1"/>
    <col min="5" max="5" width="13.625" style="0" customWidth="1"/>
    <col min="6" max="6" width="12.375" style="0" customWidth="1"/>
    <col min="7" max="7" width="11.625" style="0" customWidth="1"/>
  </cols>
  <sheetData>
    <row r="1" spans="1:7" ht="12.75" customHeight="1" thickBot="1">
      <c r="A1" s="1665" t="s">
        <v>1543</v>
      </c>
      <c r="B1" s="1665" t="s">
        <v>1544</v>
      </c>
      <c r="C1" s="1666" t="s">
        <v>1366</v>
      </c>
      <c r="D1" s="1661" t="s">
        <v>1545</v>
      </c>
      <c r="E1" s="1662"/>
      <c r="F1" s="1662"/>
      <c r="G1" s="1663" t="s">
        <v>1546</v>
      </c>
    </row>
    <row r="2" spans="1:7" ht="25.5" customHeight="1">
      <c r="A2" s="1665"/>
      <c r="B2" s="1665"/>
      <c r="C2" s="1667"/>
      <c r="D2" s="1017" t="s">
        <v>1547</v>
      </c>
      <c r="E2" s="1017" t="s">
        <v>1548</v>
      </c>
      <c r="F2" s="1018" t="s">
        <v>554</v>
      </c>
      <c r="G2" s="1664"/>
    </row>
    <row r="3" spans="1:7" ht="15" customHeight="1">
      <c r="A3" s="1019">
        <v>2</v>
      </c>
      <c r="B3" s="1019">
        <v>1</v>
      </c>
      <c r="C3" s="1020" t="s">
        <v>1549</v>
      </c>
      <c r="D3" s="1021">
        <f>SUM(D4:D9)</f>
        <v>1188163</v>
      </c>
      <c r="E3" s="1021">
        <f>SUM(E4:E9)</f>
        <v>1241944</v>
      </c>
      <c r="F3" s="1021">
        <f>SUM(F4:F9)</f>
        <v>1113536</v>
      </c>
      <c r="G3" s="1022">
        <f aca="true" t="shared" si="0" ref="G3:G9">SUM(F3/E3)*100</f>
        <v>89.66072544333721</v>
      </c>
    </row>
    <row r="4" spans="1:7" ht="13.5" customHeight="1">
      <c r="A4" s="730"/>
      <c r="B4" s="730"/>
      <c r="C4" s="730" t="s">
        <v>1550</v>
      </c>
      <c r="D4" s="731">
        <v>753974</v>
      </c>
      <c r="E4" s="731">
        <v>761341</v>
      </c>
      <c r="F4" s="1023">
        <v>712140</v>
      </c>
      <c r="G4" s="1024">
        <f t="shared" si="0"/>
        <v>93.53758696825733</v>
      </c>
    </row>
    <row r="5" spans="1:7" ht="13.5" customHeight="1">
      <c r="A5" s="730"/>
      <c r="B5" s="730"/>
      <c r="C5" s="730" t="s">
        <v>1551</v>
      </c>
      <c r="D5" s="731">
        <v>194189</v>
      </c>
      <c r="E5" s="731">
        <v>207104</v>
      </c>
      <c r="F5" s="1023">
        <v>188146</v>
      </c>
      <c r="G5" s="1024">
        <f t="shared" si="0"/>
        <v>90.84614493201484</v>
      </c>
    </row>
    <row r="6" spans="1:7" ht="13.5" customHeight="1">
      <c r="A6" s="730"/>
      <c r="B6" s="730"/>
      <c r="C6" s="730" t="s">
        <v>1552</v>
      </c>
      <c r="D6" s="731">
        <v>215000</v>
      </c>
      <c r="E6" s="731">
        <v>225819</v>
      </c>
      <c r="F6" s="1023">
        <v>188646</v>
      </c>
      <c r="G6" s="1024">
        <f t="shared" si="0"/>
        <v>83.53858621285188</v>
      </c>
    </row>
    <row r="7" spans="1:7" ht="13.5" customHeight="1">
      <c r="A7" s="730"/>
      <c r="B7" s="730"/>
      <c r="C7" s="1025" t="s">
        <v>1553</v>
      </c>
      <c r="D7" s="731"/>
      <c r="E7" s="731">
        <v>41</v>
      </c>
      <c r="F7" s="1023">
        <v>41</v>
      </c>
      <c r="G7" s="1024">
        <f t="shared" si="0"/>
        <v>100</v>
      </c>
    </row>
    <row r="8" spans="1:7" ht="13.5" customHeight="1">
      <c r="A8" s="730"/>
      <c r="B8" s="730"/>
      <c r="C8" s="730" t="s">
        <v>778</v>
      </c>
      <c r="D8" s="731">
        <v>5000</v>
      </c>
      <c r="E8" s="731">
        <v>10761</v>
      </c>
      <c r="F8" s="1023">
        <v>5132</v>
      </c>
      <c r="G8" s="1024">
        <f t="shared" si="0"/>
        <v>47.69073506179723</v>
      </c>
    </row>
    <row r="9" spans="1:7" ht="13.5" customHeight="1">
      <c r="A9" s="730"/>
      <c r="B9" s="730"/>
      <c r="C9" s="730" t="s">
        <v>1554</v>
      </c>
      <c r="D9" s="731">
        <v>20000</v>
      </c>
      <c r="E9" s="731">
        <v>36878</v>
      </c>
      <c r="F9" s="1023">
        <v>19431</v>
      </c>
      <c r="G9" s="1024">
        <f t="shared" si="0"/>
        <v>52.68995064808287</v>
      </c>
    </row>
    <row r="10" spans="1:7" ht="13.5" customHeight="1">
      <c r="A10" s="1019"/>
      <c r="B10" s="1019">
        <v>2</v>
      </c>
      <c r="C10" s="1020" t="s">
        <v>4</v>
      </c>
      <c r="D10" s="732">
        <f>SUM(D11:D13)</f>
        <v>497197</v>
      </c>
      <c r="E10" s="732">
        <f>SUM(E11:E16)</f>
        <v>0</v>
      </c>
      <c r="F10" s="732">
        <f>SUM(F11:F16)</f>
        <v>0</v>
      </c>
      <c r="G10" s="1026"/>
    </row>
    <row r="11" spans="1:7" ht="13.5" customHeight="1">
      <c r="A11" s="730"/>
      <c r="B11" s="730"/>
      <c r="C11" s="730" t="s">
        <v>1550</v>
      </c>
      <c r="D11" s="731">
        <v>254171</v>
      </c>
      <c r="E11" s="731">
        <v>0</v>
      </c>
      <c r="F11" s="1023">
        <v>0</v>
      </c>
      <c r="G11" s="1024"/>
    </row>
    <row r="12" spans="1:7" ht="13.5" customHeight="1">
      <c r="A12" s="730"/>
      <c r="B12" s="730"/>
      <c r="C12" s="730" t="s">
        <v>1551</v>
      </c>
      <c r="D12" s="731">
        <v>68626</v>
      </c>
      <c r="E12" s="731">
        <v>0</v>
      </c>
      <c r="F12" s="1023">
        <v>0</v>
      </c>
      <c r="G12" s="1024"/>
    </row>
    <row r="13" spans="1:7" ht="13.5" customHeight="1">
      <c r="A13" s="730"/>
      <c r="B13" s="730"/>
      <c r="C13" s="730" t="s">
        <v>1552</v>
      </c>
      <c r="D13" s="731">
        <v>174400</v>
      </c>
      <c r="E13" s="731">
        <v>0</v>
      </c>
      <c r="F13" s="1023">
        <v>0</v>
      </c>
      <c r="G13" s="1024"/>
    </row>
    <row r="14" spans="1:7" ht="13.5" customHeight="1">
      <c r="A14" s="730"/>
      <c r="B14" s="730"/>
      <c r="C14" s="1025" t="s">
        <v>1553</v>
      </c>
      <c r="D14" s="731"/>
      <c r="E14" s="731"/>
      <c r="F14" s="1023"/>
      <c r="G14" s="1024"/>
    </row>
    <row r="15" spans="1:7" ht="13.5" customHeight="1">
      <c r="A15" s="730"/>
      <c r="B15" s="730"/>
      <c r="C15" s="730" t="s">
        <v>778</v>
      </c>
      <c r="D15" s="731"/>
      <c r="E15" s="731"/>
      <c r="F15" s="1023"/>
      <c r="G15" s="1024"/>
    </row>
    <row r="16" spans="1:7" ht="13.5" customHeight="1">
      <c r="A16" s="730"/>
      <c r="B16" s="730"/>
      <c r="C16" s="730" t="s">
        <v>1554</v>
      </c>
      <c r="D16" s="731"/>
      <c r="E16" s="731"/>
      <c r="F16" s="1023"/>
      <c r="G16" s="1024"/>
    </row>
    <row r="17" spans="1:7" ht="13.5" customHeight="1">
      <c r="A17" s="1019"/>
      <c r="B17" s="1019">
        <v>3</v>
      </c>
      <c r="C17" s="733" t="s">
        <v>1555</v>
      </c>
      <c r="D17" s="732">
        <f>SUM(D18:D23)</f>
        <v>339145</v>
      </c>
      <c r="E17" s="732">
        <f>SUM(E18:E23)</f>
        <v>356438</v>
      </c>
      <c r="F17" s="732">
        <f>SUM(F18:F23)</f>
        <v>351767</v>
      </c>
      <c r="G17" s="1026"/>
    </row>
    <row r="18" spans="1:7" ht="13.5" customHeight="1">
      <c r="A18" s="730"/>
      <c r="B18" s="730"/>
      <c r="C18" s="730" t="s">
        <v>1550</v>
      </c>
      <c r="D18" s="1027">
        <v>173762</v>
      </c>
      <c r="E18" s="1027">
        <v>189223</v>
      </c>
      <c r="F18" s="1028">
        <v>188927</v>
      </c>
      <c r="G18" s="1024">
        <f aca="true" t="shared" si="1" ref="G18:G23">SUM(F18/E18)*100</f>
        <v>99.84357081327323</v>
      </c>
    </row>
    <row r="19" spans="1:7" ht="13.5" customHeight="1">
      <c r="A19" s="730"/>
      <c r="B19" s="730"/>
      <c r="C19" s="730" t="s">
        <v>1551</v>
      </c>
      <c r="D19" s="1027">
        <v>41763</v>
      </c>
      <c r="E19" s="1027">
        <v>45625</v>
      </c>
      <c r="F19" s="1028">
        <v>44899</v>
      </c>
      <c r="G19" s="1024">
        <f t="shared" si="1"/>
        <v>98.40876712328766</v>
      </c>
    </row>
    <row r="20" spans="1:7" ht="13.5" customHeight="1">
      <c r="A20" s="730"/>
      <c r="B20" s="730"/>
      <c r="C20" s="730" t="s">
        <v>1552</v>
      </c>
      <c r="D20" s="1027">
        <v>123620</v>
      </c>
      <c r="E20" s="1027">
        <v>114701</v>
      </c>
      <c r="F20" s="1028">
        <v>111131</v>
      </c>
      <c r="G20" s="1024">
        <f t="shared" si="1"/>
        <v>96.88755982946967</v>
      </c>
    </row>
    <row r="21" spans="1:7" ht="13.5" customHeight="1">
      <c r="A21" s="730"/>
      <c r="B21" s="730"/>
      <c r="C21" s="1025" t="s">
        <v>1553</v>
      </c>
      <c r="D21" s="1027"/>
      <c r="E21" s="1027">
        <v>88</v>
      </c>
      <c r="F21" s="1028">
        <v>44</v>
      </c>
      <c r="G21" s="1024">
        <f t="shared" si="1"/>
        <v>50</v>
      </c>
    </row>
    <row r="22" spans="1:7" ht="13.5" customHeight="1">
      <c r="A22" s="730"/>
      <c r="B22" s="730"/>
      <c r="C22" s="730" t="s">
        <v>778</v>
      </c>
      <c r="D22" s="1027"/>
      <c r="E22" s="1027">
        <v>6601</v>
      </c>
      <c r="F22" s="1028">
        <v>6601</v>
      </c>
      <c r="G22" s="1024">
        <f t="shared" si="1"/>
        <v>100</v>
      </c>
    </row>
    <row r="23" spans="1:7" ht="13.5" customHeight="1">
      <c r="A23" s="730"/>
      <c r="B23" s="730"/>
      <c r="C23" s="730" t="s">
        <v>1554</v>
      </c>
      <c r="D23" s="1027"/>
      <c r="E23" s="1027">
        <v>200</v>
      </c>
      <c r="F23" s="1028">
        <v>165</v>
      </c>
      <c r="G23" s="1024">
        <f t="shared" si="1"/>
        <v>82.5</v>
      </c>
    </row>
    <row r="24" spans="1:7" ht="28.5" customHeight="1">
      <c r="A24" s="1019"/>
      <c r="B24" s="1019">
        <v>4</v>
      </c>
      <c r="C24" s="1016" t="s">
        <v>1556</v>
      </c>
      <c r="D24" s="732">
        <f>SUM(D25:D30)</f>
        <v>96603</v>
      </c>
      <c r="E24" s="732">
        <f>SUM(E25:E30)</f>
        <v>0</v>
      </c>
      <c r="F24" s="732">
        <f>SUM(F25:F30)</f>
        <v>0</v>
      </c>
      <c r="G24" s="1026"/>
    </row>
    <row r="25" spans="1:7" ht="13.5" customHeight="1">
      <c r="A25" s="730"/>
      <c r="B25" s="730"/>
      <c r="C25" s="730" t="s">
        <v>1550</v>
      </c>
      <c r="D25" s="1027">
        <v>66065</v>
      </c>
      <c r="E25" s="1027">
        <v>0</v>
      </c>
      <c r="F25" s="1028">
        <v>0</v>
      </c>
      <c r="G25" s="1024"/>
    </row>
    <row r="26" spans="1:7" ht="13.5" customHeight="1">
      <c r="A26" s="730"/>
      <c r="B26" s="730"/>
      <c r="C26" s="730" t="s">
        <v>1551</v>
      </c>
      <c r="D26" s="1027">
        <v>17498</v>
      </c>
      <c r="E26" s="1027">
        <v>0</v>
      </c>
      <c r="F26" s="1028">
        <v>0</v>
      </c>
      <c r="G26" s="1024"/>
    </row>
    <row r="27" spans="1:7" ht="13.5" customHeight="1">
      <c r="A27" s="730"/>
      <c r="B27" s="730"/>
      <c r="C27" s="730" t="s">
        <v>1552</v>
      </c>
      <c r="D27" s="1027">
        <v>11340</v>
      </c>
      <c r="E27" s="1027">
        <v>0</v>
      </c>
      <c r="F27" s="1028">
        <v>0</v>
      </c>
      <c r="G27" s="1024"/>
    </row>
    <row r="28" spans="1:7" ht="13.5" customHeight="1">
      <c r="A28" s="730"/>
      <c r="B28" s="730"/>
      <c r="C28" s="1025" t="s">
        <v>1553</v>
      </c>
      <c r="D28" s="1027"/>
      <c r="E28" s="1027"/>
      <c r="F28" s="1028"/>
      <c r="G28" s="1024"/>
    </row>
    <row r="29" spans="1:7" ht="13.5" customHeight="1">
      <c r="A29" s="730"/>
      <c r="B29" s="730"/>
      <c r="C29" s="730" t="s">
        <v>778</v>
      </c>
      <c r="D29" s="1027">
        <v>1700</v>
      </c>
      <c r="E29" s="1027">
        <v>0</v>
      </c>
      <c r="F29" s="1028">
        <v>0</v>
      </c>
      <c r="G29" s="1024"/>
    </row>
    <row r="30" spans="1:7" ht="13.5" customHeight="1">
      <c r="A30" s="730"/>
      <c r="B30" s="730"/>
      <c r="C30" s="730" t="s">
        <v>1554</v>
      </c>
      <c r="D30" s="1027"/>
      <c r="E30" s="1027"/>
      <c r="F30" s="1028"/>
      <c r="G30" s="1024"/>
    </row>
    <row r="31" spans="1:7" ht="13.5" customHeight="1">
      <c r="A31" s="1019"/>
      <c r="B31" s="1019">
        <v>5</v>
      </c>
      <c r="C31" s="733" t="s">
        <v>5</v>
      </c>
      <c r="D31" s="732">
        <f>SUM(D32:D37)</f>
        <v>266362</v>
      </c>
      <c r="E31" s="732">
        <f>SUM(E32:E37)</f>
        <v>347455</v>
      </c>
      <c r="F31" s="732">
        <f>SUM(F32:F37)</f>
        <v>293764</v>
      </c>
      <c r="G31" s="1029">
        <f>SUM(F31/E31)*100</f>
        <v>84.54735145558418</v>
      </c>
    </row>
    <row r="32" spans="1:7" ht="13.5" customHeight="1">
      <c r="A32" s="730"/>
      <c r="B32" s="730"/>
      <c r="C32" s="730" t="s">
        <v>1550</v>
      </c>
      <c r="D32" s="1027">
        <v>142608</v>
      </c>
      <c r="E32" s="1027">
        <v>157973</v>
      </c>
      <c r="F32" s="1028">
        <v>143806</v>
      </c>
      <c r="G32" s="1024">
        <f>SUM(F32/E32)*100</f>
        <v>91.03201179948472</v>
      </c>
    </row>
    <row r="33" spans="1:7" ht="13.5" customHeight="1">
      <c r="A33" s="730"/>
      <c r="B33" s="730"/>
      <c r="C33" s="730" t="s">
        <v>1551</v>
      </c>
      <c r="D33" s="1027">
        <v>41330</v>
      </c>
      <c r="E33" s="1027">
        <v>43671</v>
      </c>
      <c r="F33" s="1028">
        <v>35444</v>
      </c>
      <c r="G33" s="1024">
        <f>SUM(F33/E33)*100</f>
        <v>81.16141146298459</v>
      </c>
    </row>
    <row r="34" spans="1:7" ht="13.5" customHeight="1">
      <c r="A34" s="730"/>
      <c r="B34" s="730"/>
      <c r="C34" s="730" t="s">
        <v>1552</v>
      </c>
      <c r="D34" s="1027">
        <v>82424</v>
      </c>
      <c r="E34" s="1027">
        <v>141311</v>
      </c>
      <c r="F34" s="1028">
        <v>112648</v>
      </c>
      <c r="G34" s="1024">
        <f>SUM(F34/E34)*100</f>
        <v>79.71637027549164</v>
      </c>
    </row>
    <row r="35" spans="1:7" ht="13.5" customHeight="1">
      <c r="A35" s="730"/>
      <c r="B35" s="730"/>
      <c r="C35" s="1025" t="s">
        <v>1553</v>
      </c>
      <c r="D35" s="1027"/>
      <c r="E35" s="1027"/>
      <c r="F35" s="1028"/>
      <c r="G35" s="1024"/>
    </row>
    <row r="36" spans="1:7" ht="13.5" customHeight="1">
      <c r="A36" s="730"/>
      <c r="B36" s="730"/>
      <c r="C36" s="730" t="s">
        <v>778</v>
      </c>
      <c r="D36" s="1027"/>
      <c r="E36" s="1027"/>
      <c r="F36" s="1028"/>
      <c r="G36" s="1024"/>
    </row>
    <row r="37" spans="1:7" ht="13.5" customHeight="1">
      <c r="A37" s="730"/>
      <c r="B37" s="730"/>
      <c r="C37" s="730" t="s">
        <v>1554</v>
      </c>
      <c r="D37" s="1027"/>
      <c r="E37" s="1027">
        <v>4500</v>
      </c>
      <c r="F37" s="1028">
        <v>1866</v>
      </c>
      <c r="G37" s="1024">
        <f>SUM(F37/E37)*100</f>
        <v>41.46666666666667</v>
      </c>
    </row>
    <row r="38" spans="1:7" ht="13.5" customHeight="1">
      <c r="A38" s="1019"/>
      <c r="B38" s="1019">
        <v>6</v>
      </c>
      <c r="C38" s="733" t="s">
        <v>1557</v>
      </c>
      <c r="D38" s="732">
        <f>SUM(D39:D44)</f>
        <v>1332254</v>
      </c>
      <c r="E38" s="732">
        <f>SUM(E39:E44)</f>
        <v>1360855</v>
      </c>
      <c r="F38" s="732">
        <f>SUM(F39:F44)</f>
        <v>1284949</v>
      </c>
      <c r="G38" s="1029">
        <f>SUM(F38/E38)*100</f>
        <v>94.42218311282245</v>
      </c>
    </row>
    <row r="39" spans="1:7" ht="13.5" customHeight="1">
      <c r="A39" s="730"/>
      <c r="B39" s="730"/>
      <c r="C39" s="730" t="s">
        <v>1550</v>
      </c>
      <c r="D39" s="1027">
        <v>267479</v>
      </c>
      <c r="E39" s="1027">
        <v>302256</v>
      </c>
      <c r="F39" s="1028">
        <v>301463</v>
      </c>
      <c r="G39" s="1024">
        <f>SUM(F39/E39)*100</f>
        <v>99.73763961674872</v>
      </c>
    </row>
    <row r="40" spans="1:7" ht="13.5" customHeight="1">
      <c r="A40" s="730"/>
      <c r="B40" s="730"/>
      <c r="C40" s="730" t="s">
        <v>1551</v>
      </c>
      <c r="D40" s="1027">
        <v>71689</v>
      </c>
      <c r="E40" s="1027">
        <v>60523</v>
      </c>
      <c r="F40" s="1028">
        <v>59284</v>
      </c>
      <c r="G40" s="1024">
        <f>SUM(F40/E40)*100</f>
        <v>97.9528443732135</v>
      </c>
    </row>
    <row r="41" spans="1:7" ht="13.5" customHeight="1">
      <c r="A41" s="730"/>
      <c r="B41" s="730"/>
      <c r="C41" s="730" t="s">
        <v>1552</v>
      </c>
      <c r="D41" s="1027">
        <v>993086</v>
      </c>
      <c r="E41" s="1027">
        <v>988424</v>
      </c>
      <c r="F41" s="1028">
        <v>918104</v>
      </c>
      <c r="G41" s="1024">
        <f>SUM(F41/E41)*100</f>
        <v>92.88564421746133</v>
      </c>
    </row>
    <row r="42" spans="1:7" ht="13.5" customHeight="1">
      <c r="A42" s="730"/>
      <c r="B42" s="730"/>
      <c r="C42" s="1025" t="s">
        <v>1553</v>
      </c>
      <c r="D42" s="1027"/>
      <c r="E42" s="1027"/>
      <c r="F42" s="1028"/>
      <c r="G42" s="1024"/>
    </row>
    <row r="43" spans="1:7" ht="13.5" customHeight="1">
      <c r="A43" s="730"/>
      <c r="B43" s="730"/>
      <c r="C43" s="730" t="s">
        <v>778</v>
      </c>
      <c r="D43" s="1027"/>
      <c r="E43" s="1027">
        <v>7000</v>
      </c>
      <c r="F43" s="1028">
        <v>4944</v>
      </c>
      <c r="G43" s="1024">
        <f aca="true" t="shared" si="2" ref="G43:G49">SUM(F43/E43)*100</f>
        <v>70.62857142857143</v>
      </c>
    </row>
    <row r="44" spans="1:7" ht="13.5" customHeight="1">
      <c r="A44" s="730"/>
      <c r="B44" s="730"/>
      <c r="C44" s="730" t="s">
        <v>1554</v>
      </c>
      <c r="D44" s="1027"/>
      <c r="E44" s="1027">
        <v>2652</v>
      </c>
      <c r="F44" s="1028">
        <v>1154</v>
      </c>
      <c r="G44" s="1024">
        <f t="shared" si="2"/>
        <v>43.51432880844646</v>
      </c>
    </row>
    <row r="45" spans="1:7" ht="13.5" customHeight="1">
      <c r="A45" s="1019"/>
      <c r="B45" s="1019">
        <v>7</v>
      </c>
      <c r="C45" s="733" t="s">
        <v>6</v>
      </c>
      <c r="D45" s="732">
        <f>SUM(D46:D51)</f>
        <v>207494</v>
      </c>
      <c r="E45" s="732">
        <f>SUM(E46:E51)</f>
        <v>260251</v>
      </c>
      <c r="F45" s="732">
        <f>SUM(F46:F51)</f>
        <v>258654</v>
      </c>
      <c r="G45" s="1029">
        <f t="shared" si="2"/>
        <v>99.38636162781314</v>
      </c>
    </row>
    <row r="46" spans="1:7" ht="13.5" customHeight="1">
      <c r="A46" s="730"/>
      <c r="B46" s="730"/>
      <c r="C46" s="730" t="s">
        <v>1550</v>
      </c>
      <c r="D46" s="1027">
        <v>122732</v>
      </c>
      <c r="E46" s="1027">
        <v>141277</v>
      </c>
      <c r="F46" s="1028">
        <v>140729</v>
      </c>
      <c r="G46" s="1024">
        <f t="shared" si="2"/>
        <v>99.61210954366246</v>
      </c>
    </row>
    <row r="47" spans="1:7" ht="13.5" customHeight="1">
      <c r="A47" s="730"/>
      <c r="B47" s="730"/>
      <c r="C47" s="730" t="s">
        <v>1551</v>
      </c>
      <c r="D47" s="1027">
        <v>32723</v>
      </c>
      <c r="E47" s="1027">
        <v>36864</v>
      </c>
      <c r="F47" s="1028">
        <v>36325</v>
      </c>
      <c r="G47" s="1024">
        <f t="shared" si="2"/>
        <v>98.53786892361111</v>
      </c>
    </row>
    <row r="48" spans="1:7" ht="13.5" customHeight="1">
      <c r="A48" s="730"/>
      <c r="B48" s="730"/>
      <c r="C48" s="730" t="s">
        <v>1552</v>
      </c>
      <c r="D48" s="1027">
        <v>52039</v>
      </c>
      <c r="E48" s="1027">
        <v>81802</v>
      </c>
      <c r="F48" s="1028">
        <v>81442</v>
      </c>
      <c r="G48" s="1024">
        <f t="shared" si="2"/>
        <v>99.55991296056331</v>
      </c>
    </row>
    <row r="49" spans="1:7" ht="13.5" customHeight="1">
      <c r="A49" s="730"/>
      <c r="B49" s="730"/>
      <c r="C49" s="1025" t="s">
        <v>1553</v>
      </c>
      <c r="D49" s="1027"/>
      <c r="E49" s="1027">
        <v>178</v>
      </c>
      <c r="F49" s="1028">
        <v>29</v>
      </c>
      <c r="G49" s="1024">
        <f t="shared" si="2"/>
        <v>16.292134831460675</v>
      </c>
    </row>
    <row r="50" spans="1:7" ht="13.5" customHeight="1">
      <c r="A50" s="730"/>
      <c r="B50" s="730"/>
      <c r="C50" s="730" t="s">
        <v>778</v>
      </c>
      <c r="D50" s="1027"/>
      <c r="E50" s="1027"/>
      <c r="F50" s="1028"/>
      <c r="G50" s="1024"/>
    </row>
    <row r="51" spans="1:7" ht="13.5" customHeight="1">
      <c r="A51" s="730"/>
      <c r="B51" s="730"/>
      <c r="C51" s="730" t="s">
        <v>1554</v>
      </c>
      <c r="D51" s="1027"/>
      <c r="E51" s="1027">
        <v>130</v>
      </c>
      <c r="F51" s="1028">
        <v>129</v>
      </c>
      <c r="G51" s="1024">
        <f aca="true" t="shared" si="3" ref="G51:G63">SUM(F51/E51)*100</f>
        <v>99.23076923076923</v>
      </c>
    </row>
    <row r="52" spans="1:7" ht="13.5" customHeight="1">
      <c r="A52" s="1019"/>
      <c r="B52" s="1019">
        <v>8</v>
      </c>
      <c r="C52" s="733" t="s">
        <v>7</v>
      </c>
      <c r="D52" s="732">
        <f>SUM(D53:D58)</f>
        <v>205632</v>
      </c>
      <c r="E52" s="732">
        <f>SUM(E53:E58)</f>
        <v>258192</v>
      </c>
      <c r="F52" s="732">
        <f>SUM(F53:F58)</f>
        <v>256457</v>
      </c>
      <c r="G52" s="1029">
        <f t="shared" si="3"/>
        <v>99.32801945838756</v>
      </c>
    </row>
    <row r="53" spans="1:7" ht="13.5" customHeight="1">
      <c r="A53" s="730"/>
      <c r="B53" s="730"/>
      <c r="C53" s="730" t="s">
        <v>1550</v>
      </c>
      <c r="D53" s="1027">
        <v>123799</v>
      </c>
      <c r="E53" s="1027">
        <v>140585</v>
      </c>
      <c r="F53" s="1028">
        <v>140227</v>
      </c>
      <c r="G53" s="1024">
        <f t="shared" si="3"/>
        <v>99.74534978838425</v>
      </c>
    </row>
    <row r="54" spans="1:7" ht="13.5" customHeight="1">
      <c r="A54" s="730"/>
      <c r="B54" s="730"/>
      <c r="C54" s="730" t="s">
        <v>1551</v>
      </c>
      <c r="D54" s="1027">
        <v>32866</v>
      </c>
      <c r="E54" s="1027">
        <v>35785</v>
      </c>
      <c r="F54" s="1028">
        <v>35319</v>
      </c>
      <c r="G54" s="1024">
        <f t="shared" si="3"/>
        <v>98.69777839877042</v>
      </c>
    </row>
    <row r="55" spans="1:7" ht="13.5" customHeight="1">
      <c r="A55" s="730"/>
      <c r="B55" s="730"/>
      <c r="C55" s="730" t="s">
        <v>1552</v>
      </c>
      <c r="D55" s="1027">
        <v>48967</v>
      </c>
      <c r="E55" s="1027">
        <v>78216</v>
      </c>
      <c r="F55" s="1028">
        <v>77356</v>
      </c>
      <c r="G55" s="1024">
        <f t="shared" si="3"/>
        <v>98.90048072005729</v>
      </c>
    </row>
    <row r="56" spans="1:7" ht="13.5" customHeight="1">
      <c r="A56" s="730"/>
      <c r="B56" s="730"/>
      <c r="C56" s="1025" t="s">
        <v>1553</v>
      </c>
      <c r="D56" s="1027"/>
      <c r="E56" s="1027">
        <v>218</v>
      </c>
      <c r="F56" s="1028">
        <v>218</v>
      </c>
      <c r="G56" s="1024">
        <f t="shared" si="3"/>
        <v>100</v>
      </c>
    </row>
    <row r="57" spans="1:7" ht="13.5" customHeight="1">
      <c r="A57" s="730"/>
      <c r="B57" s="730"/>
      <c r="C57" s="730" t="s">
        <v>778</v>
      </c>
      <c r="D57" s="1027"/>
      <c r="E57" s="1027">
        <v>1400</v>
      </c>
      <c r="F57" s="1028">
        <v>1350</v>
      </c>
      <c r="G57" s="1024">
        <f t="shared" si="3"/>
        <v>96.42857142857143</v>
      </c>
    </row>
    <row r="58" spans="1:7" ht="13.5" customHeight="1">
      <c r="A58" s="730"/>
      <c r="B58" s="730"/>
      <c r="C58" s="730" t="s">
        <v>1554</v>
      </c>
      <c r="D58" s="1027"/>
      <c r="E58" s="1027">
        <v>1988</v>
      </c>
      <c r="F58" s="1028">
        <v>1987</v>
      </c>
      <c r="G58" s="1024">
        <f t="shared" si="3"/>
        <v>99.9496981891348</v>
      </c>
    </row>
    <row r="59" spans="1:7" ht="13.5" customHeight="1">
      <c r="A59" s="1019"/>
      <c r="B59" s="1019">
        <v>9</v>
      </c>
      <c r="C59" s="733" t="s">
        <v>8</v>
      </c>
      <c r="D59" s="732">
        <f>SUM(D60:D65)</f>
        <v>169219</v>
      </c>
      <c r="E59" s="732">
        <f>SUM(E60:E65)</f>
        <v>212491</v>
      </c>
      <c r="F59" s="732">
        <f>SUM(F60:F65)</f>
        <v>210117</v>
      </c>
      <c r="G59" s="1029">
        <f t="shared" si="3"/>
        <v>98.88277621169837</v>
      </c>
    </row>
    <row r="60" spans="1:7" ht="13.5" customHeight="1">
      <c r="A60" s="730"/>
      <c r="B60" s="730"/>
      <c r="C60" s="730" t="s">
        <v>1550</v>
      </c>
      <c r="D60" s="1027">
        <v>98667</v>
      </c>
      <c r="E60" s="1027">
        <v>122087</v>
      </c>
      <c r="F60" s="1028">
        <v>121238</v>
      </c>
      <c r="G60" s="1024">
        <f t="shared" si="3"/>
        <v>99.30459426474563</v>
      </c>
    </row>
    <row r="61" spans="1:7" ht="13.5" customHeight="1">
      <c r="A61" s="730"/>
      <c r="B61" s="730"/>
      <c r="C61" s="730" t="s">
        <v>1551</v>
      </c>
      <c r="D61" s="1027">
        <v>26481</v>
      </c>
      <c r="E61" s="1027">
        <v>31574</v>
      </c>
      <c r="F61" s="1028">
        <v>31315</v>
      </c>
      <c r="G61" s="1024">
        <f t="shared" si="3"/>
        <v>99.17970482042186</v>
      </c>
    </row>
    <row r="62" spans="1:7" ht="13.5" customHeight="1">
      <c r="A62" s="730"/>
      <c r="B62" s="730"/>
      <c r="C62" s="730" t="s">
        <v>1552</v>
      </c>
      <c r="D62" s="1027">
        <v>44071</v>
      </c>
      <c r="E62" s="1027">
        <v>58530</v>
      </c>
      <c r="F62" s="1028">
        <v>57551</v>
      </c>
      <c r="G62" s="1024">
        <f t="shared" si="3"/>
        <v>98.32735349393474</v>
      </c>
    </row>
    <row r="63" spans="1:7" ht="13.5" customHeight="1">
      <c r="A63" s="730"/>
      <c r="B63" s="730"/>
      <c r="C63" s="1025" t="s">
        <v>1553</v>
      </c>
      <c r="D63" s="1027"/>
      <c r="E63" s="1027">
        <v>300</v>
      </c>
      <c r="F63" s="1028">
        <v>13</v>
      </c>
      <c r="G63" s="1024">
        <f t="shared" si="3"/>
        <v>4.333333333333334</v>
      </c>
    </row>
    <row r="64" spans="1:7" ht="13.5" customHeight="1">
      <c r="A64" s="730"/>
      <c r="B64" s="730"/>
      <c r="C64" s="730" t="s">
        <v>778</v>
      </c>
      <c r="D64" s="1027"/>
      <c r="E64" s="1027"/>
      <c r="F64" s="1028"/>
      <c r="G64" s="1024"/>
    </row>
    <row r="65" spans="1:7" ht="13.5" customHeight="1">
      <c r="A65" s="730"/>
      <c r="B65" s="730"/>
      <c r="C65" s="730" t="s">
        <v>1554</v>
      </c>
      <c r="D65" s="1027"/>
      <c r="E65" s="1027"/>
      <c r="F65" s="1028"/>
      <c r="G65" s="1024"/>
    </row>
    <row r="66" spans="1:7" ht="13.5" customHeight="1">
      <c r="A66" s="1019"/>
      <c r="B66" s="1019">
        <v>10</v>
      </c>
      <c r="C66" s="733" t="s">
        <v>9</v>
      </c>
      <c r="D66" s="732">
        <f>SUM(D67:D72)</f>
        <v>207492</v>
      </c>
      <c r="E66" s="732">
        <f>SUM(E67:E72)</f>
        <v>241186</v>
      </c>
      <c r="F66" s="732">
        <f>SUM(F67:F72)</f>
        <v>239625</v>
      </c>
      <c r="G66" s="1029">
        <f>SUM(F66/E66)*100</f>
        <v>99.3527816705779</v>
      </c>
    </row>
    <row r="67" spans="1:7" ht="13.5" customHeight="1">
      <c r="A67" s="730"/>
      <c r="B67" s="730"/>
      <c r="C67" s="730" t="s">
        <v>1550</v>
      </c>
      <c r="D67" s="1027">
        <v>123778</v>
      </c>
      <c r="E67" s="1027">
        <v>133845</v>
      </c>
      <c r="F67" s="1028">
        <v>133605</v>
      </c>
      <c r="G67" s="1024">
        <f>SUM(F67/E67)*100</f>
        <v>99.82068810938026</v>
      </c>
    </row>
    <row r="68" spans="1:7" ht="13.5" customHeight="1">
      <c r="A68" s="730"/>
      <c r="B68" s="730"/>
      <c r="C68" s="730" t="s">
        <v>1551</v>
      </c>
      <c r="D68" s="1027">
        <v>32826</v>
      </c>
      <c r="E68" s="1027">
        <v>34287</v>
      </c>
      <c r="F68" s="1028">
        <v>34071</v>
      </c>
      <c r="G68" s="1024">
        <f>SUM(F68/E68)*100</f>
        <v>99.3700236241141</v>
      </c>
    </row>
    <row r="69" spans="1:7" ht="13.5" customHeight="1">
      <c r="A69" s="730"/>
      <c r="B69" s="730"/>
      <c r="C69" s="730" t="s">
        <v>1552</v>
      </c>
      <c r="D69" s="1027">
        <v>50888</v>
      </c>
      <c r="E69" s="1027">
        <v>72524</v>
      </c>
      <c r="F69" s="1028">
        <v>71919</v>
      </c>
      <c r="G69" s="1024">
        <f>SUM(F69/E69)*100</f>
        <v>99.16579339253214</v>
      </c>
    </row>
    <row r="70" spans="1:7" ht="13.5" customHeight="1">
      <c r="A70" s="730"/>
      <c r="B70" s="730"/>
      <c r="C70" s="1025" t="s">
        <v>1553</v>
      </c>
      <c r="D70" s="1027"/>
      <c r="E70" s="1027">
        <v>30</v>
      </c>
      <c r="F70" s="1028">
        <v>30</v>
      </c>
      <c r="G70" s="1024">
        <f>SUM(F70/E70)*100</f>
        <v>100</v>
      </c>
    </row>
    <row r="71" spans="1:7" ht="13.5" customHeight="1">
      <c r="A71" s="730"/>
      <c r="B71" s="730"/>
      <c r="C71" s="730" t="s">
        <v>778</v>
      </c>
      <c r="D71" s="1027"/>
      <c r="E71" s="1027"/>
      <c r="F71" s="1028"/>
      <c r="G71" s="1024"/>
    </row>
    <row r="72" spans="1:7" ht="13.5" customHeight="1">
      <c r="A72" s="730"/>
      <c r="B72" s="730"/>
      <c r="C72" s="730" t="s">
        <v>1554</v>
      </c>
      <c r="D72" s="1027"/>
      <c r="E72" s="1027">
        <v>500</v>
      </c>
      <c r="F72" s="1028"/>
      <c r="G72" s="1024">
        <f aca="true" t="shared" si="4" ref="G72:G77">SUM(F72/E72)*100</f>
        <v>0</v>
      </c>
    </row>
    <row r="73" spans="1:7" ht="13.5" customHeight="1">
      <c r="A73" s="1019"/>
      <c r="B73" s="1019">
        <v>11</v>
      </c>
      <c r="C73" s="733" t="s">
        <v>1558</v>
      </c>
      <c r="D73" s="732">
        <f>SUM(D74:D79)</f>
        <v>60398</v>
      </c>
      <c r="E73" s="732">
        <f>SUM(E74:E79)</f>
        <v>18302</v>
      </c>
      <c r="F73" s="732">
        <f>SUM(F74:F79)</f>
        <v>18302</v>
      </c>
      <c r="G73" s="1029">
        <f t="shared" si="4"/>
        <v>100</v>
      </c>
    </row>
    <row r="74" spans="1:7" ht="13.5" customHeight="1">
      <c r="A74" s="730"/>
      <c r="B74" s="730"/>
      <c r="C74" s="730" t="s">
        <v>1550</v>
      </c>
      <c r="D74" s="1027">
        <v>13942</v>
      </c>
      <c r="E74" s="1027">
        <v>8613</v>
      </c>
      <c r="F74" s="1028">
        <v>8613</v>
      </c>
      <c r="G74" s="1024">
        <f t="shared" si="4"/>
        <v>100</v>
      </c>
    </row>
    <row r="75" spans="1:7" ht="13.5" customHeight="1">
      <c r="A75" s="730"/>
      <c r="B75" s="730"/>
      <c r="C75" s="730" t="s">
        <v>1551</v>
      </c>
      <c r="D75" s="1027">
        <v>3655</v>
      </c>
      <c r="E75" s="1027">
        <v>1822</v>
      </c>
      <c r="F75" s="1028">
        <v>1787</v>
      </c>
      <c r="G75" s="1024">
        <f t="shared" si="4"/>
        <v>98.07903402854006</v>
      </c>
    </row>
    <row r="76" spans="1:7" ht="13.5" customHeight="1">
      <c r="A76" s="730"/>
      <c r="B76" s="730"/>
      <c r="C76" s="730" t="s">
        <v>1552</v>
      </c>
      <c r="D76" s="1027">
        <v>42801</v>
      </c>
      <c r="E76" s="1027">
        <v>5889</v>
      </c>
      <c r="F76" s="1028">
        <v>5889</v>
      </c>
      <c r="G76" s="1024">
        <f t="shared" si="4"/>
        <v>100</v>
      </c>
    </row>
    <row r="77" spans="1:7" ht="13.5" customHeight="1">
      <c r="A77" s="730"/>
      <c r="B77" s="730"/>
      <c r="C77" s="1025" t="s">
        <v>1553</v>
      </c>
      <c r="D77" s="1027"/>
      <c r="E77" s="1027">
        <v>1978</v>
      </c>
      <c r="F77" s="1028">
        <v>2013</v>
      </c>
      <c r="G77" s="1024">
        <f t="shared" si="4"/>
        <v>101.76946410515673</v>
      </c>
    </row>
    <row r="78" spans="1:7" ht="13.5" customHeight="1">
      <c r="A78" s="730"/>
      <c r="B78" s="730"/>
      <c r="C78" s="730" t="s">
        <v>778</v>
      </c>
      <c r="D78" s="1027"/>
      <c r="E78" s="1027"/>
      <c r="F78" s="1028"/>
      <c r="G78" s="1024"/>
    </row>
    <row r="79" spans="1:7" ht="13.5" customHeight="1">
      <c r="A79" s="730"/>
      <c r="B79" s="730"/>
      <c r="C79" s="730" t="s">
        <v>1554</v>
      </c>
      <c r="D79" s="1027"/>
      <c r="E79" s="1027"/>
      <c r="F79" s="1028"/>
      <c r="G79" s="1024"/>
    </row>
    <row r="80" spans="1:7" ht="13.5" customHeight="1">
      <c r="A80" s="1019"/>
      <c r="B80" s="1019">
        <v>12</v>
      </c>
      <c r="C80" s="733" t="s">
        <v>866</v>
      </c>
      <c r="D80" s="732">
        <f>SUM(D81:D87)</f>
        <v>93058</v>
      </c>
      <c r="E80" s="732">
        <f>SUM(E81:E88)</f>
        <v>57923</v>
      </c>
      <c r="F80" s="732">
        <f>SUM(F81:F88)</f>
        <v>57923</v>
      </c>
      <c r="G80" s="1029">
        <f aca="true" t="shared" si="5" ref="G80:G93">SUM(F80/E80)*100</f>
        <v>100</v>
      </c>
    </row>
    <row r="81" spans="1:7" ht="13.5" customHeight="1">
      <c r="A81" s="730"/>
      <c r="B81" s="730"/>
      <c r="C81" s="730" t="s">
        <v>1550</v>
      </c>
      <c r="D81" s="1027">
        <v>28073</v>
      </c>
      <c r="E81" s="1027">
        <v>15555</v>
      </c>
      <c r="F81" s="1028">
        <v>15555</v>
      </c>
      <c r="G81" s="1024">
        <f t="shared" si="5"/>
        <v>100</v>
      </c>
    </row>
    <row r="82" spans="1:7" ht="13.5" customHeight="1">
      <c r="A82" s="730"/>
      <c r="B82" s="730"/>
      <c r="C82" s="730" t="s">
        <v>1551</v>
      </c>
      <c r="D82" s="1027">
        <v>7664</v>
      </c>
      <c r="E82" s="1027">
        <v>3877</v>
      </c>
      <c r="F82" s="1028">
        <v>3877</v>
      </c>
      <c r="G82" s="1024">
        <f t="shared" si="5"/>
        <v>100</v>
      </c>
    </row>
    <row r="83" spans="1:7" ht="13.5" customHeight="1">
      <c r="A83" s="730"/>
      <c r="B83" s="730"/>
      <c r="C83" s="730" t="s">
        <v>1552</v>
      </c>
      <c r="D83" s="1027">
        <v>56521</v>
      </c>
      <c r="E83" s="1027">
        <v>32865</v>
      </c>
      <c r="F83" s="1028">
        <v>32865</v>
      </c>
      <c r="G83" s="1024">
        <f t="shared" si="5"/>
        <v>100</v>
      </c>
    </row>
    <row r="84" spans="1:7" ht="13.5" customHeight="1">
      <c r="A84" s="730"/>
      <c r="B84" s="730"/>
      <c r="C84" s="1025" t="s">
        <v>1553</v>
      </c>
      <c r="D84" s="1027"/>
      <c r="E84" s="1027">
        <v>531</v>
      </c>
      <c r="F84" s="1028">
        <v>531</v>
      </c>
      <c r="G84" s="1024">
        <f t="shared" si="5"/>
        <v>100</v>
      </c>
    </row>
    <row r="85" spans="1:7" ht="13.5" customHeight="1">
      <c r="A85" s="730"/>
      <c r="B85" s="730"/>
      <c r="C85" s="1025" t="s">
        <v>1559</v>
      </c>
      <c r="D85" s="1027"/>
      <c r="E85" s="1027">
        <v>158</v>
      </c>
      <c r="F85" s="1028">
        <v>158</v>
      </c>
      <c r="G85" s="1024">
        <f t="shared" si="5"/>
        <v>100</v>
      </c>
    </row>
    <row r="86" spans="1:7" ht="13.5" customHeight="1">
      <c r="A86" s="730"/>
      <c r="B86" s="730"/>
      <c r="C86" s="730" t="s">
        <v>778</v>
      </c>
      <c r="D86" s="1027">
        <v>800</v>
      </c>
      <c r="E86" s="1027">
        <v>2153</v>
      </c>
      <c r="F86" s="1028">
        <v>2153</v>
      </c>
      <c r="G86" s="1024">
        <f t="shared" si="5"/>
        <v>100</v>
      </c>
    </row>
    <row r="87" spans="1:7" ht="13.5" customHeight="1">
      <c r="A87" s="730"/>
      <c r="B87" s="730"/>
      <c r="C87" s="730" t="s">
        <v>1554</v>
      </c>
      <c r="D87" s="1027"/>
      <c r="E87" s="1027">
        <v>2341</v>
      </c>
      <c r="F87" s="1028">
        <v>2341</v>
      </c>
      <c r="G87" s="1024">
        <f t="shared" si="5"/>
        <v>100</v>
      </c>
    </row>
    <row r="88" spans="1:7" ht="13.5" customHeight="1">
      <c r="A88" s="730"/>
      <c r="B88" s="730"/>
      <c r="C88" s="1025" t="s">
        <v>1560</v>
      </c>
      <c r="D88" s="1027"/>
      <c r="E88" s="1027">
        <v>443</v>
      </c>
      <c r="F88" s="1028">
        <v>443</v>
      </c>
      <c r="G88" s="1024">
        <f t="shared" si="5"/>
        <v>100</v>
      </c>
    </row>
    <row r="89" spans="1:7" ht="13.5" customHeight="1">
      <c r="A89" s="1019"/>
      <c r="B89" s="1019">
        <v>13</v>
      </c>
      <c r="C89" s="733" t="s">
        <v>867</v>
      </c>
      <c r="D89" s="732">
        <f>SUM(D90:D95)</f>
        <v>77936</v>
      </c>
      <c r="E89" s="732">
        <f>SUM(E90:E95)</f>
        <v>45924</v>
      </c>
      <c r="F89" s="732">
        <f>SUM(F90:F95)</f>
        <v>45924</v>
      </c>
      <c r="G89" s="1029">
        <f t="shared" si="5"/>
        <v>100</v>
      </c>
    </row>
    <row r="90" spans="1:7" ht="13.5" customHeight="1">
      <c r="A90" s="730"/>
      <c r="B90" s="730"/>
      <c r="C90" s="730" t="s">
        <v>1550</v>
      </c>
      <c r="D90" s="1027">
        <v>33020</v>
      </c>
      <c r="E90" s="1027">
        <v>19254</v>
      </c>
      <c r="F90" s="1028">
        <v>19254</v>
      </c>
      <c r="G90" s="1024">
        <f t="shared" si="5"/>
        <v>100</v>
      </c>
    </row>
    <row r="91" spans="1:7" ht="13.5" customHeight="1">
      <c r="A91" s="730"/>
      <c r="B91" s="730"/>
      <c r="C91" s="730" t="s">
        <v>1551</v>
      </c>
      <c r="D91" s="1027">
        <v>8845</v>
      </c>
      <c r="E91" s="1027">
        <v>4901</v>
      </c>
      <c r="F91" s="1028">
        <v>4901</v>
      </c>
      <c r="G91" s="1024">
        <f t="shared" si="5"/>
        <v>100</v>
      </c>
    </row>
    <row r="92" spans="1:7" ht="13.5" customHeight="1">
      <c r="A92" s="730"/>
      <c r="B92" s="730"/>
      <c r="C92" s="730" t="s">
        <v>1552</v>
      </c>
      <c r="D92" s="1027">
        <v>36071</v>
      </c>
      <c r="E92" s="1027">
        <v>21739</v>
      </c>
      <c r="F92" s="1028">
        <v>21739</v>
      </c>
      <c r="G92" s="1024">
        <f t="shared" si="5"/>
        <v>100</v>
      </c>
    </row>
    <row r="93" spans="1:7" ht="13.5" customHeight="1">
      <c r="A93" s="730"/>
      <c r="B93" s="730"/>
      <c r="C93" s="1025" t="s">
        <v>1553</v>
      </c>
      <c r="D93" s="1027"/>
      <c r="E93" s="1027">
        <v>30</v>
      </c>
      <c r="F93" s="1028">
        <v>30</v>
      </c>
      <c r="G93" s="1024">
        <f t="shared" si="5"/>
        <v>100</v>
      </c>
    </row>
    <row r="94" spans="1:7" ht="13.5" customHeight="1">
      <c r="A94" s="730"/>
      <c r="B94" s="730"/>
      <c r="C94" s="730" t="s">
        <v>778</v>
      </c>
      <c r="D94" s="1027"/>
      <c r="E94" s="1027"/>
      <c r="F94" s="1028"/>
      <c r="G94" s="1024"/>
    </row>
    <row r="95" spans="1:7" ht="13.5" customHeight="1">
      <c r="A95" s="730"/>
      <c r="B95" s="730"/>
      <c r="C95" s="730" t="s">
        <v>1554</v>
      </c>
      <c r="D95" s="1027"/>
      <c r="E95" s="1027"/>
      <c r="F95" s="1028"/>
      <c r="G95" s="1024"/>
    </row>
    <row r="96" spans="1:7" ht="41.25" customHeight="1">
      <c r="A96" s="1019"/>
      <c r="B96" s="1019">
        <v>14</v>
      </c>
      <c r="C96" s="1016" t="s">
        <v>1250</v>
      </c>
      <c r="D96" s="732">
        <f>SUM(D97:D102)</f>
        <v>69724</v>
      </c>
      <c r="E96" s="732">
        <f>SUM(E97:E102)</f>
        <v>157762</v>
      </c>
      <c r="F96" s="732">
        <f>SUM(F97:F102)</f>
        <v>109548</v>
      </c>
      <c r="G96" s="1029">
        <f aca="true" t="shared" si="6" ref="G96:G102">SUM(F96/E96)*100</f>
        <v>69.43877486340183</v>
      </c>
    </row>
    <row r="97" spans="1:7" ht="13.5" customHeight="1">
      <c r="A97" s="730"/>
      <c r="B97" s="730"/>
      <c r="C97" s="730" t="s">
        <v>1550</v>
      </c>
      <c r="D97" s="1027">
        <v>27306</v>
      </c>
      <c r="E97" s="1027">
        <v>47593</v>
      </c>
      <c r="F97" s="1028">
        <v>41677</v>
      </c>
      <c r="G97" s="1024">
        <f t="shared" si="6"/>
        <v>87.56960057151262</v>
      </c>
    </row>
    <row r="98" spans="1:7" ht="13.5" customHeight="1">
      <c r="A98" s="730"/>
      <c r="B98" s="730"/>
      <c r="C98" s="730" t="s">
        <v>1551</v>
      </c>
      <c r="D98" s="1027">
        <v>7848</v>
      </c>
      <c r="E98" s="1027">
        <v>12886</v>
      </c>
      <c r="F98" s="1028">
        <v>10728</v>
      </c>
      <c r="G98" s="1024">
        <f t="shared" si="6"/>
        <v>83.25314294583269</v>
      </c>
    </row>
    <row r="99" spans="1:7" ht="13.5" customHeight="1">
      <c r="A99" s="730"/>
      <c r="B99" s="730"/>
      <c r="C99" s="730" t="s">
        <v>1552</v>
      </c>
      <c r="D99" s="1027">
        <v>34570</v>
      </c>
      <c r="E99" s="1027">
        <v>93453</v>
      </c>
      <c r="F99" s="1028">
        <v>56563</v>
      </c>
      <c r="G99" s="1024">
        <f t="shared" si="6"/>
        <v>60.525611804864475</v>
      </c>
    </row>
    <row r="100" spans="1:7" ht="13.5" customHeight="1">
      <c r="A100" s="730"/>
      <c r="B100" s="730"/>
      <c r="C100" s="1025" t="s">
        <v>1553</v>
      </c>
      <c r="D100" s="1027"/>
      <c r="E100" s="1027">
        <v>188</v>
      </c>
      <c r="F100" s="1028">
        <v>187</v>
      </c>
      <c r="G100" s="1024">
        <f t="shared" si="6"/>
        <v>99.46808510638297</v>
      </c>
    </row>
    <row r="101" spans="1:7" ht="13.5" customHeight="1">
      <c r="A101" s="730"/>
      <c r="B101" s="730"/>
      <c r="C101" s="730" t="s">
        <v>778</v>
      </c>
      <c r="D101" s="1027"/>
      <c r="E101" s="1027">
        <v>799</v>
      </c>
      <c r="F101" s="1028">
        <v>0</v>
      </c>
      <c r="G101" s="1024">
        <f t="shared" si="6"/>
        <v>0</v>
      </c>
    </row>
    <row r="102" spans="1:7" ht="13.5" customHeight="1">
      <c r="A102" s="730"/>
      <c r="B102" s="730"/>
      <c r="C102" s="730" t="s">
        <v>1554</v>
      </c>
      <c r="D102" s="1027"/>
      <c r="E102" s="1027">
        <v>2843</v>
      </c>
      <c r="F102" s="1028">
        <v>393</v>
      </c>
      <c r="G102" s="1024">
        <f t="shared" si="6"/>
        <v>13.823425958494548</v>
      </c>
    </row>
    <row r="103" spans="1:7" ht="13.5" customHeight="1">
      <c r="A103" s="1019"/>
      <c r="B103" s="1019">
        <v>15</v>
      </c>
      <c r="C103" s="733" t="s">
        <v>1251</v>
      </c>
      <c r="D103" s="732">
        <f>SUM(D104:D109)</f>
        <v>191427</v>
      </c>
      <c r="E103" s="732">
        <f>SUM(E104:E109)</f>
        <v>250767</v>
      </c>
      <c r="F103" s="732">
        <f>SUM(F104:F109)</f>
        <v>240717</v>
      </c>
      <c r="G103" s="1026"/>
    </row>
    <row r="104" spans="1:7" ht="13.5" customHeight="1">
      <c r="A104" s="730"/>
      <c r="B104" s="730"/>
      <c r="C104" s="730" t="s">
        <v>1550</v>
      </c>
      <c r="D104" s="1027">
        <v>85805</v>
      </c>
      <c r="E104" s="1027">
        <v>102724</v>
      </c>
      <c r="F104" s="1028">
        <v>93926</v>
      </c>
      <c r="G104" s="1024">
        <f aca="true" t="shared" si="7" ref="G104:G113">SUM(F104/E104)*100</f>
        <v>91.43530236361512</v>
      </c>
    </row>
    <row r="105" spans="1:7" ht="13.5" customHeight="1">
      <c r="A105" s="730"/>
      <c r="B105" s="730"/>
      <c r="C105" s="730" t="s">
        <v>1551</v>
      </c>
      <c r="D105" s="1027">
        <v>22495</v>
      </c>
      <c r="E105" s="1027">
        <v>23032</v>
      </c>
      <c r="F105" s="1028">
        <v>22642</v>
      </c>
      <c r="G105" s="1024">
        <f t="shared" si="7"/>
        <v>98.30670371656825</v>
      </c>
    </row>
    <row r="106" spans="1:7" ht="13.5" customHeight="1">
      <c r="A106" s="730"/>
      <c r="B106" s="730"/>
      <c r="C106" s="730" t="s">
        <v>1552</v>
      </c>
      <c r="D106" s="1027">
        <v>83127</v>
      </c>
      <c r="E106" s="1027">
        <v>117704</v>
      </c>
      <c r="F106" s="1028">
        <v>117234</v>
      </c>
      <c r="G106" s="1024">
        <f t="shared" si="7"/>
        <v>99.60069326446</v>
      </c>
    </row>
    <row r="107" spans="1:7" ht="13.5" customHeight="1">
      <c r="A107" s="730"/>
      <c r="B107" s="730"/>
      <c r="C107" s="1025" t="s">
        <v>1553</v>
      </c>
      <c r="D107" s="1027"/>
      <c r="E107" s="1027">
        <v>4917</v>
      </c>
      <c r="F107" s="1028">
        <v>4917</v>
      </c>
      <c r="G107" s="1024">
        <f t="shared" si="7"/>
        <v>100</v>
      </c>
    </row>
    <row r="108" spans="1:7" ht="13.5" customHeight="1">
      <c r="A108" s="730"/>
      <c r="B108" s="730"/>
      <c r="C108" s="730" t="s">
        <v>778</v>
      </c>
      <c r="D108" s="1027"/>
      <c r="E108" s="1027">
        <v>239</v>
      </c>
      <c r="F108" s="1028">
        <v>239</v>
      </c>
      <c r="G108" s="1024">
        <f t="shared" si="7"/>
        <v>100</v>
      </c>
    </row>
    <row r="109" spans="1:7" ht="13.5" customHeight="1">
      <c r="A109" s="730"/>
      <c r="B109" s="730"/>
      <c r="C109" s="730" t="s">
        <v>1554</v>
      </c>
      <c r="D109" s="1027"/>
      <c r="E109" s="1027">
        <v>2151</v>
      </c>
      <c r="F109" s="1028">
        <v>1759</v>
      </c>
      <c r="G109" s="1024">
        <f t="shared" si="7"/>
        <v>81.77591817759182</v>
      </c>
    </row>
    <row r="110" spans="1:7" ht="13.5" customHeight="1">
      <c r="A110" s="1019"/>
      <c r="B110" s="1019">
        <v>16</v>
      </c>
      <c r="C110" s="733" t="s">
        <v>445</v>
      </c>
      <c r="D110" s="732">
        <f>SUM(D111:D116)</f>
        <v>12755</v>
      </c>
      <c r="E110" s="732">
        <f>SUM(E111:E116)</f>
        <v>19536</v>
      </c>
      <c r="F110" s="732">
        <f>SUM(F111:F116)</f>
        <v>17918</v>
      </c>
      <c r="G110" s="1029">
        <f t="shared" si="7"/>
        <v>91.71785421785422</v>
      </c>
    </row>
    <row r="111" spans="1:7" ht="13.5" customHeight="1">
      <c r="A111" s="730"/>
      <c r="B111" s="730"/>
      <c r="C111" s="730" t="s">
        <v>1550</v>
      </c>
      <c r="D111" s="1027">
        <v>8582</v>
      </c>
      <c r="E111" s="1027">
        <v>9905</v>
      </c>
      <c r="F111" s="1028">
        <v>9467</v>
      </c>
      <c r="G111" s="1024">
        <f t="shared" si="7"/>
        <v>95.57799091367995</v>
      </c>
    </row>
    <row r="112" spans="1:7" ht="13.5" customHeight="1">
      <c r="A112" s="730"/>
      <c r="B112" s="730"/>
      <c r="C112" s="730" t="s">
        <v>1551</v>
      </c>
      <c r="D112" s="1027">
        <v>2263</v>
      </c>
      <c r="E112" s="1027">
        <v>2259</v>
      </c>
      <c r="F112" s="1028">
        <v>1958</v>
      </c>
      <c r="G112" s="1024">
        <f t="shared" si="7"/>
        <v>86.67552014165561</v>
      </c>
    </row>
    <row r="113" spans="1:7" ht="13.5" customHeight="1">
      <c r="A113" s="730"/>
      <c r="B113" s="730"/>
      <c r="C113" s="730" t="s">
        <v>1552</v>
      </c>
      <c r="D113" s="1027">
        <v>1910</v>
      </c>
      <c r="E113" s="1027">
        <v>7209</v>
      </c>
      <c r="F113" s="1028">
        <v>6372</v>
      </c>
      <c r="G113" s="1024">
        <f t="shared" si="7"/>
        <v>88.38951310861424</v>
      </c>
    </row>
    <row r="114" spans="1:7" ht="13.5" customHeight="1">
      <c r="A114" s="730"/>
      <c r="B114" s="730"/>
      <c r="C114" s="1025" t="s">
        <v>1553</v>
      </c>
      <c r="D114" s="1027"/>
      <c r="E114" s="1027"/>
      <c r="F114" s="1028"/>
      <c r="G114" s="1024"/>
    </row>
    <row r="115" spans="1:7" ht="13.5" customHeight="1">
      <c r="A115" s="730"/>
      <c r="B115" s="730"/>
      <c r="C115" s="730" t="s">
        <v>778</v>
      </c>
      <c r="D115" s="1027"/>
      <c r="E115" s="1027"/>
      <c r="F115" s="1028"/>
      <c r="G115" s="1024"/>
    </row>
    <row r="116" spans="1:7" ht="13.5" customHeight="1">
      <c r="A116" s="730"/>
      <c r="B116" s="730"/>
      <c r="C116" s="730" t="s">
        <v>1554</v>
      </c>
      <c r="D116" s="1027"/>
      <c r="E116" s="1027">
        <v>163</v>
      </c>
      <c r="F116" s="1028">
        <v>121</v>
      </c>
      <c r="G116" s="1024">
        <f aca="true" t="shared" si="8" ref="G116:G121">SUM(F116/E116)*100</f>
        <v>74.23312883435584</v>
      </c>
    </row>
    <row r="117" spans="1:7" ht="13.5" customHeight="1">
      <c r="A117" s="1019"/>
      <c r="B117" s="1019">
        <v>17</v>
      </c>
      <c r="C117" s="733" t="s">
        <v>868</v>
      </c>
      <c r="D117" s="732">
        <f>SUM(D118:D123)</f>
        <v>163611</v>
      </c>
      <c r="E117" s="732">
        <f>SUM(E118:E123)</f>
        <v>370964</v>
      </c>
      <c r="F117" s="732">
        <f>SUM(F118:F123)</f>
        <v>350391</v>
      </c>
      <c r="G117" s="1029">
        <f t="shared" si="8"/>
        <v>94.4541788421518</v>
      </c>
    </row>
    <row r="118" spans="1:7" ht="13.5" customHeight="1">
      <c r="A118" s="730"/>
      <c r="B118" s="730"/>
      <c r="C118" s="730" t="s">
        <v>1550</v>
      </c>
      <c r="D118" s="1027">
        <v>103947</v>
      </c>
      <c r="E118" s="1027">
        <v>140291</v>
      </c>
      <c r="F118" s="1028">
        <v>132609</v>
      </c>
      <c r="G118" s="1024">
        <f t="shared" si="8"/>
        <v>94.52423890342217</v>
      </c>
    </row>
    <row r="119" spans="1:7" ht="13.5" customHeight="1">
      <c r="A119" s="730"/>
      <c r="B119" s="730"/>
      <c r="C119" s="730" t="s">
        <v>1551</v>
      </c>
      <c r="D119" s="1027">
        <v>27431</v>
      </c>
      <c r="E119" s="1027">
        <v>34766</v>
      </c>
      <c r="F119" s="1028">
        <v>32924</v>
      </c>
      <c r="G119" s="1024">
        <f t="shared" si="8"/>
        <v>94.70172007133407</v>
      </c>
    </row>
    <row r="120" spans="1:7" ht="13.5" customHeight="1">
      <c r="A120" s="730"/>
      <c r="B120" s="730"/>
      <c r="C120" s="730" t="s">
        <v>1552</v>
      </c>
      <c r="D120" s="1027">
        <v>32233</v>
      </c>
      <c r="E120" s="1027">
        <v>192743</v>
      </c>
      <c r="F120" s="1028">
        <v>181694</v>
      </c>
      <c r="G120" s="1024">
        <f t="shared" si="8"/>
        <v>94.26749609583747</v>
      </c>
    </row>
    <row r="121" spans="1:7" ht="13.5" customHeight="1">
      <c r="A121" s="730"/>
      <c r="B121" s="730"/>
      <c r="C121" s="1025" t="s">
        <v>1553</v>
      </c>
      <c r="D121" s="1027"/>
      <c r="E121" s="1027">
        <v>800</v>
      </c>
      <c r="F121" s="1028">
        <v>800</v>
      </c>
      <c r="G121" s="1024">
        <f t="shared" si="8"/>
        <v>100</v>
      </c>
    </row>
    <row r="122" spans="1:7" ht="13.5" customHeight="1">
      <c r="A122" s="730"/>
      <c r="B122" s="730"/>
      <c r="C122" s="730" t="s">
        <v>778</v>
      </c>
      <c r="D122" s="1027"/>
      <c r="E122" s="1027"/>
      <c r="F122" s="1028"/>
      <c r="G122" s="1024"/>
    </row>
    <row r="123" spans="1:7" ht="13.5" customHeight="1">
      <c r="A123" s="730"/>
      <c r="B123" s="730"/>
      <c r="C123" s="730" t="s">
        <v>1554</v>
      </c>
      <c r="D123" s="1027"/>
      <c r="E123" s="1027">
        <v>2364</v>
      </c>
      <c r="F123" s="1028">
        <v>2364</v>
      </c>
      <c r="G123" s="1024">
        <f>SUM(F123/E123)*100</f>
        <v>100</v>
      </c>
    </row>
    <row r="124" spans="1:7" ht="13.5" customHeight="1">
      <c r="A124" s="1019"/>
      <c r="B124" s="1030" t="s">
        <v>1252</v>
      </c>
      <c r="C124" s="733" t="s">
        <v>869</v>
      </c>
      <c r="D124" s="732">
        <f>SUM(D125:D130)</f>
        <v>200000</v>
      </c>
      <c r="E124" s="732">
        <f>SUM(E125:E130)</f>
        <v>436541</v>
      </c>
      <c r="F124" s="732">
        <f>SUM(F125:F130)</f>
        <v>395809</v>
      </c>
      <c r="G124" s="1026"/>
    </row>
    <row r="125" spans="1:7" ht="13.5" customHeight="1">
      <c r="A125" s="730"/>
      <c r="B125" s="730"/>
      <c r="C125" s="730" t="s">
        <v>1550</v>
      </c>
      <c r="D125" s="1027">
        <v>103384</v>
      </c>
      <c r="E125" s="1027">
        <v>129502</v>
      </c>
      <c r="F125" s="1028">
        <v>127518</v>
      </c>
      <c r="G125" s="1024">
        <f aca="true" t="shared" si="9" ref="G125:G130">SUM(F125/E125)*100</f>
        <v>98.46797732853547</v>
      </c>
    </row>
    <row r="126" spans="1:7" ht="13.5" customHeight="1">
      <c r="A126" s="730"/>
      <c r="B126" s="730"/>
      <c r="C126" s="730" t="s">
        <v>1551</v>
      </c>
      <c r="D126" s="1027">
        <v>27570</v>
      </c>
      <c r="E126" s="1027">
        <v>32984</v>
      </c>
      <c r="F126" s="1028">
        <v>30583</v>
      </c>
      <c r="G126" s="1024">
        <f t="shared" si="9"/>
        <v>92.72071307300509</v>
      </c>
    </row>
    <row r="127" spans="1:7" ht="13.5" customHeight="1">
      <c r="A127" s="730"/>
      <c r="B127" s="730"/>
      <c r="C127" s="730" t="s">
        <v>1552</v>
      </c>
      <c r="D127" s="1027">
        <v>64046</v>
      </c>
      <c r="E127" s="1027">
        <v>188793</v>
      </c>
      <c r="F127" s="1028">
        <v>163492</v>
      </c>
      <c r="G127" s="1024">
        <f t="shared" si="9"/>
        <v>86.59854973436515</v>
      </c>
    </row>
    <row r="128" spans="1:7" ht="13.5" customHeight="1">
      <c r="A128" s="730"/>
      <c r="B128" s="730"/>
      <c r="C128" s="1025" t="s">
        <v>1553</v>
      </c>
      <c r="D128" s="1027"/>
      <c r="E128" s="1027">
        <v>3939</v>
      </c>
      <c r="F128" s="1028">
        <v>3939</v>
      </c>
      <c r="G128" s="1024">
        <f t="shared" si="9"/>
        <v>100</v>
      </c>
    </row>
    <row r="129" spans="1:7" ht="13.5" customHeight="1">
      <c r="A129" s="730"/>
      <c r="B129" s="730"/>
      <c r="C129" s="730" t="s">
        <v>778</v>
      </c>
      <c r="D129" s="1027"/>
      <c r="E129" s="1027">
        <v>65410</v>
      </c>
      <c r="F129" s="1028">
        <v>65409</v>
      </c>
      <c r="G129" s="1024">
        <f t="shared" si="9"/>
        <v>99.99847118177648</v>
      </c>
    </row>
    <row r="130" spans="1:7" ht="13.5" customHeight="1">
      <c r="A130" s="730"/>
      <c r="B130" s="730"/>
      <c r="C130" s="730" t="s">
        <v>1554</v>
      </c>
      <c r="D130" s="1027">
        <v>5000</v>
      </c>
      <c r="E130" s="1027">
        <v>15913</v>
      </c>
      <c r="F130" s="1028">
        <v>4868</v>
      </c>
      <c r="G130" s="1024">
        <f t="shared" si="9"/>
        <v>30.591340413498397</v>
      </c>
    </row>
    <row r="131" spans="1:7" ht="13.5" customHeight="1">
      <c r="A131" s="1019"/>
      <c r="B131" s="1030" t="s">
        <v>1253</v>
      </c>
      <c r="C131" s="733" t="s">
        <v>10</v>
      </c>
      <c r="D131" s="732">
        <f>SUM(D132:D137)</f>
        <v>561466</v>
      </c>
      <c r="E131" s="732">
        <f>SUM(E132:E137)</f>
        <v>593854</v>
      </c>
      <c r="F131" s="732">
        <f>SUM(F132:F137)</f>
        <v>583996</v>
      </c>
      <c r="G131" s="1026"/>
    </row>
    <row r="132" spans="1:7" ht="13.5" customHeight="1">
      <c r="A132" s="730"/>
      <c r="B132" s="730"/>
      <c r="C132" s="730" t="s">
        <v>1550</v>
      </c>
      <c r="D132" s="1027">
        <v>288385</v>
      </c>
      <c r="E132" s="1027">
        <v>283204</v>
      </c>
      <c r="F132" s="1028">
        <v>281403</v>
      </c>
      <c r="G132" s="1024">
        <f>SUM(F132/E132)*100</f>
        <v>99.36406265448228</v>
      </c>
    </row>
    <row r="133" spans="1:7" ht="13.5" customHeight="1">
      <c r="A133" s="730"/>
      <c r="B133" s="730"/>
      <c r="C133" s="730" t="s">
        <v>1551</v>
      </c>
      <c r="D133" s="1027">
        <v>72918</v>
      </c>
      <c r="E133" s="1027">
        <v>69953</v>
      </c>
      <c r="F133" s="1028">
        <v>68417</v>
      </c>
      <c r="G133" s="1024">
        <f>SUM(F133/E133)*100</f>
        <v>97.80423998970737</v>
      </c>
    </row>
    <row r="134" spans="1:7" ht="13.5" customHeight="1">
      <c r="A134" s="730"/>
      <c r="B134" s="730"/>
      <c r="C134" s="730" t="s">
        <v>1552</v>
      </c>
      <c r="D134" s="1027">
        <v>200163</v>
      </c>
      <c r="E134" s="1027">
        <v>238352</v>
      </c>
      <c r="F134" s="1028">
        <v>231831</v>
      </c>
      <c r="G134" s="1024">
        <f>SUM(F134/E134)*100</f>
        <v>97.26413036181782</v>
      </c>
    </row>
    <row r="135" spans="1:7" ht="13.5" customHeight="1">
      <c r="A135" s="730"/>
      <c r="B135" s="730"/>
      <c r="C135" s="1025" t="s">
        <v>1553</v>
      </c>
      <c r="D135" s="1027"/>
      <c r="E135" s="1027">
        <v>2195</v>
      </c>
      <c r="F135" s="1028">
        <v>2195</v>
      </c>
      <c r="G135" s="1024">
        <f>SUM(F135/E135)*100</f>
        <v>100</v>
      </c>
    </row>
    <row r="136" spans="1:7" ht="13.5" customHeight="1">
      <c r="A136" s="730"/>
      <c r="B136" s="730"/>
      <c r="C136" s="730" t="s">
        <v>778</v>
      </c>
      <c r="D136" s="1027"/>
      <c r="E136" s="1027"/>
      <c r="F136" s="1028"/>
      <c r="G136" s="1024"/>
    </row>
    <row r="137" spans="1:7" ht="13.5" customHeight="1">
      <c r="A137" s="730"/>
      <c r="B137" s="730"/>
      <c r="C137" s="730" t="s">
        <v>1554</v>
      </c>
      <c r="D137" s="1027"/>
      <c r="E137" s="1027">
        <v>150</v>
      </c>
      <c r="F137" s="1028">
        <v>150</v>
      </c>
      <c r="G137" s="1024">
        <f aca="true" t="shared" si="10" ref="G137:G142">SUM(F137/E137)*100</f>
        <v>100</v>
      </c>
    </row>
    <row r="138" spans="1:7" ht="13.5" customHeight="1">
      <c r="A138" s="1019"/>
      <c r="B138" s="1030" t="s">
        <v>1254</v>
      </c>
      <c r="C138" s="733" t="s">
        <v>324</v>
      </c>
      <c r="D138" s="732">
        <f>SUM(D139:D144)</f>
        <v>101364</v>
      </c>
      <c r="E138" s="732">
        <f>SUM(E139:E144)</f>
        <v>107574</v>
      </c>
      <c r="F138" s="732">
        <f>SUM(F139:F144)</f>
        <v>103063</v>
      </c>
      <c r="G138" s="1026">
        <f t="shared" si="10"/>
        <v>95.80660754457396</v>
      </c>
    </row>
    <row r="139" spans="1:7" ht="13.5" customHeight="1">
      <c r="A139" s="730"/>
      <c r="B139" s="730"/>
      <c r="C139" s="730" t="s">
        <v>1550</v>
      </c>
      <c r="D139" s="1027">
        <v>50663</v>
      </c>
      <c r="E139" s="1027">
        <v>45062</v>
      </c>
      <c r="F139" s="1028">
        <v>44136</v>
      </c>
      <c r="G139" s="1024">
        <f t="shared" si="10"/>
        <v>97.94505348186942</v>
      </c>
    </row>
    <row r="140" spans="1:7" ht="13.5" customHeight="1">
      <c r="A140" s="730"/>
      <c r="B140" s="730"/>
      <c r="C140" s="730" t="s">
        <v>1551</v>
      </c>
      <c r="D140" s="1027">
        <v>13255</v>
      </c>
      <c r="E140" s="1027">
        <v>11508</v>
      </c>
      <c r="F140" s="1028">
        <v>10572</v>
      </c>
      <c r="G140" s="1024">
        <f t="shared" si="10"/>
        <v>91.86652763295099</v>
      </c>
    </row>
    <row r="141" spans="1:7" ht="13.5" customHeight="1">
      <c r="A141" s="730"/>
      <c r="B141" s="730"/>
      <c r="C141" s="730" t="s">
        <v>1552</v>
      </c>
      <c r="D141" s="1027">
        <v>37446</v>
      </c>
      <c r="E141" s="1027">
        <v>50777</v>
      </c>
      <c r="F141" s="1028">
        <v>48128</v>
      </c>
      <c r="G141" s="1024">
        <f t="shared" si="10"/>
        <v>94.78307107548693</v>
      </c>
    </row>
    <row r="142" spans="1:7" ht="13.5" customHeight="1">
      <c r="A142" s="730"/>
      <c r="B142" s="730"/>
      <c r="C142" s="1025" t="s">
        <v>1553</v>
      </c>
      <c r="D142" s="1027"/>
      <c r="E142" s="1027">
        <v>227</v>
      </c>
      <c r="F142" s="1028">
        <v>227</v>
      </c>
      <c r="G142" s="1024">
        <f t="shared" si="10"/>
        <v>100</v>
      </c>
    </row>
    <row r="143" spans="1:7" ht="13.5" customHeight="1">
      <c r="A143" s="730"/>
      <c r="B143" s="730"/>
      <c r="C143" s="730" t="s">
        <v>778</v>
      </c>
      <c r="D143" s="1027"/>
      <c r="E143" s="1027"/>
      <c r="F143" s="1028"/>
      <c r="G143" s="1024"/>
    </row>
    <row r="144" spans="1:7" ht="13.5" customHeight="1">
      <c r="A144" s="730"/>
      <c r="B144" s="730"/>
      <c r="C144" s="730" t="s">
        <v>1554</v>
      </c>
      <c r="D144" s="1027"/>
      <c r="E144" s="1027"/>
      <c r="F144" s="1028"/>
      <c r="G144" s="1024"/>
    </row>
    <row r="145" spans="1:7" ht="13.5" customHeight="1">
      <c r="A145" s="1019"/>
      <c r="B145" s="1030" t="s">
        <v>1255</v>
      </c>
      <c r="C145" s="733" t="s">
        <v>870</v>
      </c>
      <c r="D145" s="732">
        <f>SUM(D146:D151)</f>
        <v>101745</v>
      </c>
      <c r="E145" s="732">
        <f>SUM(E146:E151)</f>
        <v>112519</v>
      </c>
      <c r="F145" s="732">
        <f>SUM(F146:F151)</f>
        <v>90118</v>
      </c>
      <c r="G145" s="1029">
        <f>SUM(F145/E145)*100</f>
        <v>80.09136234769238</v>
      </c>
    </row>
    <row r="146" spans="1:7" ht="13.5" customHeight="1">
      <c r="A146" s="730"/>
      <c r="B146" s="730"/>
      <c r="C146" s="730" t="s">
        <v>1550</v>
      </c>
      <c r="D146" s="1027">
        <v>33547</v>
      </c>
      <c r="E146" s="1027">
        <v>40279</v>
      </c>
      <c r="F146" s="1028">
        <v>38244</v>
      </c>
      <c r="G146" s="1024">
        <f>SUM(F146/E146)*100</f>
        <v>94.94773951686983</v>
      </c>
    </row>
    <row r="147" spans="1:7" ht="13.5" customHeight="1">
      <c r="A147" s="730"/>
      <c r="B147" s="730"/>
      <c r="C147" s="730" t="s">
        <v>1551</v>
      </c>
      <c r="D147" s="1027">
        <v>7720</v>
      </c>
      <c r="E147" s="1027">
        <v>10225</v>
      </c>
      <c r="F147" s="1028">
        <v>8750</v>
      </c>
      <c r="G147" s="1024">
        <f>SUM(F147/E147)*100</f>
        <v>85.57457212713936</v>
      </c>
    </row>
    <row r="148" spans="1:7" ht="13.5" customHeight="1">
      <c r="A148" s="730"/>
      <c r="B148" s="730"/>
      <c r="C148" s="730" t="s">
        <v>1552</v>
      </c>
      <c r="D148" s="1027">
        <v>60478</v>
      </c>
      <c r="E148" s="1027">
        <v>51469</v>
      </c>
      <c r="F148" s="1028">
        <v>37599</v>
      </c>
      <c r="G148" s="1024">
        <f>SUM(F148/E148)*100</f>
        <v>73.05173988225923</v>
      </c>
    </row>
    <row r="149" spans="1:7" ht="13.5" customHeight="1">
      <c r="A149" s="730"/>
      <c r="B149" s="730"/>
      <c r="C149" s="1025" t="s">
        <v>1553</v>
      </c>
      <c r="D149" s="1027"/>
      <c r="E149" s="1027"/>
      <c r="F149" s="1028"/>
      <c r="G149" s="1024"/>
    </row>
    <row r="150" spans="1:7" ht="13.5" customHeight="1">
      <c r="A150" s="730"/>
      <c r="B150" s="730"/>
      <c r="C150" s="730" t="s">
        <v>778</v>
      </c>
      <c r="D150" s="1027"/>
      <c r="E150" s="1027">
        <v>1100</v>
      </c>
      <c r="F150" s="1028">
        <v>1096</v>
      </c>
      <c r="G150" s="1024">
        <f aca="true" t="shared" si="11" ref="G150:G156">SUM(F150/E150)*100</f>
        <v>99.63636363636364</v>
      </c>
    </row>
    <row r="151" spans="1:7" ht="13.5" customHeight="1">
      <c r="A151" s="730"/>
      <c r="B151" s="730"/>
      <c r="C151" s="730" t="s">
        <v>1554</v>
      </c>
      <c r="D151" s="1027"/>
      <c r="E151" s="1027">
        <v>9446</v>
      </c>
      <c r="F151" s="1028">
        <v>4429</v>
      </c>
      <c r="G151" s="1024">
        <f t="shared" si="11"/>
        <v>46.88757145881855</v>
      </c>
    </row>
    <row r="152" spans="1:7" ht="13.5" customHeight="1">
      <c r="A152" s="1019"/>
      <c r="B152" s="1019">
        <v>22</v>
      </c>
      <c r="C152" s="733" t="s">
        <v>871</v>
      </c>
      <c r="D152" s="732">
        <f>SUM(D153:D158)</f>
        <v>90900</v>
      </c>
      <c r="E152" s="732">
        <f>SUM(E153:E158)</f>
        <v>108154</v>
      </c>
      <c r="F152" s="732">
        <f>SUM(F153:F158)</f>
        <v>98205</v>
      </c>
      <c r="G152" s="1029">
        <f t="shared" si="11"/>
        <v>90.80107994156481</v>
      </c>
    </row>
    <row r="153" spans="1:7" ht="13.5" customHeight="1">
      <c r="A153" s="730"/>
      <c r="B153" s="730"/>
      <c r="C153" s="730" t="s">
        <v>1550</v>
      </c>
      <c r="D153" s="1027">
        <v>24645</v>
      </c>
      <c r="E153" s="1027">
        <v>28404</v>
      </c>
      <c r="F153" s="1028">
        <v>25576</v>
      </c>
      <c r="G153" s="1024">
        <f t="shared" si="11"/>
        <v>90.0436558231235</v>
      </c>
    </row>
    <row r="154" spans="1:7" ht="13.5" customHeight="1">
      <c r="A154" s="730"/>
      <c r="B154" s="730"/>
      <c r="C154" s="730" t="s">
        <v>1551</v>
      </c>
      <c r="D154" s="1027">
        <v>6655</v>
      </c>
      <c r="E154" s="1027">
        <v>7364</v>
      </c>
      <c r="F154" s="1028">
        <v>6459</v>
      </c>
      <c r="G154" s="1024">
        <f t="shared" si="11"/>
        <v>87.7104834329169</v>
      </c>
    </row>
    <row r="155" spans="1:7" ht="13.5" customHeight="1">
      <c r="A155" s="730"/>
      <c r="B155" s="730"/>
      <c r="C155" s="730" t="s">
        <v>1552</v>
      </c>
      <c r="D155" s="1027">
        <v>59600</v>
      </c>
      <c r="E155" s="1027">
        <v>70665</v>
      </c>
      <c r="F155" s="1028">
        <v>65043</v>
      </c>
      <c r="G155" s="1024">
        <f t="shared" si="11"/>
        <v>92.04415198471662</v>
      </c>
    </row>
    <row r="156" spans="1:7" ht="13.5" customHeight="1">
      <c r="A156" s="730"/>
      <c r="B156" s="730"/>
      <c r="C156" s="1025" t="s">
        <v>1553</v>
      </c>
      <c r="D156" s="1027"/>
      <c r="E156" s="1027">
        <v>339</v>
      </c>
      <c r="F156" s="1028">
        <v>332</v>
      </c>
      <c r="G156" s="1024">
        <f t="shared" si="11"/>
        <v>97.93510324483776</v>
      </c>
    </row>
    <row r="157" spans="1:7" ht="13.5" customHeight="1">
      <c r="A157" s="730"/>
      <c r="B157" s="730"/>
      <c r="C157" s="730" t="s">
        <v>778</v>
      </c>
      <c r="D157" s="1027"/>
      <c r="E157" s="1027"/>
      <c r="F157" s="1028"/>
      <c r="G157" s="1024"/>
    </row>
    <row r="158" spans="1:7" ht="13.5" customHeight="1">
      <c r="A158" s="730"/>
      <c r="B158" s="730"/>
      <c r="C158" s="730" t="s">
        <v>1554</v>
      </c>
      <c r="D158" s="1027"/>
      <c r="E158" s="1027">
        <v>1382</v>
      </c>
      <c r="F158" s="1028">
        <v>795</v>
      </c>
      <c r="G158" s="1024">
        <f>SUM(F158/E158)*100</f>
        <v>57.52532561505065</v>
      </c>
    </row>
    <row r="159" spans="1:7" ht="13.5" customHeight="1">
      <c r="A159" s="1019"/>
      <c r="B159" s="1031"/>
      <c r="C159" s="733" t="s">
        <v>1256</v>
      </c>
      <c r="D159" s="732">
        <f>D3+D10+D17+D24+D31+D38+D45+D52+D59+D66+D73+D80+D89+D96+D103+D110+D117+D124+D131+D138+D145+D152</f>
        <v>6233945</v>
      </c>
      <c r="E159" s="732">
        <f>E3+E10+E17+E24+E31+E38+E45+E52+E59+E66+E73+E80+E89+E96+E103+E110+E117+E124+E131+E138+E145+E152</f>
        <v>6558632</v>
      </c>
      <c r="F159" s="732">
        <f>F3+F10+F17+F24+F31+F38+F45+F52+F59+F66+F73+F80+F89+F96+F103+F110+F117+F124+F131+F138+F145+F152</f>
        <v>6120783</v>
      </c>
      <c r="G159" s="1029">
        <f>SUM(F159/E159)*100</f>
        <v>93.32408038749544</v>
      </c>
    </row>
  </sheetData>
  <sheetProtection/>
  <mergeCells count="5">
    <mergeCell ref="D1:F1"/>
    <mergeCell ref="G1:G2"/>
    <mergeCell ref="A1:A2"/>
    <mergeCell ref="B1:B2"/>
    <mergeCell ref="C1:C2"/>
  </mergeCells>
  <printOptions horizontalCentered="1" verticalCentered="1"/>
  <pageMargins left="0.7874015748031497" right="0.7874015748031497" top="1.1023622047244095" bottom="0.6692913385826772" header="0.5118110236220472" footer="0.5118110236220472"/>
  <pageSetup horizontalDpi="600" verticalDpi="600" orientation="portrait" paperSize="9" r:id="rId1"/>
  <headerFooter alignWithMargins="0">
    <oddHeader>&amp;CZalaegerszeg Megyei Jogú Város Önkormányzata
kiadási előirányzatainak teljesítése
2013. évben kiemelt előirányzatonként&amp;R&amp;"Times New Roman CE,Félkövér dőlt"6.b tábla
Adatok: eFt-ban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Viki</cp:lastModifiedBy>
  <cp:lastPrinted>2014-04-11T08:33:25Z</cp:lastPrinted>
  <dcterms:created xsi:type="dcterms:W3CDTF">2002-12-30T13:12:46Z</dcterms:created>
  <dcterms:modified xsi:type="dcterms:W3CDTF">2014-05-12T07:55:27Z</dcterms:modified>
  <cp:category/>
  <cp:version/>
  <cp:contentType/>
  <cp:contentStatus/>
</cp:coreProperties>
</file>