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updateLinks="never" defaultThemeVersion="124226"/>
  <bookViews>
    <workbookView xWindow="240" yWindow="315" windowWidth="19440" windowHeight="6990" firstSheet="10" activeTab="22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10.sz.mell" sheetId="17" r:id="rId13"/>
    <sheet name="10.1.sz.mell" sheetId="21" r:id="rId14"/>
    <sheet name="11.sz.mell" sheetId="23" r:id="rId15"/>
    <sheet name="12.sz.mell" sheetId="26" r:id="rId16"/>
    <sheet name="13.sz.mell" sheetId="29" r:id="rId17"/>
    <sheet name="14.sz.mell" sheetId="25" r:id="rId18"/>
    <sheet name="15.sz.mell" sheetId="28" r:id="rId19"/>
    <sheet name="16.sz.mell" sheetId="24" r:id="rId20"/>
    <sheet name="Munka1" sheetId="34" r:id="rId21"/>
    <sheet name="17.sz.mell" sheetId="30" r:id="rId22"/>
    <sheet name="18. sz.mell" sheetId="31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1Excel_BuiltIn_Print_Area_1_1" localSheetId="13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3">#REF!,#REF!</definedName>
    <definedName name="Állami" localSheetId="10">#REF!,#REF!</definedName>
    <definedName name="Állami">#REF!,#REF!</definedName>
    <definedName name="anyád" localSheetId="13">#REF!</definedName>
    <definedName name="anyád" localSheetId="10">#REF!</definedName>
    <definedName name="anyád">#REF!</definedName>
    <definedName name="apád" localSheetId="13">#REF!</definedName>
    <definedName name="apád" localSheetId="10">#REF!</definedName>
    <definedName name="apád">#REF!</definedName>
    <definedName name="b" localSheetId="13">#REF!</definedName>
    <definedName name="b" localSheetId="10">#REF!</definedName>
    <definedName name="b">#REF!</definedName>
    <definedName name="bbbbbb" localSheetId="13">#REF!</definedName>
    <definedName name="bbbbbb" localSheetId="10">#REF!</definedName>
    <definedName name="bbbbbb">#REF!</definedName>
    <definedName name="bbbbbbbbbbbbbbbbbb" localSheetId="13">#REF!</definedName>
    <definedName name="bbbbbbbbbbbbbbbbbb" localSheetId="10">#REF!</definedName>
    <definedName name="bbbbbbbbbbbbbbbbbb">#REF!</definedName>
    <definedName name="bhgtz" localSheetId="13">#REF!</definedName>
    <definedName name="bhgtz" localSheetId="10">#REF!</definedName>
    <definedName name="bhgtz">#REF!</definedName>
    <definedName name="cccc" localSheetId="13">#REF!</definedName>
    <definedName name="cccc" localSheetId="10">#REF!</definedName>
    <definedName name="cccc">#REF!</definedName>
    <definedName name="css" localSheetId="13">#REF!</definedName>
    <definedName name="css" localSheetId="10">#REF!</definedName>
    <definedName name="css">#REF!</definedName>
    <definedName name="css_k">[2]Családsegítés!$C$27:$C$86</definedName>
    <definedName name="css_k_" localSheetId="13">#REF!</definedName>
    <definedName name="css_k_" localSheetId="10">#REF!</definedName>
    <definedName name="css_k_">#REF!</definedName>
    <definedName name="dddd" localSheetId="13">#REF!</definedName>
    <definedName name="dddd" localSheetId="10">#REF!</definedName>
    <definedName name="dddd">#REF!</definedName>
    <definedName name="ddddd" localSheetId="13">#REF!,#REF!</definedName>
    <definedName name="ddddd" localSheetId="10">#REF!,#REF!</definedName>
    <definedName name="ddddd">#REF!,#REF!</definedName>
    <definedName name="dddddd" localSheetId="13">#REF!</definedName>
    <definedName name="dddddd" localSheetId="10">#REF!</definedName>
    <definedName name="dddddd">#REF!</definedName>
    <definedName name="ddddddd" localSheetId="13">#REF!</definedName>
    <definedName name="ddddddd" localSheetId="10">#REF!</definedName>
    <definedName name="ddddddd">#REF!</definedName>
    <definedName name="dfghhhhhjjdjertje" localSheetId="13">#REF!,#REF!</definedName>
    <definedName name="dfghhhhhjjdjertje" localSheetId="10">#REF!,#REF!</definedName>
    <definedName name="dfghhhhhjjdjertje">#REF!,#REF!</definedName>
    <definedName name="dsgjsg" localSheetId="13">#REF!</definedName>
    <definedName name="dsgjsg" localSheetId="10">#REF!</definedName>
    <definedName name="dsgjsg">#REF!</definedName>
    <definedName name="edba" localSheetId="13">#REF!</definedName>
    <definedName name="edba" localSheetId="10">#REF!</definedName>
    <definedName name="edba">#REF!</definedName>
    <definedName name="edcvfrtgb" localSheetId="13">#REF!</definedName>
    <definedName name="edcvfrtgb" localSheetId="10">#REF!</definedName>
    <definedName name="edcvfrtgb">#REF!</definedName>
    <definedName name="EDSE" localSheetId="13">#REF!</definedName>
    <definedName name="EDSE" localSheetId="10">#REF!</definedName>
    <definedName name="EDSE">#REF!</definedName>
    <definedName name="ee" localSheetId="13">#REF!</definedName>
    <definedName name="ee" localSheetId="10">#REF!</definedName>
    <definedName name="ee">#REF!</definedName>
    <definedName name="eee" localSheetId="13">#REF!</definedName>
    <definedName name="eee" localSheetId="10">#REF!</definedName>
    <definedName name="eee">#REF!</definedName>
    <definedName name="ééééééééé" localSheetId="13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3">#REF!</definedName>
    <definedName name="eus" localSheetId="10">#REF!</definedName>
    <definedName name="eus">#REF!</definedName>
    <definedName name="excel" localSheetId="13">#REF!,#REF!</definedName>
    <definedName name="excel" localSheetId="10">#REF!,#REF!</definedName>
    <definedName name="excel">#REF!,#REF!</definedName>
    <definedName name="Excel_BuiltIn_Print_Area_1" localSheetId="13">#REF!</definedName>
    <definedName name="Excel_BuiltIn_Print_Area_1" localSheetId="10">#REF!</definedName>
    <definedName name="Excel_BuiltIn_Print_Area_1">#REF!</definedName>
    <definedName name="Excel_BuiltIn_Print_Titles_26" localSheetId="13">#REF!,#REF!</definedName>
    <definedName name="Excel_BuiltIn_Print_Titles_26" localSheetId="10">#REF!,#REF!</definedName>
    <definedName name="Excel_BuiltIn_Print_Titles_26">#REF!,#REF!</definedName>
    <definedName name="ff" localSheetId="13">#REF!</definedName>
    <definedName name="ff" localSheetId="10">#REF!</definedName>
    <definedName name="ff">#REF!</definedName>
    <definedName name="ffd" localSheetId="13">#REF!,#REF!</definedName>
    <definedName name="ffd" localSheetId="10">#REF!,#REF!</definedName>
    <definedName name="ffd">#REF!,#REF!</definedName>
    <definedName name="ffféé">[1]Háttéradatok!$C$29:$AG$32</definedName>
    <definedName name="ffff" localSheetId="13">#REF!</definedName>
    <definedName name="ffff" localSheetId="10">#REF!</definedName>
    <definedName name="ffff">#REF!</definedName>
    <definedName name="fffff">[1]Háttéradatok!$C$29:$AG$32</definedName>
    <definedName name="fghigh_jifj" localSheetId="13">#REF!,#REF!</definedName>
    <definedName name="fghigh_jifj" localSheetId="10">#REF!,#REF!</definedName>
    <definedName name="fghigh_jifj">#REF!,#REF!</definedName>
    <definedName name="Fiumei" localSheetId="13">#REF!</definedName>
    <definedName name="Fiumei" localSheetId="10">#REF!</definedName>
    <definedName name="Fiumei">#REF!</definedName>
    <definedName name="fjkfjkdhdhdghdghj" localSheetId="13">#REF!,#REF!</definedName>
    <definedName name="fjkfjkdhdhdghdghj" localSheetId="10">#REF!,#REF!</definedName>
    <definedName name="fjkfjkdhdhdghdghj">#REF!,#REF!</definedName>
    <definedName name="G">[1]Háttéradatok!$C$29:$AG$32</definedName>
    <definedName name="gaga" localSheetId="13">#REF!</definedName>
    <definedName name="gaga" localSheetId="10">#REF!</definedName>
    <definedName name="gaga">#REF!</definedName>
    <definedName name="GDP">[1]Háttéradatok!$B$22:$AG$28</definedName>
    <definedName name="GDP_1">[3]Háttéradatok!$B$22:$AG$28</definedName>
    <definedName name="GDP_13">[4]Háttéradatok!$B$22:$AG$28</definedName>
    <definedName name="GDP_14">[1]Háttéradatok!$B$22:$AG$28</definedName>
    <definedName name="GDP_15">[1]Háttéradatok!$B$22:$AG$28</definedName>
    <definedName name="GDP_16">[1]Háttéradatok!$B$22:$AG$28</definedName>
    <definedName name="GDP_18">[4]Háttéradatok!$B$22:$AG$28</definedName>
    <definedName name="GDP_19">[1]Háttéradatok!$B$22:$AG$28</definedName>
    <definedName name="GDP_21">[5]Háttéradatok!$B$22:$AG$28</definedName>
    <definedName name="GDP_7">[4]Háttéradatok!$B$22:$AG$28</definedName>
    <definedName name="GDP_8">[6]Háttéradatok!$B$22:$AG$28</definedName>
    <definedName name="gdpp">[7]Háttéradatok!$B$22:$AG$28</definedName>
    <definedName name="ggg" localSheetId="13">#REF!,#REF!</definedName>
    <definedName name="ggg" localSheetId="10">#REF!,#REF!</definedName>
    <definedName name="ggg">#REF!,#REF!</definedName>
    <definedName name="gggg">[1]Háttéradatok!$C$29:$AG$32</definedName>
    <definedName name="ggggggggggggggg" localSheetId="13">#REF!,#REF!</definedName>
    <definedName name="ggggggggggggggg" localSheetId="10">#REF!,#REF!</definedName>
    <definedName name="ggggggggggggggg">#REF!,#REF!</definedName>
    <definedName name="gh" localSheetId="13">#REF!</definedName>
    <definedName name="gh" localSheetId="10">#REF!</definedName>
    <definedName name="gh">#REF!</definedName>
    <definedName name="gyj" localSheetId="13">#REF!</definedName>
    <definedName name="gyj" localSheetId="10">#REF!</definedName>
    <definedName name="gyj">#REF!</definedName>
    <definedName name="gyj_k">[2]Gyermekjóléti!$C$27:$C$86</definedName>
    <definedName name="gyj_k_" localSheetId="13">#REF!</definedName>
    <definedName name="gyj_k_" localSheetId="10">#REF!</definedName>
    <definedName name="gyj_k_">#REF!</definedName>
    <definedName name="gyjk" localSheetId="13">#REF!</definedName>
    <definedName name="gyjk" localSheetId="10">#REF!</definedName>
    <definedName name="gyjk">#REF!</definedName>
    <definedName name="hh" localSheetId="13">#REF!</definedName>
    <definedName name="hh" localSheetId="10">#REF!</definedName>
    <definedName name="hh">#REF!</definedName>
    <definedName name="intézmény">[1]Háttéradatok!$C$29:$AG$32</definedName>
    <definedName name="intézmény_13">[4]Háttéradatok!$C$29:$AG$32</definedName>
    <definedName name="intézmény_16">[1]Háttéradatok!$C$29:$AG$32</definedName>
    <definedName name="intézmény_7">[4]Háttéradatok!$C$29:$AG$32</definedName>
    <definedName name="jj" localSheetId="13">#REF!</definedName>
    <definedName name="jj" localSheetId="10">#REF!</definedName>
    <definedName name="jj">#REF!</definedName>
    <definedName name="jjjjj" localSheetId="13">#REF!,#REF!</definedName>
    <definedName name="jjjjj" localSheetId="10">#REF!,#REF!</definedName>
    <definedName name="jjjjj">#REF!,#REF!</definedName>
    <definedName name="jjjjjjjjjjjjjjjjjjjjjj" localSheetId="13">#REF!</definedName>
    <definedName name="jjjjjjjjjjjjjjjjjjjjjj" localSheetId="10">#REF!</definedName>
    <definedName name="jjjjjjjjjjjjjjjjjjjjjj">#REF!</definedName>
    <definedName name="k" localSheetId="13">#REF!</definedName>
    <definedName name="k" localSheetId="10">#REF!</definedName>
    <definedName name="k">#REF!</definedName>
    <definedName name="kill" localSheetId="13">#REF!</definedName>
    <definedName name="kill" localSheetId="10">#REF!</definedName>
    <definedName name="kill">#REF!</definedName>
    <definedName name="kiskuta" localSheetId="13">#REF!</definedName>
    <definedName name="kiskuta" localSheetId="10">#REF!</definedName>
    <definedName name="kiskuta">#REF!</definedName>
    <definedName name="kistérség" localSheetId="13">#REF!</definedName>
    <definedName name="kistérség" localSheetId="10">#REF!</definedName>
    <definedName name="kistérség">#REF!</definedName>
    <definedName name="kjz" localSheetId="13">#REF!</definedName>
    <definedName name="kjz" localSheetId="10">#REF!</definedName>
    <definedName name="kjz">#REF!</definedName>
    <definedName name="kjz_k">[2]körjegyzőség!$C$9:$C$28</definedName>
    <definedName name="kjz_k_" localSheetId="13">#REF!</definedName>
    <definedName name="kjz_k_" localSheetId="10">#REF!</definedName>
    <definedName name="kjz_k_">#REF!</definedName>
    <definedName name="kjz_sz">[8]kd!$Q$2:$Q$3152</definedName>
    <definedName name="klll" localSheetId="13">#REF!</definedName>
    <definedName name="klll" localSheetId="10">#REF!</definedName>
    <definedName name="klll">#REF!</definedName>
    <definedName name="Kodály" localSheetId="13">#REF!</definedName>
    <definedName name="Kodály" localSheetId="10">#REF!</definedName>
    <definedName name="Kodály">#REF!</definedName>
    <definedName name="l" localSheetId="13">#REF!</definedName>
    <definedName name="l" localSheetId="10">#REF!</definedName>
    <definedName name="l">#REF!</definedName>
    <definedName name="lkjjghdk" localSheetId="13">#REF!</definedName>
    <definedName name="lkjjghdk" localSheetId="10">#REF!</definedName>
    <definedName name="lkjjghdk">#REF!</definedName>
    <definedName name="llllll" localSheetId="13">#REF!</definedName>
    <definedName name="llllll" localSheetId="10">#REF!</definedName>
    <definedName name="llllll">#REF!</definedName>
    <definedName name="llllllll" localSheetId="13">#REF!</definedName>
    <definedName name="llllllll" localSheetId="10">#REF!</definedName>
    <definedName name="llllllll">#REF!</definedName>
    <definedName name="lllllllllll" localSheetId="13">#REF!,#REF!</definedName>
    <definedName name="lllllllllll" localSheetId="10">#REF!,#REF!</definedName>
    <definedName name="lllllllllll">#REF!,#REF!</definedName>
    <definedName name="llllllllllllllll" localSheetId="13">#REF!</definedName>
    <definedName name="llllllllllllllll" localSheetId="10">#REF!</definedName>
    <definedName name="llllllllllllllll">#REF!</definedName>
    <definedName name="m" localSheetId="13">#REF!</definedName>
    <definedName name="m" localSheetId="10">#REF!</definedName>
    <definedName name="m">#REF!</definedName>
    <definedName name="más" localSheetId="13">#REF!,#REF!</definedName>
    <definedName name="más" localSheetId="10">#REF!,#REF!</definedName>
    <definedName name="más">#REF!,#REF!</definedName>
    <definedName name="másik" localSheetId="13">#REF!,#REF!</definedName>
    <definedName name="másik" localSheetId="10">#REF!,#REF!</definedName>
    <definedName name="másik">#REF!,#REF!</definedName>
    <definedName name="mmm" localSheetId="13">#REF!</definedName>
    <definedName name="mmm" localSheetId="10">#REF!</definedName>
    <definedName name="mmm">#REF!</definedName>
    <definedName name="mnb" localSheetId="13">#REF!</definedName>
    <definedName name="mnb" localSheetId="10">#REF!</definedName>
    <definedName name="mnb">#REF!</definedName>
    <definedName name="mnbvc" localSheetId="13">#REF!</definedName>
    <definedName name="mnbvc" localSheetId="10">#REF!</definedName>
    <definedName name="mnbvc">#REF!</definedName>
    <definedName name="mskfas" localSheetId="13">#REF!,#REF!</definedName>
    <definedName name="mskfas" localSheetId="10">#REF!,#REF!</definedName>
    <definedName name="mskfas">#REF!,#REF!</definedName>
    <definedName name="n" localSheetId="13">#REF!</definedName>
    <definedName name="n" localSheetId="10">#REF!</definedName>
    <definedName name="n">#REF!</definedName>
    <definedName name="nb" localSheetId="13">#REF!</definedName>
    <definedName name="nb" localSheetId="10">#REF!</definedName>
    <definedName name="nb">#REF!</definedName>
    <definedName name="nep">[1]Háttéradatok!$C$29:$AG$32</definedName>
    <definedName name="nép">[1]Háttéradatok!$C$29:$AG$32</definedName>
    <definedName name="nép_1">[3]Háttéradatok!$C$29:$AG$32</definedName>
    <definedName name="nep_13">[4]Háttéradatok!$C$29:$AG$32</definedName>
    <definedName name="nép_13">[4]Háttéradatok!$C$29:$AG$32</definedName>
    <definedName name="nep_14">[1]Háttéradatok!$C$29:$AG$32</definedName>
    <definedName name="nép_14">[1]Háttéradatok!$C$29:$AG$32</definedName>
    <definedName name="nep_15">[1]Háttéradatok!$C$29:$AG$32</definedName>
    <definedName name="nép_15">[1]Háttéradatok!$C$29:$AG$32</definedName>
    <definedName name="nep_16">[1]Háttéradatok!$C$29:$AG$32</definedName>
    <definedName name="nép_16">[1]Háttéradatok!$C$29:$AG$32</definedName>
    <definedName name="nep_18">[4]Háttéradatok!$C$29:$AG$32</definedName>
    <definedName name="nép_18">[4]Háttéradatok!$C$29:$AG$32</definedName>
    <definedName name="nép_19">[1]Háttéradatok!$C$29:$AG$32</definedName>
    <definedName name="nép_21">[5]Háttéradatok!$C$29:$AG$32</definedName>
    <definedName name="nep_7">[4]Háttéradatok!$C$29:$AG$32</definedName>
    <definedName name="nép_7">[4]Háttéradatok!$C$29:$AG$32</definedName>
    <definedName name="nép_8">[6]Háttéradatok!$C$29:$AG$32</definedName>
    <definedName name="nev_c" localSheetId="13">#REF!</definedName>
    <definedName name="nev_c" localSheetId="10">#REF!</definedName>
    <definedName name="nev_c">#REF!</definedName>
    <definedName name="nev_g" localSheetId="13">#REF!</definedName>
    <definedName name="nev_g" localSheetId="10">#REF!</definedName>
    <definedName name="nev_g">#REF!</definedName>
    <definedName name="nev_k" localSheetId="13">#REF!</definedName>
    <definedName name="nev_k" localSheetId="10">#REF!</definedName>
    <definedName name="nev_k">#REF!</definedName>
    <definedName name="név_k" localSheetId="13">#REF!</definedName>
    <definedName name="név_k" localSheetId="10">#REF!</definedName>
    <definedName name="név_k">#REF!</definedName>
    <definedName name="nnn" localSheetId="13">#REF!</definedName>
    <definedName name="nnn" localSheetId="10">#REF!</definedName>
    <definedName name="nnn">#REF!</definedName>
    <definedName name="nnnnnnnnnnnnnnnnnnnnnnnnnnnnnnnnnnnnn" localSheetId="13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2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'1.sz.mell.'!$A$1:$G$79</definedName>
    <definedName name="_xlnm.Print_Area" localSheetId="13">'10.1.sz.mell'!$A$1:$H$23</definedName>
    <definedName name="_xlnm.Print_Area" localSheetId="12">'10.sz.mell'!$A$1:$L$57</definedName>
    <definedName name="_xlnm.Print_Area" localSheetId="14">'11.sz.mell'!$A$1:$O$24</definedName>
    <definedName name="_xlnm.Print_Area" localSheetId="15">'12.sz.mell'!$A$1:$D$17</definedName>
    <definedName name="_xlnm.Print_Area" localSheetId="16">'13.sz.mell'!$A$1:$H$6</definedName>
    <definedName name="_xlnm.Print_Area" localSheetId="17">'14.sz.mell'!$A$1:$F$18</definedName>
    <definedName name="_xlnm.Print_Area" localSheetId="18">'15.sz.mell'!$A$1:$F$28</definedName>
    <definedName name="_xlnm.Print_Area" localSheetId="19">'16.sz.mell'!$A$1:$I$9</definedName>
    <definedName name="_xlnm.Print_Area" localSheetId="21">'17.sz.mell'!$A$1:$C$31</definedName>
    <definedName name="_xlnm.Print_Area" localSheetId="22">'18. sz.mell'!$A$1:$E$25</definedName>
    <definedName name="_xlnm.Print_Area" localSheetId="2">'2.1.sz.mell  '!$A$1:$K$24</definedName>
    <definedName name="_xlnm.Print_Area" localSheetId="3">'2.2.sz.mell  '!$A$1:$K$21</definedName>
    <definedName name="_xlnm.Print_Area" localSheetId="4">'3.sz.mell'!$A$1:$I$56</definedName>
    <definedName name="_xlnm.Print_Area" localSheetId="5">'4. sz.mell '!$A$1:$N$19</definedName>
    <definedName name="_xlnm.Print_Area" localSheetId="6">'5.sz.mell'!$A$1:$H$23</definedName>
    <definedName name="_xlnm.Print_Area" localSheetId="7">'6.sz.mell'!$A$1:$D$11</definedName>
    <definedName name="_xlnm.Print_Area" localSheetId="8">'7.sz.mell.'!$A$1:$J$16</definedName>
    <definedName name="_xlnm.Print_Area" localSheetId="9">'8.sz.mell. '!$A$2:$F$32</definedName>
    <definedName name="_xlnm.Print_Area" localSheetId="11">'9.1.sz.mell'!$A$1:$H$53</definedName>
    <definedName name="_xlnm.Print_Area" localSheetId="10">'9.sz.mell.'!$A$1:$O$112</definedName>
    <definedName name="_xlnm.Print_Area" localSheetId="20">Munka1!$A$1:$C$31</definedName>
    <definedName name="okod">[8]kd!$F$2:$I$3368</definedName>
    <definedName name="oooooooooooooooooooooo" localSheetId="13">#REF!</definedName>
    <definedName name="oooooooooooooooooooooo" localSheetId="10">#REF!</definedName>
    <definedName name="oooooooooooooooooooooo">#REF!</definedName>
    <definedName name="ovi" localSheetId="13">#REF!</definedName>
    <definedName name="ovi" localSheetId="10">#REF!</definedName>
    <definedName name="ovi">#REF!</definedName>
    <definedName name="óvoda">#REF!</definedName>
    <definedName name="ő" localSheetId="13">#REF!</definedName>
    <definedName name="ő" localSheetId="10">#REF!</definedName>
    <definedName name="ő">#REF!</definedName>
    <definedName name="önk">[8]kd!$F$2:$F$3176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3">#REF!</definedName>
    <definedName name="őőőőőőőőőőőőő" localSheetId="10">#REF!</definedName>
    <definedName name="őőőőőőőőőőőőő">#REF!</definedName>
    <definedName name="őpoiuztr" localSheetId="13">#REF!</definedName>
    <definedName name="őpoiuztr" localSheetId="10">#REF!</definedName>
    <definedName name="őpoiuztr">#REF!</definedName>
    <definedName name="összbev">'[9]2. bev-kiad. önk.'!$C$39</definedName>
    <definedName name="összkiad">'[9]2.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[10]Munka6!$C$21</definedName>
    <definedName name="phszoc">#REF!</definedName>
    <definedName name="pm">#REF!</definedName>
    <definedName name="pótl">[10]Munka6!$C$20</definedName>
    <definedName name="pótlék">#REF!</definedName>
    <definedName name="ppppppppppppppp" localSheetId="13">#REF!,#REF!</definedName>
    <definedName name="ppppppppppppppp" localSheetId="10">#REF!,#REF!</definedName>
    <definedName name="ppppppppppppppp">#REF!,#REF!</definedName>
    <definedName name="Q" localSheetId="13">#REF!</definedName>
    <definedName name="Q" localSheetId="10">#REF!</definedName>
    <definedName name="Q">#REF!</definedName>
    <definedName name="qaywsx" localSheetId="13">#REF!,#REF!</definedName>
    <definedName name="qaywsx" localSheetId="10">#REF!,#REF!</definedName>
    <definedName name="qaywsx">#REF!,#REF!</definedName>
    <definedName name="QQ" localSheetId="13">#REF!</definedName>
    <definedName name="QQ" localSheetId="10">#REF!</definedName>
    <definedName name="QQ">#REF!</definedName>
    <definedName name="qqqq" localSheetId="13">#REF!</definedName>
    <definedName name="qqqq" localSheetId="10">#REF!</definedName>
    <definedName name="qqqq">#REF!</definedName>
    <definedName name="qqqqq" localSheetId="13">#REF!</definedName>
    <definedName name="qqqqq" localSheetId="10">#REF!</definedName>
    <definedName name="qqqqq">#REF!</definedName>
    <definedName name="qqqqqq" localSheetId="13">#REF!,#REF!</definedName>
    <definedName name="qqqqqq" localSheetId="10">#REF!,#REF!</definedName>
    <definedName name="qqqqqq">#REF!,#REF!</definedName>
    <definedName name="qqqqqqqq" localSheetId="13">#REF!</definedName>
    <definedName name="qqqqqqqq" localSheetId="10">#REF!</definedName>
    <definedName name="qqqqqqqq">#REF!</definedName>
    <definedName name="qqqqqqqqq" localSheetId="13">#REF!</definedName>
    <definedName name="qqqqqqqqq" localSheetId="10">#REF!</definedName>
    <definedName name="qqqqqqqqq">#REF!</definedName>
    <definedName name="qqqqqqqqqq" localSheetId="13">#REF!</definedName>
    <definedName name="qqqqqqqqqq" localSheetId="10">#REF!</definedName>
    <definedName name="qqqqqqqqqq">#REF!</definedName>
    <definedName name="qqqqqqqqqqq" localSheetId="13">#REF!</definedName>
    <definedName name="qqqqqqqqqqq" localSheetId="10">#REF!</definedName>
    <definedName name="qqqqqqqqqqq">#REF!</definedName>
    <definedName name="qqqqqqqqqqqqq" localSheetId="13">#REF!</definedName>
    <definedName name="qqqqqqqqqqqqq" localSheetId="10">#REF!</definedName>
    <definedName name="qqqqqqqqqqqqq">#REF!</definedName>
    <definedName name="qqqqqqqqqqqqqqq" localSheetId="13">#REF!,#REF!</definedName>
    <definedName name="qqqqqqqqqqqqqqq" localSheetId="10">#REF!,#REF!</definedName>
    <definedName name="qqqqqqqqqqqqqqq">#REF!,#REF!</definedName>
    <definedName name="qqqqqqqqqqqqqqqq" localSheetId="13">#REF!</definedName>
    <definedName name="qqqqqqqqqqqqqqqq" localSheetId="10">#REF!</definedName>
    <definedName name="qqqqqqqqqqqqqqqq">#REF!</definedName>
    <definedName name="qqqqqqqqqqqqqqqqq" localSheetId="13">#REF!</definedName>
    <definedName name="qqqqqqqqqqqqqqqqq" localSheetId="10">#REF!</definedName>
    <definedName name="qqqqqqqqqqqqqqqqq">#REF!</definedName>
    <definedName name="retzijk" localSheetId="13">#REF!</definedName>
    <definedName name="retzijk" localSheetId="10">#REF!</definedName>
    <definedName name="retzijk">#REF!</definedName>
    <definedName name="rr" localSheetId="13">#REF!</definedName>
    <definedName name="rr" localSheetId="10">#REF!</definedName>
    <definedName name="rr">#REF!</definedName>
    <definedName name="rrr" localSheetId="13">#REF!</definedName>
    <definedName name="rrr" localSheetId="10">#REF!</definedName>
    <definedName name="rrr">#REF!</definedName>
    <definedName name="rrrr" localSheetId="13">#REF!</definedName>
    <definedName name="rrrr" localSheetId="10">#REF!</definedName>
    <definedName name="rrrr">#REF!</definedName>
    <definedName name="rrrrr" localSheetId="13">#REF!</definedName>
    <definedName name="rrrrr" localSheetId="10">#REF!</definedName>
    <definedName name="rrrrr">#REF!</definedName>
    <definedName name="rrrrrr" localSheetId="13">#REF!</definedName>
    <definedName name="rrrrrr" localSheetId="10">#REF!</definedName>
    <definedName name="rrrrrr">#REF!</definedName>
    <definedName name="rrrrrrrr" localSheetId="13">#REF!,#REF!</definedName>
    <definedName name="rrrrrrrr" localSheetId="10">#REF!,#REF!</definedName>
    <definedName name="rrrrrrrr">#REF!,#REF!</definedName>
    <definedName name="rrrrrrrrrr" localSheetId="13">#REF!</definedName>
    <definedName name="rrrrrrrrrr" localSheetId="10">#REF!</definedName>
    <definedName name="rrrrrrrrrr">#REF!</definedName>
    <definedName name="rrrrrrrrrrrr" localSheetId="13">#REF!</definedName>
    <definedName name="rrrrrrrrrrrr" localSheetId="10">#REF!</definedName>
    <definedName name="rrrrrrrrrrrr">#REF!</definedName>
    <definedName name="sajfelh1">#REF!</definedName>
    <definedName name="semmi">[11]Munka2!$P$23</definedName>
    <definedName name="semmi10">[11]Munka6!$C$21</definedName>
    <definedName name="semmi11">[11]Munka6!$C$20</definedName>
    <definedName name="semmi12">[11]Munka6!$C$19</definedName>
    <definedName name="semmi13">[11]Munka6!$C$7</definedName>
    <definedName name="semmi14">[11]Munka6!$C$8</definedName>
    <definedName name="semmi15">[11]Munka6!$C$17</definedName>
    <definedName name="semmi16">[11]Munka2!$P$23</definedName>
    <definedName name="semmi17">[11]Munka2!$P$22</definedName>
    <definedName name="semmi18">[11]Munka6!$C$16</definedName>
    <definedName name="semmi19">[11]Munka6!$C$11</definedName>
    <definedName name="semmi2">[11]Munka2!$P$22</definedName>
    <definedName name="semmi20">[11]Munka6!$C$15</definedName>
    <definedName name="semmi21">[11]Munka6!$C$18</definedName>
    <definedName name="semmi22">[11]Munka6!$C$10</definedName>
    <definedName name="semmi23">'[12]4. bevételek int-ként'!#REF!</definedName>
    <definedName name="semmi24">'[12]4. bevételek int-ként'!#REF!</definedName>
    <definedName name="semmi25">[11]Munka6!$C$21</definedName>
    <definedName name="semmi26">[11]Munka6!$C$20</definedName>
    <definedName name="semmi27">[11]Munka6!$C$19</definedName>
    <definedName name="semmi28">[11]Munka6!$C$7</definedName>
    <definedName name="semmi29">[11]Munka6!$C$8</definedName>
    <definedName name="semmi3">[11]Munka6!$C$16</definedName>
    <definedName name="semmi30">[11]Munka6!$C$17</definedName>
    <definedName name="semmi4">[11]Munka6!$C$11</definedName>
    <definedName name="semmi5">[11]Munka6!$C$15</definedName>
    <definedName name="semmi6">[11]Munka6!$C$18</definedName>
    <definedName name="semmi7">[11]Munka6!$C$10</definedName>
    <definedName name="semmi8">'[12]4. bevételek int-ként'!#REF!</definedName>
    <definedName name="semmi9">'[12]4. bevételek int-ként'!#REF!</definedName>
    <definedName name="ssscx" localSheetId="13">#REF!</definedName>
    <definedName name="ssscx" localSheetId="10">#REF!</definedName>
    <definedName name="ssscx">#REF!</definedName>
    <definedName name="sssss">[1]Háttéradatok!$C$29:$AG$32</definedName>
    <definedName name="sue" localSheetId="13">#REF!</definedName>
    <definedName name="sue" localSheetId="10">#REF!</definedName>
    <definedName name="sue">#REF!</definedName>
    <definedName name="szabsbírság">[10]Munka6!$C$19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[10]Munka6!$C$7</definedName>
    <definedName name="szjajövkül">#REF!</definedName>
    <definedName name="szjajövkül1">#REF!</definedName>
    <definedName name="szjakül">[10]Munka6!$C$8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3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[10]Munka6!$C$17</definedName>
    <definedName name="termőföld1">#REF!</definedName>
    <definedName name="Tűzoltóság">[1]Háttéradatok!$C$29:$AG$32</definedName>
    <definedName name="újsablon" localSheetId="13">#REF!</definedName>
    <definedName name="újsablon" localSheetId="10">#REF!</definedName>
    <definedName name="újsablon">#REF!</definedName>
    <definedName name="uuuuu" localSheetId="13">#REF!</definedName>
    <definedName name="uuuuu" localSheetId="10">#REF!</definedName>
    <definedName name="uuuuu">#REF!</definedName>
    <definedName name="v" localSheetId="13">#REF!</definedName>
    <definedName name="v" localSheetId="10">#REF!</definedName>
    <definedName name="v">#REF!</definedName>
    <definedName name="vizikátv">#REF!</definedName>
    <definedName name="vizikátv1">#REF!</definedName>
    <definedName name="vizikfelh3">'[9]7. felhalm.kiad.'!#REF!</definedName>
    <definedName name="vmk">#REF!</definedName>
    <definedName name="vv" localSheetId="13">#REF!</definedName>
    <definedName name="vv" localSheetId="10">#REF!</definedName>
    <definedName name="vv">#REF!</definedName>
    <definedName name="x" localSheetId="13">#REF!</definedName>
    <definedName name="x" localSheetId="10">#REF!</definedName>
    <definedName name="x">#REF!</definedName>
    <definedName name="xcvbnm" localSheetId="13">#REF!</definedName>
    <definedName name="xcvbnm" localSheetId="10">#REF!</definedName>
    <definedName name="xcvbnm">#REF!</definedName>
    <definedName name="xxx">[1]Háttéradatok!$C$29:$AG$32</definedName>
    <definedName name="xxx_13">[4]Háttéradatok!$C$29:$AG$32</definedName>
    <definedName name="xxx_16">[1]Háttéradatok!$C$29:$AG$32</definedName>
    <definedName name="xxx_7">[4]Háttéradatok!$C$29:$AG$32</definedName>
    <definedName name="xxxxxx">[1]Háttéradatok!$C$29:$AG$32</definedName>
    <definedName name="xxxxxx_13">[4]Háttéradatok!$C$29:$AG$32</definedName>
    <definedName name="xxxxxx_14">[13]Háttéradatok!$C$29:$AG$32</definedName>
    <definedName name="xxxxxx_15">[13]Háttéradatok!$C$29:$AG$32</definedName>
    <definedName name="xxxxxx_16">[13]Háttéradatok!$C$29:$AG$32</definedName>
    <definedName name="xxxxxx_18">[4]Háttéradatok!$C$29:$AG$32</definedName>
    <definedName name="xxxxxx_7">[4]Háttéradatok!$C$29:$AG$32</definedName>
    <definedName name="xxxxxxxxxxxxxxxxxxxxxxxxxxx" localSheetId="13">#REF!</definedName>
    <definedName name="xxxxxxxxxxxxxxxxxxxxxxxxxxx" localSheetId="10">#REF!</definedName>
    <definedName name="xxxxxxxxxxxxxxxxxxxxxxxxxxx">#REF!</definedName>
    <definedName name="y" localSheetId="13">#REF!,#REF!</definedName>
    <definedName name="y" localSheetId="10">#REF!,#REF!</definedName>
    <definedName name="y">#REF!,#REF!</definedName>
    <definedName name="ycxd" localSheetId="13">#REF!</definedName>
    <definedName name="ycxd" localSheetId="10">#REF!</definedName>
    <definedName name="ycxd">#REF!</definedName>
    <definedName name="yxc" localSheetId="13">#REF!</definedName>
    <definedName name="yxc" localSheetId="10">#REF!</definedName>
    <definedName name="yxc">#REF!</definedName>
    <definedName name="zzz">[1]Háttéradatok!$B$22:$AG$28</definedName>
  </definedNames>
  <calcPr calcId="125725"/>
</workbook>
</file>

<file path=xl/calcChain.xml><?xml version="1.0" encoding="utf-8"?>
<calcChain xmlns="http://schemas.openxmlformats.org/spreadsheetml/2006/main">
  <c r="K105" i="14"/>
  <c r="K104"/>
  <c r="G111"/>
  <c r="G112"/>
  <c r="F112"/>
  <c r="F111"/>
  <c r="O112"/>
  <c r="N112"/>
  <c r="N105"/>
  <c r="O111"/>
  <c r="O109"/>
  <c r="G109"/>
  <c r="M111"/>
  <c r="M112" s="1"/>
  <c r="M105"/>
  <c r="E111"/>
  <c r="I105"/>
  <c r="I111" s="1"/>
  <c r="O104"/>
  <c r="N104"/>
  <c r="M104"/>
  <c r="I104"/>
  <c r="O96"/>
  <c r="K96"/>
  <c r="M94"/>
  <c r="O82"/>
  <c r="O83"/>
  <c r="O84"/>
  <c r="O85"/>
  <c r="O81"/>
  <c r="O80"/>
  <c r="O94"/>
  <c r="G94"/>
  <c r="F94"/>
  <c r="G85"/>
  <c r="K88"/>
  <c r="K84"/>
  <c r="K82"/>
  <c r="G84"/>
  <c r="G83"/>
  <c r="G82"/>
  <c r="G81"/>
  <c r="G80"/>
  <c r="O77"/>
  <c r="O73"/>
  <c r="O72"/>
  <c r="G77"/>
  <c r="G76"/>
  <c r="E77"/>
  <c r="G73"/>
  <c r="G72"/>
  <c r="O70"/>
  <c r="K70"/>
  <c r="G70"/>
  <c r="I70"/>
  <c r="O66"/>
  <c r="G66"/>
  <c r="O65"/>
  <c r="G65"/>
  <c r="O57"/>
  <c r="J57"/>
  <c r="F57"/>
  <c r="O52"/>
  <c r="O51"/>
  <c r="O48"/>
  <c r="O47"/>
  <c r="O46"/>
  <c r="K52"/>
  <c r="K51"/>
  <c r="K46"/>
  <c r="G48"/>
  <c r="G47"/>
  <c r="O45"/>
  <c r="O40"/>
  <c r="O37"/>
  <c r="O38"/>
  <c r="O36"/>
  <c r="O34"/>
  <c r="O33"/>
  <c r="G45"/>
  <c r="G36"/>
  <c r="G37"/>
  <c r="G38"/>
  <c r="G40"/>
  <c r="G34"/>
  <c r="G33"/>
  <c r="E45"/>
  <c r="O22"/>
  <c r="O20"/>
  <c r="O19"/>
  <c r="O18"/>
  <c r="O14"/>
  <c r="K22"/>
  <c r="J22"/>
  <c r="K18"/>
  <c r="K14"/>
  <c r="N12"/>
  <c r="O8"/>
  <c r="G8"/>
  <c r="G9"/>
  <c r="G7"/>
  <c r="F12"/>
  <c r="H33" i="15" l="1"/>
  <c r="H16"/>
  <c r="H17"/>
  <c r="H18"/>
  <c r="H20"/>
  <c r="H21"/>
  <c r="H22"/>
  <c r="H23"/>
  <c r="H24"/>
  <c r="H25"/>
  <c r="H26"/>
  <c r="H28"/>
  <c r="H29"/>
  <c r="H30"/>
  <c r="H32"/>
  <c r="H35"/>
  <c r="H36"/>
  <c r="H38"/>
  <c r="H39"/>
  <c r="H40"/>
  <c r="H14"/>
  <c r="H13"/>
  <c r="H12"/>
  <c r="H10"/>
  <c r="H9"/>
  <c r="H8"/>
  <c r="H53"/>
  <c r="H52"/>
  <c r="G52"/>
  <c r="G53"/>
  <c r="G48"/>
  <c r="G45"/>
  <c r="G30"/>
  <c r="G24"/>
  <c r="G15"/>
  <c r="G12"/>
  <c r="G9"/>
  <c r="G6"/>
  <c r="H7" i="21"/>
  <c r="H9"/>
  <c r="H11"/>
  <c r="H12"/>
  <c r="H14"/>
  <c r="H17"/>
  <c r="H20"/>
  <c r="H22"/>
  <c r="H23"/>
  <c r="H6"/>
  <c r="G21"/>
  <c r="G23"/>
  <c r="G22"/>
  <c r="G18"/>
  <c r="G15"/>
  <c r="G9"/>
  <c r="G6"/>
  <c r="L57" i="17"/>
  <c r="L54"/>
  <c r="L41"/>
  <c r="L49"/>
  <c r="K49"/>
  <c r="L45"/>
  <c r="L46"/>
  <c r="L44"/>
  <c r="G57"/>
  <c r="F57"/>
  <c r="G54"/>
  <c r="F54"/>
  <c r="G49"/>
  <c r="G46"/>
  <c r="G45"/>
  <c r="G44"/>
  <c r="G42"/>
  <c r="E42"/>
  <c r="L37"/>
  <c r="G41"/>
  <c r="G40"/>
  <c r="E40"/>
  <c r="F40"/>
  <c r="G38"/>
  <c r="G39"/>
  <c r="G37"/>
  <c r="K33"/>
  <c r="F33"/>
  <c r="I51" i="7" l="1"/>
  <c r="I56"/>
  <c r="K19" i="6"/>
  <c r="K12"/>
  <c r="J12"/>
  <c r="I12"/>
  <c r="K7"/>
  <c r="F19"/>
  <c r="F18"/>
  <c r="F15"/>
  <c r="F14"/>
  <c r="K22" i="5"/>
  <c r="J22"/>
  <c r="I22"/>
  <c r="K21"/>
  <c r="J21"/>
  <c r="K13"/>
  <c r="J13"/>
  <c r="I13"/>
  <c r="K7"/>
  <c r="K8"/>
  <c r="K9"/>
  <c r="K10"/>
  <c r="K11"/>
  <c r="K6"/>
  <c r="F22"/>
  <c r="E22"/>
  <c r="D22"/>
  <c r="F21"/>
  <c r="F16"/>
  <c r="F15"/>
  <c r="E21"/>
  <c r="D21"/>
  <c r="F13"/>
  <c r="F7"/>
  <c r="F8"/>
  <c r="F9"/>
  <c r="F10"/>
  <c r="F6"/>
  <c r="F114" i="1"/>
  <c r="E114"/>
  <c r="F109"/>
  <c r="F115" s="1"/>
  <c r="F108"/>
  <c r="E108"/>
  <c r="G100"/>
  <c r="F98"/>
  <c r="E98"/>
  <c r="E109" s="1"/>
  <c r="E115" s="1"/>
  <c r="G85"/>
  <c r="G86"/>
  <c r="G87"/>
  <c r="G89"/>
  <c r="G92"/>
  <c r="G96"/>
  <c r="G84"/>
  <c r="F79"/>
  <c r="E79"/>
  <c r="F72"/>
  <c r="E72"/>
  <c r="F57"/>
  <c r="G34"/>
  <c r="G36"/>
  <c r="G38"/>
  <c r="G40"/>
  <c r="G46"/>
  <c r="G47"/>
  <c r="G48"/>
  <c r="G51"/>
  <c r="G52"/>
  <c r="G65"/>
  <c r="G73"/>
  <c r="G9"/>
  <c r="G18"/>
  <c r="G19"/>
  <c r="G20"/>
  <c r="G8"/>
  <c r="F12"/>
  <c r="J14" i="11"/>
  <c r="J12"/>
  <c r="F15"/>
  <c r="D15"/>
  <c r="H21" i="5"/>
  <c r="D19"/>
  <c r="B20"/>
  <c r="C20"/>
  <c r="D16"/>
  <c r="M45" i="14"/>
  <c r="J13" i="11"/>
  <c r="B15"/>
  <c r="G49" i="7"/>
  <c r="I45" i="17"/>
  <c r="I46"/>
  <c r="I44"/>
  <c r="I38"/>
  <c r="I39"/>
  <c r="J39"/>
  <c r="E33"/>
  <c r="J46"/>
  <c r="J44"/>
  <c r="C22" i="34"/>
  <c r="C14"/>
  <c r="C12"/>
  <c r="C13" s="1"/>
  <c r="F41" i="15"/>
  <c r="F40"/>
  <c r="F38"/>
  <c r="F37"/>
  <c r="F35"/>
  <c r="F34"/>
  <c r="F32"/>
  <c r="F31"/>
  <c r="F29"/>
  <c r="F28"/>
  <c r="F26"/>
  <c r="F25"/>
  <c r="F21"/>
  <c r="F22"/>
  <c r="F20"/>
  <c r="F14"/>
  <c r="F12" s="1"/>
  <c r="F8"/>
  <c r="E38" i="17"/>
  <c r="J38" s="1"/>
  <c r="E86" i="14"/>
  <c r="E87"/>
  <c r="E88"/>
  <c r="E89"/>
  <c r="I88"/>
  <c r="I82"/>
  <c r="E49"/>
  <c r="E50"/>
  <c r="E39"/>
  <c r="E9"/>
  <c r="E7"/>
  <c r="D5" i="32"/>
  <c r="D4"/>
  <c r="G52" i="7"/>
  <c r="G48"/>
  <c r="G42"/>
  <c r="G23"/>
  <c r="G24"/>
  <c r="G26"/>
  <c r="G29"/>
  <c r="G22"/>
  <c r="G20"/>
  <c r="G19"/>
  <c r="G17"/>
  <c r="G16"/>
  <c r="D15" i="6"/>
  <c r="I21" i="5"/>
  <c r="E9" i="1"/>
  <c r="E7"/>
  <c r="G7" s="1"/>
  <c r="E49"/>
  <c r="E57" s="1"/>
  <c r="E50"/>
  <c r="E54"/>
  <c r="E55"/>
  <c r="E35"/>
  <c r="E39"/>
  <c r="E41"/>
  <c r="E42"/>
  <c r="F5" i="9"/>
  <c r="E12" i="14" l="1"/>
  <c r="M12" s="1"/>
  <c r="E12" i="1"/>
  <c r="M14" i="14"/>
  <c r="D11" i="32"/>
  <c r="C30" i="34"/>
  <c r="C31" s="1"/>
  <c r="J15" i="11"/>
  <c r="F22" i="28"/>
  <c r="F51" i="7"/>
  <c r="F31"/>
  <c r="G31" s="1"/>
  <c r="H4" i="5"/>
  <c r="D14" i="1"/>
  <c r="G14" s="1"/>
  <c r="E23" i="21"/>
  <c r="E22"/>
  <c r="M22" i="14" l="1"/>
  <c r="M70" s="1"/>
  <c r="J40" i="17"/>
  <c r="J49"/>
  <c r="E54"/>
  <c r="E21" i="21"/>
  <c r="E18"/>
  <c r="E15"/>
  <c r="E12"/>
  <c r="E9"/>
  <c r="E6"/>
  <c r="E53" i="15"/>
  <c r="J54" i="17" l="1"/>
  <c r="E57"/>
  <c r="J57" s="1"/>
  <c r="J42"/>
  <c r="E39" i="15"/>
  <c r="F39" s="1"/>
  <c r="E36"/>
  <c r="F36" s="1"/>
  <c r="E33"/>
  <c r="F33" s="1"/>
  <c r="E30"/>
  <c r="F30" s="1"/>
  <c r="E27"/>
  <c r="F27" s="1"/>
  <c r="E24"/>
  <c r="F24" s="1"/>
  <c r="E18"/>
  <c r="F18" s="1"/>
  <c r="E15"/>
  <c r="E12"/>
  <c r="E9"/>
  <c r="E6"/>
  <c r="F6" s="1"/>
  <c r="E52"/>
  <c r="E21" l="1"/>
  <c r="H84" i="14"/>
  <c r="I84" s="1"/>
  <c r="H72"/>
  <c r="D72"/>
  <c r="D33"/>
  <c r="D95" i="1" l="1"/>
  <c r="G95" s="1"/>
  <c r="D88" l="1"/>
  <c r="G88" s="1"/>
  <c r="D72"/>
  <c r="G72" s="1"/>
  <c r="D33"/>
  <c r="G33" s="1"/>
  <c r="D98" l="1"/>
  <c r="G98" s="1"/>
  <c r="E22" i="28"/>
  <c r="E26" s="1"/>
  <c r="E28" s="1"/>
  <c r="F26"/>
  <c r="D6" i="29"/>
  <c r="E6"/>
  <c r="F6"/>
  <c r="G6"/>
  <c r="C6"/>
  <c r="H5"/>
  <c r="H4"/>
  <c r="D10" i="11"/>
  <c r="D16" s="1"/>
  <c r="F10"/>
  <c r="F16" s="1"/>
  <c r="J6"/>
  <c r="E6" l="1"/>
  <c r="E10" s="1"/>
  <c r="J7"/>
  <c r="J10" s="1"/>
  <c r="H6" i="29"/>
  <c r="I6" i="11"/>
  <c r="I10" s="1"/>
  <c r="G6"/>
  <c r="G10" s="1"/>
  <c r="C6"/>
  <c r="D37" i="14"/>
  <c r="H111" l="1"/>
  <c r="H104"/>
  <c r="H94"/>
  <c r="I94" s="1"/>
  <c r="H76"/>
  <c r="H66"/>
  <c r="H57"/>
  <c r="I57" s="1"/>
  <c r="H45"/>
  <c r="L7"/>
  <c r="M8"/>
  <c r="L9"/>
  <c r="O9" s="1"/>
  <c r="L11"/>
  <c r="L13"/>
  <c r="L15"/>
  <c r="L16"/>
  <c r="L17"/>
  <c r="L18"/>
  <c r="L20"/>
  <c r="L21"/>
  <c r="L23"/>
  <c r="L25"/>
  <c r="L26"/>
  <c r="L27"/>
  <c r="L28"/>
  <c r="L29"/>
  <c r="L30"/>
  <c r="L32"/>
  <c r="L34"/>
  <c r="L35"/>
  <c r="M35" s="1"/>
  <c r="L36"/>
  <c r="L38"/>
  <c r="L39"/>
  <c r="M39" s="1"/>
  <c r="L40"/>
  <c r="L42"/>
  <c r="L43"/>
  <c r="L44"/>
  <c r="L46"/>
  <c r="L47"/>
  <c r="L48"/>
  <c r="L49"/>
  <c r="M49" s="1"/>
  <c r="L50"/>
  <c r="M50" s="1"/>
  <c r="L51"/>
  <c r="L52"/>
  <c r="L53"/>
  <c r="M53" s="1"/>
  <c r="L54"/>
  <c r="M54" s="1"/>
  <c r="L55"/>
  <c r="M55" s="1"/>
  <c r="L56"/>
  <c r="L58"/>
  <c r="L59"/>
  <c r="L60"/>
  <c r="L61"/>
  <c r="L62"/>
  <c r="L64"/>
  <c r="L65"/>
  <c r="L67"/>
  <c r="L68"/>
  <c r="L71"/>
  <c r="L73"/>
  <c r="L74"/>
  <c r="L78"/>
  <c r="L80"/>
  <c r="M80" s="1"/>
  <c r="L81"/>
  <c r="M81" s="1"/>
  <c r="L82"/>
  <c r="L83"/>
  <c r="L85"/>
  <c r="M85" s="1"/>
  <c r="L86"/>
  <c r="M86" s="1"/>
  <c r="L87"/>
  <c r="M87" s="1"/>
  <c r="L88"/>
  <c r="M88" s="1"/>
  <c r="L89"/>
  <c r="M89" s="1"/>
  <c r="L90"/>
  <c r="M90" s="1"/>
  <c r="L92"/>
  <c r="L95"/>
  <c r="L96"/>
  <c r="L98"/>
  <c r="L99"/>
  <c r="L100"/>
  <c r="L101"/>
  <c r="L102"/>
  <c r="L103"/>
  <c r="L107"/>
  <c r="L108"/>
  <c r="L109"/>
  <c r="L110"/>
  <c r="H12"/>
  <c r="M7" l="1"/>
  <c r="O7"/>
  <c r="L72"/>
  <c r="H22"/>
  <c r="L37"/>
  <c r="H105"/>
  <c r="F18" i="8"/>
  <c r="F19" s="1"/>
  <c r="G18"/>
  <c r="G19" s="1"/>
  <c r="H18"/>
  <c r="H19" s="1"/>
  <c r="I18"/>
  <c r="I19" s="1"/>
  <c r="J18"/>
  <c r="J19" s="1"/>
  <c r="K18"/>
  <c r="K19" s="1"/>
  <c r="L18"/>
  <c r="L19" s="1"/>
  <c r="E18"/>
  <c r="E19" s="1"/>
  <c r="L14" i="14"/>
  <c r="F55" i="7"/>
  <c r="G55" s="1"/>
  <c r="D37" i="1"/>
  <c r="G37" s="1"/>
  <c r="D12"/>
  <c r="D22" l="1"/>
  <c r="G22" s="1"/>
  <c r="G12"/>
  <c r="H112" i="14"/>
  <c r="I112" s="1"/>
  <c r="H70"/>
  <c r="H9" i="5"/>
  <c r="H20" i="6"/>
  <c r="H12"/>
  <c r="G7"/>
  <c r="G8"/>
  <c r="G6"/>
  <c r="C17" i="5"/>
  <c r="C14"/>
  <c r="B17"/>
  <c r="B16"/>
  <c r="B14"/>
  <c r="H8"/>
  <c r="H10"/>
  <c r="H7"/>
  <c r="H6"/>
  <c r="G7"/>
  <c r="G8"/>
  <c r="G9"/>
  <c r="G10"/>
  <c r="G6"/>
  <c r="H77" i="14" l="1"/>
  <c r="I77" s="1"/>
  <c r="H13" i="5"/>
  <c r="E20" i="9"/>
  <c r="F20" s="1"/>
  <c r="H22" i="5" l="1"/>
  <c r="E22" i="9"/>
  <c r="E23" s="1"/>
  <c r="F23" s="1"/>
  <c r="C31" i="13"/>
  <c r="D31"/>
  <c r="E31"/>
  <c r="E24" i="31" l="1"/>
  <c r="D24"/>
  <c r="C24"/>
  <c r="E18"/>
  <c r="D18"/>
  <c r="C18"/>
  <c r="E16"/>
  <c r="D16"/>
  <c r="C16"/>
  <c r="C25" l="1"/>
  <c r="C11" i="32"/>
  <c r="E25" i="31"/>
  <c r="D25"/>
  <c r="C22" i="30"/>
  <c r="C14"/>
  <c r="C12"/>
  <c r="C13" s="1"/>
  <c r="C30" l="1"/>
  <c r="C31" s="1"/>
  <c r="F17" i="13" l="1"/>
  <c r="F18"/>
  <c r="F19"/>
  <c r="F20"/>
  <c r="F21"/>
  <c r="F16"/>
  <c r="D23"/>
  <c r="E23"/>
  <c r="F26"/>
  <c r="F27"/>
  <c r="F28"/>
  <c r="F29"/>
  <c r="F30"/>
  <c r="F25"/>
  <c r="F31" l="1"/>
  <c r="F23"/>
  <c r="D91" i="14" l="1"/>
  <c r="L93"/>
  <c r="L91" l="1"/>
  <c r="D84"/>
  <c r="H37" i="17"/>
  <c r="D37"/>
  <c r="I37" l="1"/>
  <c r="J37"/>
  <c r="L84" i="14"/>
  <c r="M84" s="1"/>
  <c r="F28" i="28"/>
  <c r="D22"/>
  <c r="D26" s="1"/>
  <c r="D28" s="1"/>
  <c r="C22"/>
  <c r="C26" s="1"/>
  <c r="C28" s="1"/>
  <c r="F13"/>
  <c r="F15" s="1"/>
  <c r="E15"/>
  <c r="D13"/>
  <c r="D15" s="1"/>
  <c r="C13"/>
  <c r="C15" s="1"/>
  <c r="D17" i="26"/>
  <c r="C17"/>
  <c r="C17" i="25"/>
  <c r="D17" s="1"/>
  <c r="C8"/>
  <c r="C18" l="1"/>
  <c r="H9" i="24"/>
  <c r="G9"/>
  <c r="F9"/>
  <c r="E9"/>
  <c r="B9"/>
  <c r="I9"/>
  <c r="D9"/>
  <c r="D106" i="14" s="1"/>
  <c r="L106" s="1"/>
  <c r="N23" i="23" l="1"/>
  <c r="M23"/>
  <c r="L23"/>
  <c r="K23"/>
  <c r="J23"/>
  <c r="I23"/>
  <c r="H23"/>
  <c r="G23"/>
  <c r="F23"/>
  <c r="E23"/>
  <c r="D23"/>
  <c r="C23"/>
  <c r="O22"/>
  <c r="O21"/>
  <c r="O20"/>
  <c r="O19"/>
  <c r="O18"/>
  <c r="O17"/>
  <c r="O16"/>
  <c r="O15"/>
  <c r="O14"/>
  <c r="N12"/>
  <c r="M12"/>
  <c r="M24" s="1"/>
  <c r="L12"/>
  <c r="K12"/>
  <c r="J12"/>
  <c r="I12"/>
  <c r="H12"/>
  <c r="H24" s="1"/>
  <c r="G12"/>
  <c r="F12"/>
  <c r="E12"/>
  <c r="D12"/>
  <c r="C12"/>
  <c r="O11"/>
  <c r="O10"/>
  <c r="O9"/>
  <c r="O8"/>
  <c r="O7"/>
  <c r="O6"/>
  <c r="O5"/>
  <c r="E24" l="1"/>
  <c r="G24"/>
  <c r="I24"/>
  <c r="D24"/>
  <c r="L24"/>
  <c r="F24"/>
  <c r="J24"/>
  <c r="K24"/>
  <c r="N24"/>
  <c r="O23"/>
  <c r="C24"/>
  <c r="O12"/>
  <c r="H56" i="17"/>
  <c r="D56"/>
  <c r="I55"/>
  <c r="I56" s="1"/>
  <c r="H53"/>
  <c r="D53"/>
  <c r="I52"/>
  <c r="I51"/>
  <c r="I50"/>
  <c r="H49"/>
  <c r="H54" s="1"/>
  <c r="D49"/>
  <c r="I48"/>
  <c r="I47"/>
  <c r="I36"/>
  <c r="I35"/>
  <c r="H34"/>
  <c r="H40" s="1"/>
  <c r="H41" s="1"/>
  <c r="D34"/>
  <c r="D40" s="1"/>
  <c r="I40" s="1"/>
  <c r="I32"/>
  <c r="I31"/>
  <c r="I30"/>
  <c r="I27"/>
  <c r="I26"/>
  <c r="I24"/>
  <c r="I23"/>
  <c r="I22"/>
  <c r="I21"/>
  <c r="I20"/>
  <c r="I19"/>
  <c r="H18"/>
  <c r="H29" s="1"/>
  <c r="D18"/>
  <c r="D29" s="1"/>
  <c r="I17"/>
  <c r="H15"/>
  <c r="D15"/>
  <c r="I14"/>
  <c r="I13"/>
  <c r="I12"/>
  <c r="I11"/>
  <c r="H10"/>
  <c r="D10"/>
  <c r="I9"/>
  <c r="I8"/>
  <c r="I7"/>
  <c r="I6"/>
  <c r="D111" i="14"/>
  <c r="D97"/>
  <c r="L97" s="1"/>
  <c r="D69"/>
  <c r="L69" s="1"/>
  <c r="D66"/>
  <c r="E66" s="1"/>
  <c r="D63"/>
  <c r="L63" s="1"/>
  <c r="D57"/>
  <c r="E57" s="1"/>
  <c r="D41"/>
  <c r="L41" s="1"/>
  <c r="L33"/>
  <c r="D24"/>
  <c r="D12"/>
  <c r="C32" i="13"/>
  <c r="B32"/>
  <c r="F32" s="1"/>
  <c r="B31"/>
  <c r="C23"/>
  <c r="B23"/>
  <c r="C14"/>
  <c r="B14"/>
  <c r="B10" i="11"/>
  <c r="B16" s="1"/>
  <c r="L12" i="14" l="1"/>
  <c r="O12" s="1"/>
  <c r="G12"/>
  <c r="L57"/>
  <c r="L66"/>
  <c r="H57" i="17"/>
  <c r="L111" i="14"/>
  <c r="D41" i="17"/>
  <c r="I41" s="1"/>
  <c r="D31" i="14"/>
  <c r="L31" s="1"/>
  <c r="L24"/>
  <c r="O24" i="23"/>
  <c r="D94" i="14"/>
  <c r="D76"/>
  <c r="F14" i="13"/>
  <c r="D22" i="14" s="1"/>
  <c r="D45"/>
  <c r="I49" i="17"/>
  <c r="I18"/>
  <c r="I29" s="1"/>
  <c r="I34"/>
  <c r="I53"/>
  <c r="I15"/>
  <c r="D54"/>
  <c r="D33"/>
  <c r="D42" s="1"/>
  <c r="I42" s="1"/>
  <c r="I10"/>
  <c r="H33"/>
  <c r="H42" s="1"/>
  <c r="J11" i="11"/>
  <c r="L76" i="14" l="1"/>
  <c r="L22"/>
  <c r="L94"/>
  <c r="D57" i="17"/>
  <c r="L45" i="14"/>
  <c r="E11" i="11"/>
  <c r="G11"/>
  <c r="C11"/>
  <c r="D70" i="14"/>
  <c r="I54" i="17"/>
  <c r="I33"/>
  <c r="I57" l="1"/>
  <c r="D77" i="14"/>
  <c r="L70"/>
  <c r="L77" l="1"/>
  <c r="D104"/>
  <c r="D105" l="1"/>
  <c r="L104"/>
  <c r="L105" l="1"/>
  <c r="D112"/>
  <c r="F56" i="7"/>
  <c r="H18" i="6"/>
  <c r="C14"/>
  <c r="C12"/>
  <c r="H4"/>
  <c r="C15" i="5"/>
  <c r="D15" s="1"/>
  <c r="L112" i="14" l="1"/>
  <c r="C21" i="5"/>
  <c r="C18" i="6"/>
  <c r="D18" s="1"/>
  <c r="D14"/>
  <c r="C19"/>
  <c r="D19" s="1"/>
  <c r="H19"/>
  <c r="D114" i="1"/>
  <c r="G114" s="1"/>
  <c r="D108"/>
  <c r="G108" s="1"/>
  <c r="D82"/>
  <c r="D69"/>
  <c r="D66"/>
  <c r="G66" s="1"/>
  <c r="D63"/>
  <c r="D57"/>
  <c r="G57" s="1"/>
  <c r="D31"/>
  <c r="C7" i="5"/>
  <c r="C21" i="6" l="1"/>
  <c r="C10" i="5"/>
  <c r="D45" i="1"/>
  <c r="G45" s="1"/>
  <c r="H21" i="6"/>
  <c r="D78" i="1"/>
  <c r="G78" s="1"/>
  <c r="D109"/>
  <c r="G109" s="1"/>
  <c r="C13" i="5" l="1"/>
  <c r="D115" i="1"/>
  <c r="G115" s="1"/>
  <c r="D120"/>
  <c r="D70"/>
  <c r="G70" s="1"/>
  <c r="C24" i="5" l="1"/>
  <c r="H23"/>
  <c r="C22"/>
  <c r="H24"/>
  <c r="D79" i="1"/>
  <c r="G79" s="1"/>
  <c r="D119"/>
</calcChain>
</file>

<file path=xl/sharedStrings.xml><?xml version="1.0" encoding="utf-8"?>
<sst xmlns="http://schemas.openxmlformats.org/spreadsheetml/2006/main" count="1815" uniqueCount="767">
  <si>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</si>
  <si>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</si>
  <si>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</si>
  <si>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</si>
  <si>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</si>
  <si>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</si>
  <si>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</si>
  <si>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</si>
  <si>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</si>
  <si>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</si>
  <si>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</si>
  <si>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</si>
  <si>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</si>
  <si>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</si>
  <si>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</si>
  <si>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</si>
  <si>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</si>
  <si>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</si>
  <si>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</si>
  <si>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</si>
  <si>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</si>
  <si>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</si>
  <si>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</si>
  <si>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</si>
  <si>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</si>
  <si>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</si>
  <si>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</si>
  <si>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</si>
  <si>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</si>
  <si>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</si>
  <si>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</si>
  <si>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</si>
  <si>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</si>
  <si>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</si>
  <si>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</si>
  <si>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</si>
  <si>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</si>
  <si>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</si>
  <si>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</si>
  <si>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</si>
  <si>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</si>
  <si>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</si>
  <si>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</si>
  <si>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</si>
  <si>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</si>
  <si>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</si>
  <si>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</si>
  <si>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</si>
  <si>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</si>
  <si>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</si>
  <si>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</si>
  <si>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</si>
  <si>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</si>
  <si>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</si>
  <si>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</si>
  <si>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</si>
  <si>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</si>
  <si>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</si>
  <si>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</si>
  <si>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</si>
  <si>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</si>
  <si>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</si>
  <si>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</si>
  <si>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</si>
  <si>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</si>
  <si>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</si>
  <si>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</si>
  <si>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</si>
  <si>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</si>
  <si>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</si>
  <si>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</si>
  <si>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</si>
  <si>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</si>
  <si>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</si>
  <si>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</si>
  <si>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</si>
  <si>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</si>
  <si>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</si>
  <si>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</si>
  <si>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</si>
  <si>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</si>
  <si>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</si>
  <si>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</si>
  <si>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</si>
  <si>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</si>
  <si>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</si>
  <si>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</si>
  <si>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</si>
  <si>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</si>
  <si>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</si>
  <si>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</si>
  <si>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</si>
  <si>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</si>
  <si>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</si>
  <si>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</si>
  <si>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</si>
  <si>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</si>
  <si>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</si>
  <si>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</si>
  <si>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</si>
  <si>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</si>
  <si>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</si>
  <si>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</si>
  <si>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</si>
  <si>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</si>
  <si>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</si>
  <si>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</si>
  <si>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</si>
  <si>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</si>
  <si>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</si>
  <si>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</si>
  <si>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</si>
  <si>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</si>
  <si>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</si>
  <si>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</si>
  <si>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</si>
  <si>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</si>
  <si>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</si>
  <si>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</si>
  <si>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</si>
  <si>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</si>
  <si>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</si>
  <si>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</si>
  <si>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</si>
  <si>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</si>
  <si>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</si>
  <si>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</si>
  <si>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</si>
  <si>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</si>
  <si>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</si>
  <si>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</si>
  <si>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</si>
  <si>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</si>
  <si>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</si>
  <si>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</si>
  <si>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</si>
  <si>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</si>
  <si>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</si>
  <si>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</si>
  <si>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</si>
  <si>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</si>
  <si>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</si>
  <si>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</si>
  <si>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</si>
  <si>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</si>
  <si>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</si>
  <si>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</si>
  <si>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</si>
  <si>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</si>
  <si>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</si>
  <si>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</si>
  <si>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</si>
  <si>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</si>
  <si>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</si>
  <si>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</si>
  <si>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</si>
  <si>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</si>
  <si>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</si>
  <si>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</si>
  <si>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</si>
  <si>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</si>
  <si>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</si>
  <si>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</si>
  <si>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</si>
  <si>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</si>
  <si>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</si>
  <si>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</si>
  <si>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</si>
  <si>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</si>
  <si>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</si>
  <si>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</si>
  <si>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</si>
  <si>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</si>
  <si>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</si>
  <si>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</si>
  <si>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</si>
  <si>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</si>
  <si>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</si>
  <si>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</si>
  <si>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</si>
  <si>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</si>
  <si>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</si>
  <si>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</si>
  <si>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</si>
  <si>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</si>
  <si>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</si>
  <si>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</si>
  <si>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</si>
  <si>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</si>
  <si>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</si>
  <si>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</si>
  <si>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</si>
  <si>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</si>
  <si>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</si>
  <si>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</si>
  <si>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</si>
  <si>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</si>
  <si>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</si>
  <si>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</si>
  <si>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</si>
  <si>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</si>
  <si>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</si>
  <si>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</si>
  <si>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</si>
  <si>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</si>
  <si>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</si>
  <si>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</si>
  <si>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</si>
  <si>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</si>
  <si>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</si>
  <si>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</si>
  <si>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</si>
  <si>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</si>
  <si>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</si>
  <si>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</si>
  <si>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</si>
  <si>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</si>
  <si>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</si>
  <si>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</si>
  <si>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</si>
  <si>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</si>
  <si>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</si>
  <si>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</si>
  <si>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</si>
  <si>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</si>
  <si>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</si>
  <si>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</si>
  <si>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</si>
  <si>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</si>
  <si>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</si>
  <si>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</si>
  <si>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</si>
  <si>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</si>
  <si>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</si>
  <si>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</si>
  <si>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</si>
  <si>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</si>
  <si>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</si>
  <si>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</si>
  <si>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</si>
  <si>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</si>
  <si>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</si>
  <si>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</si>
  <si>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</si>
  <si>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</si>
  <si>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</si>
  <si>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</si>
  <si>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</si>
  <si>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</si>
  <si>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</si>
  <si>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</si>
  <si>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</si>
  <si>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</si>
  <si>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</si>
  <si>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</si>
  <si>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</si>
  <si>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</si>
  <si>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</si>
  <si>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</si>
  <si>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</si>
  <si>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</si>
  <si>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</si>
  <si>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</si>
  <si>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</si>
  <si>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</si>
  <si>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</si>
  <si>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</si>
  <si>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</si>
  <si>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</si>
  <si>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</si>
  <si>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</si>
  <si>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</si>
  <si>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</si>
  <si>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</si>
  <si>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</si>
  <si>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</si>
  <si>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</si>
  <si>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</si>
  <si>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</si>
  <si>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</si>
  <si>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</si>
  <si>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</si>
  <si>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</si>
  <si>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</si>
  <si>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</si>
  <si>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</si>
  <si>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</si>
  <si>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</si>
  <si>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</si>
  <si>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</si>
  <si>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</si>
  <si>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</si>
  <si>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</si>
  <si>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</si>
  <si>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</si>
  <si>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</si>
  <si>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</si>
  <si>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</si>
  <si>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</si>
  <si>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</si>
  <si>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</si>
  <si>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</si>
  <si>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</si>
  <si>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</si>
  <si>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</si>
  <si>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</si>
  <si>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</si>
  <si>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</si>
  <si>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</si>
  <si>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</si>
  <si>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</si>
  <si>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</si>
  <si>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</si>
  <si>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</si>
  <si>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</si>
  <si>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</si>
  <si>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</si>
  <si>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</si>
  <si>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</si>
  <si>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</si>
  <si>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</si>
  <si>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</si>
  <si>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</si>
  <si>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</si>
  <si>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</si>
  <si>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</si>
  <si>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 xml:space="preserve">I. </t>
  </si>
  <si>
    <t>A helyi önkormányzatok működésének általános támogatása összesen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</si>
  <si>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</si>
  <si>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</si>
  <si>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</si>
  <si>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</si>
  <si>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</si>
  <si>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</si>
  <si>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</si>
  <si>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</si>
  <si>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II.2. (1) 1</t>
  </si>
  <si>
    <t>II.2. (8) 1</t>
  </si>
  <si>
    <t>II.2. (1) 2</t>
  </si>
  <si>
    <t>II.4.</t>
  </si>
  <si>
    <t>A köznevelési intézmények működtetéséhez kapcsolódó támogatás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</si>
  <si>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</si>
  <si>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</si>
  <si>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</si>
  <si>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</si>
  <si>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</si>
  <si>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</si>
  <si>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</si>
  <si>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</si>
  <si>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</si>
  <si>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</si>
  <si>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</si>
  <si>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</si>
  <si>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</si>
  <si>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</si>
  <si>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</si>
  <si>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</si>
  <si>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</si>
  <si>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</si>
  <si>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</si>
  <si>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</si>
  <si>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</si>
  <si>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</si>
  <si>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</si>
  <si>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</si>
  <si>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</si>
  <si>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</si>
  <si>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</si>
  <si>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</si>
  <si>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</si>
  <si>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</si>
  <si>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</si>
  <si>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</si>
  <si>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</si>
  <si>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</si>
  <si>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</si>
  <si>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</si>
  <si>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</si>
  <si>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</si>
  <si>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</si>
  <si>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</si>
  <si>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</si>
  <si>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</si>
  <si>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</si>
  <si>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</si>
  <si>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</si>
  <si>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</si>
  <si>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</si>
  <si>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</si>
  <si>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</si>
  <si>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</si>
  <si>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</si>
  <si>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</si>
  <si>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</si>
  <si>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</si>
  <si>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</si>
  <si>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</si>
  <si>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</si>
  <si>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</si>
  <si>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</si>
  <si>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</si>
  <si>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</si>
  <si>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</si>
  <si>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</si>
  <si>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</si>
  <si>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</si>
  <si>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</si>
  <si>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</si>
  <si>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</si>
  <si>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</si>
  <si>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</si>
  <si>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</si>
  <si>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</si>
  <si>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</si>
  <si>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</si>
  <si>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</si>
  <si>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</si>
  <si>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</si>
  <si>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</si>
  <si>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</si>
  <si>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</si>
  <si>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</si>
  <si>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</si>
  <si>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</si>
  <si>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</si>
  <si>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</si>
  <si>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</si>
  <si>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</si>
  <si>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</si>
  <si>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</si>
  <si>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</si>
  <si>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</si>
  <si>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</si>
  <si>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</si>
  <si>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</si>
  <si>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</si>
  <si>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</si>
  <si>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</si>
  <si>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</si>
  <si>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</si>
  <si>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</si>
  <si>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Személyi juttatások</t>
  </si>
  <si>
    <t>Finanszírozási kiadások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</si>
  <si>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</si>
  <si>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</si>
  <si>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</si>
  <si>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</si>
  <si>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</si>
  <si>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</si>
  <si>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</si>
  <si>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</si>
  <si>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</si>
  <si>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</si>
  <si>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</si>
  <si>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</si>
  <si>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</si>
  <si>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</si>
  <si>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</si>
  <si>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</si>
  <si>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</si>
  <si>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</si>
  <si>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</si>
  <si>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</si>
  <si>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</si>
  <si>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</si>
  <si>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</si>
  <si>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</si>
  <si>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</si>
  <si>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</si>
  <si>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</si>
  <si>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</si>
  <si>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</si>
  <si>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</si>
  <si>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</si>
  <si>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</si>
  <si>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</si>
  <si>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</si>
  <si>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</si>
  <si>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</si>
  <si>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</si>
  <si>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</si>
  <si>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</si>
  <si>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</si>
  <si>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</si>
  <si>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</si>
  <si>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</si>
  <si>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</si>
  <si>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</si>
  <si>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</si>
  <si>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</si>
  <si>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</si>
  <si>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</si>
  <si>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</si>
  <si>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</si>
  <si>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</si>
  <si>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</si>
  <si>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</si>
  <si>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</si>
  <si>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</si>
  <si>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</si>
  <si>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</si>
  <si>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</si>
  <si>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</si>
  <si>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</si>
  <si>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</si>
  <si>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</si>
  <si>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</si>
  <si>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</si>
  <si>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</si>
  <si>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</si>
  <si>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</si>
  <si>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</si>
  <si>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</si>
  <si>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</si>
  <si>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</si>
  <si>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</si>
  <si>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</si>
  <si>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</si>
  <si>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</si>
  <si>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</si>
  <si>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</si>
  <si>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</si>
  <si>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</si>
  <si>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</si>
  <si>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</si>
  <si>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</si>
  <si>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</si>
  <si>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</si>
  <si>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</si>
  <si>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</si>
  <si>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</si>
  <si>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</si>
  <si>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</si>
  <si>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</si>
  <si>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</si>
  <si>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</si>
  <si>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</si>
  <si>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</si>
  <si>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</si>
  <si>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</si>
  <si>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</si>
  <si>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</si>
  <si>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</si>
  <si>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</si>
  <si>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</si>
  <si>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</si>
  <si>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</si>
  <si>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</si>
  <si>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</si>
  <si>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</si>
  <si>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</si>
  <si>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</si>
  <si>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</si>
  <si>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</si>
  <si>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</si>
  <si>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</si>
  <si>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</si>
  <si>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</si>
  <si>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</si>
  <si>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</si>
  <si>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</si>
  <si>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</si>
  <si>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</si>
  <si>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</si>
  <si>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</si>
  <si>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</si>
  <si>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</si>
  <si>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</si>
  <si>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</si>
  <si>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</si>
  <si>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</si>
  <si>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</si>
  <si>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</si>
  <si>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</si>
  <si>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</si>
  <si>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</si>
  <si>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</si>
  <si>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</si>
  <si>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</si>
  <si>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</si>
  <si>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</si>
  <si>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</si>
  <si>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</si>
  <si>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</si>
  <si>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</si>
  <si>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</si>
  <si>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</si>
  <si>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</si>
  <si>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</si>
  <si>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</si>
  <si>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</si>
  <si>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</si>
  <si>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</si>
  <si>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</si>
  <si>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</si>
  <si>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</si>
  <si>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</si>
  <si>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</si>
  <si>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</si>
  <si>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</si>
  <si>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</si>
  <si>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</si>
  <si>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</si>
  <si>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</si>
  <si>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</si>
  <si>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</si>
  <si>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</si>
  <si>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</si>
  <si>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</si>
  <si>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</si>
  <si>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</si>
  <si>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</si>
  <si>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</si>
  <si>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</si>
  <si>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</si>
  <si>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</si>
  <si>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</si>
  <si>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</si>
  <si>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</si>
  <si>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</si>
  <si>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</si>
  <si>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</si>
  <si>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</si>
  <si>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</si>
  <si>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</si>
  <si>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</si>
  <si>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</si>
  <si>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</si>
  <si>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</si>
  <si>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</si>
  <si>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</si>
  <si>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</si>
  <si>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</si>
  <si>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</si>
  <si>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</si>
  <si>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</si>
  <si>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</si>
  <si>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</si>
  <si>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</si>
  <si>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</si>
  <si>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</si>
  <si>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Mezőhék Község Önkormányzata</t>
  </si>
  <si>
    <t>Mezőhéki Óvoda és Konyha</t>
  </si>
  <si>
    <t>V.Info 2</t>
  </si>
  <si>
    <t>Nem teljesült beszámítás/szolidaritási hozzájárulás alapja</t>
  </si>
  <si>
    <t>SZH</t>
  </si>
  <si>
    <t>Szolidaritási hozzájárulás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</si>
  <si>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</si>
  <si>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</si>
  <si>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</si>
  <si>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</si>
  <si>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</si>
  <si>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</si>
  <si>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</si>
  <si>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</si>
  <si>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 xml:space="preserve">Bursa Hungarica pályázat </t>
  </si>
  <si>
    <t>Települési támogatás</t>
  </si>
  <si>
    <t>Mezőhék Község Önkormányzatának
 Európai Uniós támogatással megvalósuló projektjei</t>
  </si>
  <si>
    <t>"NEMLEGES"</t>
  </si>
  <si>
    <t>018010</t>
  </si>
  <si>
    <t>018030</t>
  </si>
  <si>
    <t>Hosszabb időtartamú közfoglalkoztatás</t>
  </si>
  <si>
    <t>041233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</si>
  <si>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</si>
  <si>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</si>
  <si>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</si>
  <si>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</si>
  <si>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</si>
  <si>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</si>
  <si>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</si>
  <si>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900020</t>
  </si>
  <si>
    <t>011130</t>
  </si>
  <si>
    <t>064010</t>
  </si>
  <si>
    <t>082092</t>
  </si>
  <si>
    <t>Egyéb szociális pénzbeli és term.beni ell., tám.</t>
  </si>
  <si>
    <t>107060</t>
  </si>
  <si>
    <t>Önkormányzati épületek</t>
  </si>
  <si>
    <t>adatok  Ft-ban</t>
  </si>
  <si>
    <t>091110</t>
  </si>
  <si>
    <t>091120</t>
  </si>
  <si>
    <t>091140</t>
  </si>
  <si>
    <t>096015</t>
  </si>
  <si>
    <t>Támogatás megelőlegezés visszafizetése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</si>
  <si>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</si>
  <si>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</si>
  <si>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>Mezőhék Község Önkormányzatának működési bevételei</t>
  </si>
  <si>
    <t>Mezőhéki Óvoda és Konya</t>
  </si>
  <si>
    <t>Mezőhék Község Önkormányzata
költségvetési évet követő három év tervezett előirányzatainak keretszámai</t>
  </si>
  <si>
    <t>Mezőhék Község Önkormányzatának
2018. évi bevételi és kiadási előirányzatai</t>
  </si>
  <si>
    <t>2018. évi előirányzat</t>
  </si>
  <si>
    <t>Mezőhék Község Önkormányzatának
2018. évi bevételei és kiadásai  feladatonként</t>
  </si>
  <si>
    <t>Önkorm. És önk. Hivatalok jogalkotó és ált. ig. tev.</t>
  </si>
  <si>
    <t>Önkorm. Elszámolásai a központi költségvetéssel</t>
  </si>
  <si>
    <t>Támogatási célú finanszírozási műveletek</t>
  </si>
  <si>
    <t>Kövilágítás</t>
  </si>
  <si>
    <t>Város-, községgazdálkodás egyéb szolgáltatások</t>
  </si>
  <si>
    <t>Közművelődés-hagyományos köz. Kult. Ért. Gond.</t>
  </si>
  <si>
    <t>Önkormányzatok funkcióra nem sor. Bev. Áht. Kív.</t>
  </si>
  <si>
    <t>Módosított előirányzat</t>
  </si>
  <si>
    <t>Teljesítés</t>
  </si>
  <si>
    <t>Előirányzat</t>
  </si>
  <si>
    <t>Összege</t>
  </si>
  <si>
    <t>%</t>
  </si>
  <si>
    <t>Egyenleg:</t>
  </si>
  <si>
    <t>Bevételek:</t>
  </si>
  <si>
    <t>Kiadások:</t>
  </si>
  <si>
    <t>Mezőhéki Óvoda és Konyha
2018. évi bevételi és kiadási előirányzatai</t>
  </si>
  <si>
    <t>Mezőhéki Óvoda és Konyha
2018. évi bevételei és kiadásai feladatonként</t>
  </si>
  <si>
    <t>Óvodai nevelés, ellátás szakmai feladatai</t>
  </si>
  <si>
    <t>Sajátos nev. Igjényű gyerm. Óvodai nev. Ellát. Szakmai fel.</t>
  </si>
  <si>
    <t>Óvodai nevelés, ellátás működtetési feladatai</t>
  </si>
  <si>
    <t>Gyermekétkeztetés köznevelési intézményben</t>
  </si>
  <si>
    <t>Címrend
Mezőhék Község Önkormányzata 2018. évi költségvetéséhez</t>
  </si>
  <si>
    <t>Mezőhék Község Önkormányzata
2018. évi költségvetésének összevont mérlege</t>
  </si>
  <si>
    <t>2018. évi eredeti előirányzat</t>
  </si>
  <si>
    <t>Mezőhék Község  Önkormányzat
2018. évi költségvetésében a működési célú bevételek és kiadások összevont mérlege</t>
  </si>
  <si>
    <t>-</t>
  </si>
  <si>
    <t>Mezőhék Község Önkormányzat
 2018. évi költségvetésében a felhalmozási célú bevételek és kiadások összevont mérlege</t>
  </si>
  <si>
    <t>Mezőhék Község Önkormányzatának
2018. évi állami támogatások  jogcímei és összegei</t>
  </si>
  <si>
    <t>2018. évi állami támogatás</t>
  </si>
  <si>
    <t>Mezőhék Község  Önkormányzata
2018. évi és további évekre áthúzódó Beruházási és felújítási kiadások feladatonként</t>
  </si>
  <si>
    <t>Mezőhék Község Önkormányzata
által 2018. évben nyújtott működési és felhalmozási  támogatások</t>
  </si>
  <si>
    <t>Egyéb működési célú támogatások államháztartáson belülre</t>
  </si>
  <si>
    <t>Mezőhék Község  Önkormányzata
által 2018. évben folyósított ellátottak pénzbeli juttatásai</t>
  </si>
  <si>
    <t>Tüzelőanyag pályázat kiadása ( 2017. évben kapott)</t>
  </si>
  <si>
    <t>Mezőhék Község Önkormányzata
2018. évi működési költségvetési bevételeinek forrásösszetétele</t>
  </si>
  <si>
    <t>TOP-3.2.1-15-JN1-2016-00061</t>
  </si>
  <si>
    <t>Önkormányzati épületek energetikai korszerűsítése</t>
  </si>
  <si>
    <t>31 390 704- Ft</t>
  </si>
  <si>
    <t>2017</t>
  </si>
  <si>
    <t>2018</t>
  </si>
  <si>
    <t>Mezőhék Község Önkormányzata
2018. évi Előirányzat-felhasználási terve havi bontásban</t>
  </si>
  <si>
    <t>Mezőhék Község Önkormányzata
által 2018. évben adott közvetett támogatások</t>
  </si>
  <si>
    <t>Mezőhék Község  Önkormányzata
2018. évi általános és céltartalékai</t>
  </si>
  <si>
    <t>2021.</t>
  </si>
  <si>
    <t xml:space="preserve">Mezőhék Község Önkormányzat
2018. évi adósságot keletkeztető fejlesztési céljai </t>
  </si>
  <si>
    <t>Gépjárműadó</t>
  </si>
  <si>
    <t>Mezőhék Község Önkormányzata
2018. évi engedélyezett létszámkerete</t>
  </si>
  <si>
    <t>1. számú módosítás</t>
  </si>
  <si>
    <t>G</t>
  </si>
  <si>
    <t>H</t>
  </si>
  <si>
    <t>I</t>
  </si>
  <si>
    <t>J</t>
  </si>
  <si>
    <t>K</t>
  </si>
  <si>
    <t>L</t>
  </si>
  <si>
    <t>2. számú módosítás</t>
  </si>
  <si>
    <t>3. számú módosítás</t>
  </si>
  <si>
    <t>N</t>
  </si>
  <si>
    <t>O</t>
  </si>
  <si>
    <t>P</t>
  </si>
  <si>
    <t xml:space="preserve"> </t>
  </si>
  <si>
    <t>73.</t>
  </si>
  <si>
    <t>Államháztartáson belüli megelőlegezések</t>
  </si>
  <si>
    <t>B814</t>
  </si>
  <si>
    <t>74.</t>
  </si>
  <si>
    <t>Irányító szervi támogatás</t>
  </si>
  <si>
    <t>Központi, irányítószervi támogatás</t>
  </si>
  <si>
    <t>Irányítószervi támogatás</t>
  </si>
  <si>
    <t>Államháztartáson belüli megelőlegezés</t>
  </si>
  <si>
    <t>Teljesítés %-a</t>
  </si>
  <si>
    <t>Telejesíés</t>
  </si>
  <si>
    <t>M</t>
  </si>
  <si>
    <t>Gyermekétkeztetés</t>
  </si>
  <si>
    <t>Köztemetőfenntartás és működtetés</t>
  </si>
  <si>
    <t>013320</t>
  </si>
  <si>
    <t>Növénytermesztés, állattenyésztés és kapcs. szolg.</t>
  </si>
  <si>
    <t>042130</t>
  </si>
</sst>
</file>

<file path=xl/styles.xml><?xml version="1.0" encoding="utf-8"?>
<styleSheet xmlns="http://schemas.openxmlformats.org/spreadsheetml/2006/main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  <font>
      <b/>
      <sz val="9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80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5" fillId="12" borderId="0" applyNumberFormat="0" applyBorder="0" applyAlignment="0" applyProtection="0"/>
    <xf numFmtId="0" fontId="75" fillId="9" borderId="0" applyNumberFormat="0" applyBorder="0" applyAlignment="0" applyProtection="0"/>
    <xf numFmtId="0" fontId="75" fillId="10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5" borderId="0" applyNumberFormat="0" applyBorder="0" applyAlignment="0" applyProtection="0"/>
    <xf numFmtId="0" fontId="76" fillId="7" borderId="39" applyNumberFormat="0" applyAlignment="0" applyProtection="0"/>
    <xf numFmtId="0" fontId="77" fillId="0" borderId="0" applyNumberFormat="0" applyFill="0" applyBorder="0" applyAlignment="0" applyProtection="0"/>
    <xf numFmtId="0" fontId="78" fillId="0" borderId="41" applyNumberFormat="0" applyFill="0" applyAlignment="0" applyProtection="0"/>
    <xf numFmtId="0" fontId="79" fillId="0" borderId="42" applyNumberFormat="0" applyFill="0" applyAlignment="0" applyProtection="0"/>
    <xf numFmtId="0" fontId="80" fillId="0" borderId="43" applyNumberFormat="0" applyFill="0" applyAlignment="0" applyProtection="0"/>
    <xf numFmtId="0" fontId="80" fillId="0" borderId="0" applyNumberFormat="0" applyFill="0" applyBorder="0" applyAlignment="0" applyProtection="0"/>
    <xf numFmtId="0" fontId="81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44" applyNumberFormat="0" applyFill="0" applyAlignment="0" applyProtection="0"/>
    <xf numFmtId="0" fontId="35" fillId="23" borderId="45" applyNumberFormat="0" applyFont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75" fillId="18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9" borderId="0" applyNumberFormat="0" applyBorder="0" applyAlignment="0" applyProtection="0"/>
    <xf numFmtId="0" fontId="85" fillId="4" borderId="0" applyNumberFormat="0" applyBorder="0" applyAlignment="0" applyProtection="0"/>
    <xf numFmtId="0" fontId="86" fillId="20" borderId="46" applyNumberFormat="0" applyAlignment="0" applyProtection="0"/>
    <xf numFmtId="0" fontId="87" fillId="0" borderId="0" applyNumberFormat="0" applyFill="0" applyBorder="0" applyAlignment="0" applyProtection="0"/>
    <xf numFmtId="0" fontId="36" fillId="0" borderId="0"/>
    <xf numFmtId="0" fontId="36" fillId="0" borderId="0"/>
    <xf numFmtId="0" fontId="8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89" fillId="0" borderId="47" applyNumberFormat="0" applyFill="0" applyAlignment="0" applyProtection="0"/>
    <xf numFmtId="44" fontId="10" fillId="0" borderId="0" applyFont="0" applyFill="0" applyBorder="0" applyAlignment="0" applyProtection="0"/>
    <xf numFmtId="0" fontId="90" fillId="3" borderId="0" applyNumberFormat="0" applyBorder="0" applyAlignment="0" applyProtection="0"/>
    <xf numFmtId="0" fontId="91" fillId="22" borderId="0" applyNumberFormat="0" applyBorder="0" applyAlignment="0" applyProtection="0"/>
    <xf numFmtId="0" fontId="88" fillId="0" borderId="0"/>
    <xf numFmtId="0" fontId="92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  <xf numFmtId="9" fontId="10" fillId="0" borderId="0" applyFont="0" applyFill="0" applyBorder="0" applyAlignment="0" applyProtection="0"/>
  </cellStyleXfs>
  <cellXfs count="1672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16" fillId="0" borderId="0" xfId="0" applyNumberFormat="1" applyFont="1" applyFill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59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59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3" fillId="0" borderId="0" xfId="48" applyFont="1"/>
    <xf numFmtId="0" fontId="69" fillId="0" borderId="0" xfId="48" applyFont="1"/>
    <xf numFmtId="166" fontId="69" fillId="0" borderId="0" xfId="35" applyNumberFormat="1" applyFont="1"/>
    <xf numFmtId="166" fontId="70" fillId="0" borderId="0" xfId="35" applyNumberFormat="1" applyFont="1" applyFill="1" applyBorder="1" applyAlignment="1">
      <alignment horizontal="right"/>
    </xf>
    <xf numFmtId="0" fontId="60" fillId="0" borderId="7" xfId="48" applyFont="1" applyBorder="1" applyAlignment="1">
      <alignment horizontal="center"/>
    </xf>
    <xf numFmtId="0" fontId="72" fillId="0" borderId="0" xfId="48" applyFont="1"/>
    <xf numFmtId="0" fontId="69" fillId="0" borderId="0" xfId="48" applyFont="1" applyBorder="1"/>
    <xf numFmtId="166" fontId="69" fillId="0" borderId="0" xfId="35" applyNumberFormat="1" applyFont="1" applyBorder="1"/>
    <xf numFmtId="164" fontId="73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2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vertical="center" wrapText="1"/>
    </xf>
    <xf numFmtId="164" fontId="67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4" fillId="0" borderId="0" xfId="0" applyFont="1" applyFill="1" applyBorder="1" applyAlignment="1" applyProtection="1">
      <alignment horizontal="center" vertical="center"/>
    </xf>
    <xf numFmtId="3" fontId="95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6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7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8" fillId="0" borderId="2" xfId="160" applyNumberFormat="1" applyFont="1" applyFill="1" applyBorder="1" applyAlignment="1">
      <alignment horizontal="right" vertical="center" wrapText="1"/>
    </xf>
    <xf numFmtId="164" fontId="98" fillId="0" borderId="62" xfId="160" applyNumberFormat="1" applyFont="1" applyFill="1" applyBorder="1" applyAlignment="1">
      <alignment horizontal="right" vertical="center" wrapText="1"/>
    </xf>
    <xf numFmtId="164" fontId="98" fillId="0" borderId="3" xfId="160" applyNumberFormat="1" applyFont="1" applyFill="1" applyBorder="1" applyAlignment="1">
      <alignment horizontal="right" vertical="center"/>
    </xf>
    <xf numFmtId="164" fontId="60" fillId="0" borderId="0" xfId="160" applyNumberFormat="1" applyFont="1" applyFill="1" applyBorder="1" applyAlignment="1">
      <alignment horizontal="left" vertical="center" wrapText="1"/>
    </xf>
    <xf numFmtId="164" fontId="60" fillId="0" borderId="0" xfId="160" applyNumberFormat="1" applyFont="1" applyFill="1" applyBorder="1" applyAlignment="1">
      <alignment horizontal="right" vertical="center" wrapText="1"/>
    </xf>
    <xf numFmtId="164" fontId="60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7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4" fillId="0" borderId="0" xfId="0" applyFont="1" applyFill="1" applyBorder="1" applyAlignment="1" applyProtection="1"/>
    <xf numFmtId="0" fontId="0" fillId="0" borderId="0" xfId="0" applyFill="1" applyBorder="1" applyAlignment="1"/>
    <xf numFmtId="0" fontId="95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8" fillId="0" borderId="0" xfId="160" applyNumberFormat="1" applyFont="1" applyFill="1" applyBorder="1" applyAlignment="1">
      <alignment horizontal="left" vertical="center" wrapText="1" indent="1"/>
    </xf>
    <xf numFmtId="164" fontId="98" fillId="0" borderId="0" xfId="160" applyNumberFormat="1" applyFont="1" applyFill="1" applyBorder="1" applyAlignment="1">
      <alignment horizontal="right" vertical="center" wrapText="1"/>
    </xf>
    <xf numFmtId="164" fontId="98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0" fillId="0" borderId="0" xfId="161" applyNumberFormat="1" applyFont="1" applyFill="1" applyBorder="1" applyAlignment="1" applyProtection="1">
      <alignment horizontal="center" vertical="center"/>
    </xf>
    <xf numFmtId="164" fontId="71" fillId="0" borderId="0" xfId="161" applyNumberFormat="1" applyFont="1" applyFill="1" applyBorder="1" applyAlignment="1" applyProtection="1">
      <alignment vertical="center"/>
    </xf>
    <xf numFmtId="164" fontId="71" fillId="0" borderId="0" xfId="161" applyNumberFormat="1" applyFont="1" applyFill="1" applyBorder="1" applyAlignment="1" applyProtection="1">
      <alignment horizontal="center" vertical="center"/>
    </xf>
    <xf numFmtId="164" fontId="71" fillId="0" borderId="0" xfId="0" applyNumberFormat="1" applyFont="1" applyFill="1" applyBorder="1" applyAlignment="1">
      <alignment horizontal="center" vertical="center"/>
    </xf>
    <xf numFmtId="164" fontId="71" fillId="0" borderId="0" xfId="159" applyNumberFormat="1" applyFont="1" applyBorder="1" applyAlignment="1">
      <alignment horizontal="center" vertical="center"/>
    </xf>
    <xf numFmtId="164" fontId="71" fillId="0" borderId="0" xfId="161" applyNumberFormat="1" applyFont="1" applyFill="1" applyBorder="1" applyAlignment="1" applyProtection="1">
      <alignment horizontal="left" vertical="center" indent="1"/>
    </xf>
    <xf numFmtId="164" fontId="71" fillId="0" borderId="0" xfId="161" applyNumberFormat="1" applyFont="1" applyFill="1" applyBorder="1" applyAlignment="1" applyProtection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0" fillId="0" borderId="0" xfId="161" applyNumberFormat="1" applyFont="1" applyFill="1" applyBorder="1" applyAlignment="1" applyProtection="1">
      <alignment horizontal="center" vertical="center" wrapText="1"/>
    </xf>
    <xf numFmtId="164" fontId="71" fillId="0" borderId="0" xfId="159" applyNumberFormat="1" applyFont="1" applyBorder="1" applyAlignment="1">
      <alignment vertical="center" wrapText="1"/>
    </xf>
    <xf numFmtId="164" fontId="71" fillId="0" borderId="0" xfId="161" applyNumberFormat="1" applyFont="1" applyFill="1" applyBorder="1" applyAlignment="1" applyProtection="1">
      <alignment vertical="center" wrapText="1"/>
    </xf>
    <xf numFmtId="164" fontId="71" fillId="0" borderId="0" xfId="159" applyNumberFormat="1" applyFont="1" applyBorder="1" applyAlignment="1">
      <alignment horizontal="center" vertical="center" wrapText="1"/>
    </xf>
    <xf numFmtId="164" fontId="71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8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0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1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1" fillId="0" borderId="30" xfId="0" applyNumberFormat="1" applyFont="1" applyFill="1" applyBorder="1" applyAlignment="1" applyProtection="1">
      <alignment horizontal="right" vertical="center" wrapText="1"/>
    </xf>
    <xf numFmtId="0" fontId="101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1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3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3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4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3" fillId="0" borderId="0" xfId="0" applyFont="1" applyFill="1" applyAlignment="1">
      <alignment vertical="center" wrapText="1"/>
    </xf>
    <xf numFmtId="0" fontId="102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2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4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4" fillId="0" borderId="1" xfId="171" applyFont="1" applyFill="1" applyBorder="1" applyAlignment="1" applyProtection="1">
      <alignment horizontal="center" vertical="center" wrapText="1"/>
    </xf>
    <xf numFmtId="0" fontId="94" fillId="0" borderId="2" xfId="171" applyFont="1" applyFill="1" applyBorder="1" applyAlignment="1" applyProtection="1">
      <alignment horizontal="center" vertical="center"/>
    </xf>
    <xf numFmtId="0" fontId="94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99" fillId="0" borderId="2" xfId="171" applyFont="1" applyFill="1" applyBorder="1" applyAlignment="1" applyProtection="1">
      <alignment horizontal="left" vertical="center" indent="1"/>
    </xf>
    <xf numFmtId="164" fontId="100" fillId="0" borderId="2" xfId="171" applyNumberFormat="1" applyFont="1" applyFill="1" applyBorder="1" applyAlignment="1" applyProtection="1">
      <alignment vertical="center"/>
    </xf>
    <xf numFmtId="164" fontId="100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0" fillId="0" borderId="1" xfId="171" applyFont="1" applyFill="1" applyBorder="1" applyAlignment="1" applyProtection="1">
      <alignment horizontal="left" vertical="center" indent="1"/>
    </xf>
    <xf numFmtId="0" fontId="100" fillId="0" borderId="70" xfId="171" applyFont="1" applyFill="1" applyBorder="1" applyAlignment="1" applyProtection="1">
      <alignment horizontal="left" vertical="center" indent="1"/>
    </xf>
    <xf numFmtId="0" fontId="99" fillId="0" borderId="60" xfId="171" applyFont="1" applyFill="1" applyBorder="1" applyAlignment="1" applyProtection="1">
      <alignment horizontal="left" vertical="center" indent="1"/>
    </xf>
    <xf numFmtId="164" fontId="100" fillId="0" borderId="60" xfId="171" applyNumberFormat="1" applyFont="1" applyFill="1" applyBorder="1" applyProtection="1"/>
    <xf numFmtId="164" fontId="100" fillId="0" borderId="71" xfId="171" applyNumberFormat="1" applyFont="1" applyFill="1" applyBorder="1" applyProtection="1"/>
    <xf numFmtId="0" fontId="14" fillId="0" borderId="0" xfId="171" applyFont="1" applyFill="1" applyProtection="1"/>
    <xf numFmtId="0" fontId="102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3" fillId="0" borderId="0" xfId="172" applyFont="1"/>
    <xf numFmtId="0" fontId="62" fillId="0" borderId="0" xfId="172" applyFont="1" applyAlignment="1">
      <alignment horizontal="center" wrapText="1"/>
    </xf>
    <xf numFmtId="0" fontId="60" fillId="0" borderId="0" xfId="172" applyFont="1"/>
    <xf numFmtId="0" fontId="106" fillId="0" borderId="0" xfId="172" applyFont="1" applyAlignment="1">
      <alignment horizontal="center" vertical="center" wrapText="1"/>
    </xf>
    <xf numFmtId="0" fontId="62" fillId="0" borderId="18" xfId="172" applyFont="1" applyBorder="1" applyAlignment="1">
      <alignment horizontal="center"/>
    </xf>
    <xf numFmtId="0" fontId="62" fillId="0" borderId="23" xfId="172" applyFont="1" applyBorder="1" applyAlignment="1">
      <alignment horizontal="center"/>
    </xf>
    <xf numFmtId="0" fontId="107" fillId="0" borderId="0" xfId="172" applyFont="1"/>
    <xf numFmtId="0" fontId="60" fillId="0" borderId="37" xfId="172" applyFont="1" applyBorder="1" applyAlignment="1">
      <alignment horizontal="center" vertical="center" wrapText="1"/>
    </xf>
    <xf numFmtId="3" fontId="60" fillId="0" borderId="31" xfId="172" applyNumberFormat="1" applyFont="1" applyBorder="1" applyAlignment="1">
      <alignment horizontal="center" vertical="center"/>
    </xf>
    <xf numFmtId="3" fontId="60" fillId="0" borderId="5" xfId="172" applyNumberFormat="1" applyFont="1" applyBorder="1" applyAlignment="1">
      <alignment horizontal="center" vertical="center"/>
    </xf>
    <xf numFmtId="3" fontId="60" fillId="0" borderId="6" xfId="172" applyNumberFormat="1" applyFont="1" applyBorder="1" applyAlignment="1">
      <alignment horizontal="center" vertical="center"/>
    </xf>
    <xf numFmtId="0" fontId="60" fillId="0" borderId="49" xfId="172" applyFont="1" applyBorder="1" applyAlignment="1">
      <alignment horizontal="center" vertical="center" wrapText="1"/>
    </xf>
    <xf numFmtId="3" fontId="60" fillId="0" borderId="68" xfId="172" applyNumberFormat="1" applyFont="1" applyBorder="1" applyAlignment="1">
      <alignment horizontal="center" vertical="center"/>
    </xf>
    <xf numFmtId="3" fontId="60" fillId="0" borderId="11" xfId="172" applyNumberFormat="1" applyFont="1" applyBorder="1" applyAlignment="1">
      <alignment horizontal="center" vertical="center"/>
    </xf>
    <xf numFmtId="3" fontId="60" fillId="0" borderId="12" xfId="172" applyNumberFormat="1" applyFont="1" applyBorder="1" applyAlignment="1">
      <alignment horizontal="center" vertical="center"/>
    </xf>
    <xf numFmtId="0" fontId="108" fillId="0" borderId="0" xfId="172" applyFont="1" applyAlignment="1">
      <alignment horizontal="center" vertical="center" wrapText="1"/>
    </xf>
    <xf numFmtId="0" fontId="108" fillId="0" borderId="0" xfId="172" applyFont="1"/>
    <xf numFmtId="3" fontId="62" fillId="0" borderId="65" xfId="172" applyNumberFormat="1" applyFont="1" applyBorder="1" applyAlignment="1">
      <alignment horizontal="center" vertical="center"/>
    </xf>
    <xf numFmtId="0" fontId="62" fillId="24" borderId="25" xfId="172" applyFont="1" applyFill="1" applyBorder="1" applyAlignment="1">
      <alignment horizontal="center" vertical="center"/>
    </xf>
    <xf numFmtId="3" fontId="62" fillId="0" borderId="2" xfId="172" applyNumberFormat="1" applyFont="1" applyBorder="1" applyAlignment="1">
      <alignment horizontal="center" vertical="center"/>
    </xf>
    <xf numFmtId="3" fontId="62" fillId="0" borderId="3" xfId="172" applyNumberFormat="1" applyFont="1" applyBorder="1" applyAlignment="1">
      <alignment horizontal="center" vertical="center"/>
    </xf>
    <xf numFmtId="0" fontId="106" fillId="0" borderId="0" xfId="172" applyFont="1" applyAlignment="1">
      <alignment horizontal="center" vertical="center"/>
    </xf>
    <xf numFmtId="0" fontId="63" fillId="0" borderId="0" xfId="173" applyFont="1"/>
    <xf numFmtId="0" fontId="63" fillId="0" borderId="0" xfId="173" applyFont="1" applyAlignment="1">
      <alignment horizontal="center"/>
    </xf>
    <xf numFmtId="0" fontId="63" fillId="0" borderId="0" xfId="173" applyFont="1" applyFill="1" applyBorder="1" applyAlignment="1">
      <alignment horizontal="right"/>
    </xf>
    <xf numFmtId="0" fontId="63" fillId="0" borderId="0" xfId="173" applyFont="1" applyAlignment="1">
      <alignment vertical="center"/>
    </xf>
    <xf numFmtId="0" fontId="106" fillId="0" borderId="1" xfId="173" applyFont="1" applyBorder="1" applyAlignment="1">
      <alignment horizontal="center" vertical="center"/>
    </xf>
    <xf numFmtId="0" fontId="106" fillId="0" borderId="2" xfId="173" applyFont="1" applyBorder="1" applyAlignment="1">
      <alignment horizontal="center" vertical="center"/>
    </xf>
    <xf numFmtId="0" fontId="106" fillId="0" borderId="3" xfId="173" applyFont="1" applyFill="1" applyBorder="1" applyAlignment="1">
      <alignment horizontal="center" vertical="center" wrapText="1"/>
    </xf>
    <xf numFmtId="0" fontId="63" fillId="0" borderId="0" xfId="173" applyFont="1" applyAlignment="1">
      <alignment horizontal="center" vertical="center"/>
    </xf>
    <xf numFmtId="0" fontId="63" fillId="0" borderId="4" xfId="173" applyFont="1" applyBorder="1" applyAlignment="1">
      <alignment horizontal="center"/>
    </xf>
    <xf numFmtId="0" fontId="63" fillId="0" borderId="5" xfId="173" applyFont="1" applyBorder="1" applyAlignment="1">
      <alignment wrapText="1"/>
    </xf>
    <xf numFmtId="3" fontId="63" fillId="0" borderId="15" xfId="173" applyNumberFormat="1" applyFont="1" applyFill="1" applyBorder="1" applyAlignment="1"/>
    <xf numFmtId="0" fontId="63" fillId="0" borderId="10" xfId="173" applyFont="1" applyBorder="1" applyAlignment="1">
      <alignment horizontal="center"/>
    </xf>
    <xf numFmtId="0" fontId="63" fillId="0" borderId="11" xfId="173" applyFont="1" applyBorder="1"/>
    <xf numFmtId="3" fontId="63" fillId="0" borderId="56" xfId="173" applyNumberFormat="1" applyFont="1" applyFill="1" applyBorder="1" applyAlignment="1"/>
    <xf numFmtId="0" fontId="106" fillId="0" borderId="1" xfId="173" applyFont="1" applyBorder="1" applyAlignment="1">
      <alignment horizontal="center"/>
    </xf>
    <xf numFmtId="0" fontId="62" fillId="0" borderId="2" xfId="173" applyFont="1" applyBorder="1"/>
    <xf numFmtId="3" fontId="62" fillId="0" borderId="3" xfId="173" applyNumberFormat="1" applyFont="1" applyFill="1" applyBorder="1"/>
    <xf numFmtId="0" fontId="106" fillId="0" borderId="0" xfId="173" applyFont="1"/>
    <xf numFmtId="3" fontId="63" fillId="0" borderId="6" xfId="173" applyNumberFormat="1" applyFont="1" applyFill="1" applyBorder="1"/>
    <xf numFmtId="0" fontId="63" fillId="0" borderId="7" xfId="173" applyFont="1" applyBorder="1" applyAlignment="1">
      <alignment horizontal="center"/>
    </xf>
    <xf numFmtId="0" fontId="63" fillId="0" borderId="8" xfId="173" applyFont="1" applyBorder="1" applyAlignment="1">
      <alignment wrapText="1"/>
    </xf>
    <xf numFmtId="3" fontId="63" fillId="0" borderId="9" xfId="173" applyNumberFormat="1" applyFont="1" applyFill="1" applyBorder="1"/>
    <xf numFmtId="0" fontId="63" fillId="0" borderId="11" xfId="173" applyFont="1" applyBorder="1" applyAlignment="1">
      <alignment wrapText="1"/>
    </xf>
    <xf numFmtId="3" fontId="63" fillId="0" borderId="12" xfId="173" applyNumberFormat="1" applyFont="1" applyFill="1" applyBorder="1"/>
    <xf numFmtId="0" fontId="63" fillId="0" borderId="22" xfId="173" applyFont="1" applyBorder="1" applyAlignment="1">
      <alignment horizontal="center"/>
    </xf>
    <xf numFmtId="0" fontId="106" fillId="0" borderId="70" xfId="173" applyFont="1" applyBorder="1" applyAlignment="1">
      <alignment horizontal="center"/>
    </xf>
    <xf numFmtId="0" fontId="106" fillId="0" borderId="2" xfId="173" applyFont="1" applyBorder="1" applyAlignment="1">
      <alignment horizontal="left"/>
    </xf>
    <xf numFmtId="3" fontId="106" fillId="0" borderId="3" xfId="173" applyNumberFormat="1" applyFont="1" applyBorder="1"/>
    <xf numFmtId="0" fontId="106" fillId="0" borderId="4" xfId="173" applyFont="1" applyBorder="1" applyAlignment="1">
      <alignment horizontal="center"/>
    </xf>
    <xf numFmtId="0" fontId="106" fillId="0" borderId="24" xfId="173" applyFont="1" applyBorder="1"/>
    <xf numFmtId="3" fontId="106" fillId="0" borderId="72" xfId="173" applyNumberFormat="1" applyFont="1" applyBorder="1"/>
    <xf numFmtId="0" fontId="109" fillId="0" borderId="66" xfId="173" applyFont="1" applyBorder="1" applyAlignment="1"/>
    <xf numFmtId="0" fontId="109" fillId="0" borderId="0" xfId="173" applyFont="1" applyBorder="1" applyAlignment="1"/>
    <xf numFmtId="0" fontId="63" fillId="0" borderId="0" xfId="173" applyFont="1" applyFill="1"/>
    <xf numFmtId="164" fontId="103" fillId="0" borderId="0" xfId="0" applyNumberFormat="1" applyFont="1" applyFill="1" applyAlignment="1">
      <alignment horizontal="center" vertical="center" wrapText="1"/>
    </xf>
    <xf numFmtId="164" fontId="103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0" fillId="0" borderId="73" xfId="0" applyFont="1" applyFill="1" applyBorder="1" applyAlignment="1">
      <alignment horizontal="center" vertical="center" wrapText="1"/>
    </xf>
    <xf numFmtId="0" fontId="100" fillId="0" borderId="76" xfId="0" applyFont="1" applyFill="1" applyBorder="1" applyAlignment="1">
      <alignment horizontal="center" vertical="center" wrapText="1"/>
    </xf>
    <xf numFmtId="0" fontId="100" fillId="0" borderId="74" xfId="0" applyFont="1" applyFill="1" applyBorder="1" applyAlignment="1">
      <alignment horizontal="center" vertical="center" wrapText="1"/>
    </xf>
    <xf numFmtId="0" fontId="100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1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1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5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4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7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8" fillId="0" borderId="1" xfId="160" applyNumberFormat="1" applyFont="1" applyFill="1" applyBorder="1" applyAlignment="1">
      <alignment vertical="center" wrapText="1"/>
    </xf>
    <xf numFmtId="0" fontId="106" fillId="0" borderId="0" xfId="175" applyFont="1"/>
    <xf numFmtId="0" fontId="63" fillId="0" borderId="0" xfId="175" applyFont="1"/>
    <xf numFmtId="0" fontId="106" fillId="0" borderId="0" xfId="175" applyFont="1" applyAlignment="1">
      <alignment horizontal="center" vertical="center"/>
    </xf>
    <xf numFmtId="0" fontId="63" fillId="0" borderId="36" xfId="175" applyFont="1" applyBorder="1" applyAlignment="1">
      <alignment horizontal="center" vertical="center"/>
    </xf>
    <xf numFmtId="0" fontId="111" fillId="0" borderId="37" xfId="175" applyFont="1" applyBorder="1"/>
    <xf numFmtId="164" fontId="69" fillId="0" borderId="6" xfId="35" applyNumberFormat="1" applyFont="1" applyBorder="1" applyAlignment="1">
      <alignment horizontal="right" vertical="center"/>
    </xf>
    <xf numFmtId="0" fontId="63" fillId="0" borderId="38" xfId="175" applyFont="1" applyBorder="1" applyAlignment="1">
      <alignment horizontal="center" vertical="center"/>
    </xf>
    <xf numFmtId="0" fontId="111" fillId="0" borderId="32" xfId="175" applyFont="1" applyBorder="1" applyAlignment="1">
      <alignment wrapText="1"/>
    </xf>
    <xf numFmtId="164" fontId="69" fillId="0" borderId="9" xfId="35" applyNumberFormat="1" applyFont="1" applyBorder="1" applyAlignment="1">
      <alignment horizontal="right" vertical="center"/>
    </xf>
    <xf numFmtId="0" fontId="111" fillId="0" borderId="32" xfId="175" applyFont="1" applyBorder="1"/>
    <xf numFmtId="0" fontId="111" fillId="0" borderId="32" xfId="175" applyFont="1" applyFill="1" applyBorder="1" applyAlignment="1">
      <alignment wrapText="1"/>
    </xf>
    <xf numFmtId="164" fontId="69" fillId="0" borderId="9" xfId="35" applyNumberFormat="1" applyFont="1" applyBorder="1" applyAlignment="1">
      <alignment horizontal="right"/>
    </xf>
    <xf numFmtId="0" fontId="29" fillId="0" borderId="0" xfId="176"/>
    <xf numFmtId="166" fontId="73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69" fillId="0" borderId="8" xfId="176" applyFont="1" applyFill="1" applyBorder="1" applyAlignment="1">
      <alignment wrapText="1"/>
    </xf>
    <xf numFmtId="166" fontId="69" fillId="0" borderId="8" xfId="177" applyNumberFormat="1" applyFont="1" applyFill="1" applyBorder="1" applyAlignment="1">
      <alignment horizontal="center" vertical="center"/>
    </xf>
    <xf numFmtId="0" fontId="69" fillId="0" borderId="8" xfId="176" applyFont="1" applyBorder="1" applyAlignment="1">
      <alignment wrapText="1"/>
    </xf>
    <xf numFmtId="166" fontId="69" fillId="0" borderId="8" xfId="177" applyNumberFormat="1" applyFont="1" applyBorder="1" applyAlignment="1">
      <alignment vertical="center"/>
    </xf>
    <xf numFmtId="0" fontId="111" fillId="0" borderId="8" xfId="176" applyFont="1" applyBorder="1" applyAlignment="1">
      <alignment vertical="center" wrapText="1"/>
    </xf>
    <xf numFmtId="166" fontId="111" fillId="0" borderId="8" xfId="177" applyNumberFormat="1" applyFont="1" applyBorder="1" applyAlignment="1">
      <alignment horizontal="center" vertical="center"/>
    </xf>
    <xf numFmtId="0" fontId="111" fillId="0" borderId="8" xfId="176" applyFont="1" applyBorder="1" applyAlignment="1">
      <alignment vertical="center" wrapText="1" shrinkToFit="1"/>
    </xf>
    <xf numFmtId="166" fontId="111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69" fillId="0" borderId="5" xfId="176" applyFont="1" applyFill="1" applyBorder="1" applyAlignment="1">
      <alignment wrapText="1"/>
    </xf>
    <xf numFmtId="166" fontId="69" fillId="0" borderId="5" xfId="177" applyNumberFormat="1" applyFont="1" applyFill="1" applyBorder="1" applyAlignment="1">
      <alignment horizontal="center" vertical="center"/>
    </xf>
    <xf numFmtId="1" fontId="95" fillId="0" borderId="1" xfId="1" applyNumberFormat="1" applyFont="1" applyFill="1" applyBorder="1" applyAlignment="1" applyProtection="1">
      <alignment horizontal="center" vertical="center"/>
    </xf>
    <xf numFmtId="1" fontId="95" fillId="0" borderId="2" xfId="1" applyNumberFormat="1" applyFont="1" applyFill="1" applyBorder="1" applyAlignment="1" applyProtection="1">
      <alignment horizontal="center" vertical="center"/>
    </xf>
    <xf numFmtId="1" fontId="95" fillId="0" borderId="2" xfId="177" applyNumberFormat="1" applyFont="1" applyFill="1" applyBorder="1" applyAlignment="1" applyProtection="1">
      <alignment horizontal="center" vertical="center"/>
    </xf>
    <xf numFmtId="1" fontId="95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1" fillId="0" borderId="11" xfId="176" applyFont="1" applyBorder="1" applyAlignment="1">
      <alignment vertical="center" wrapText="1" shrinkToFit="1"/>
    </xf>
    <xf numFmtId="166" fontId="111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5" fillId="0" borderId="4" xfId="1" applyFont="1" applyFill="1" applyBorder="1" applyAlignment="1" applyProtection="1">
      <alignment horizontal="center" vertical="center"/>
    </xf>
    <xf numFmtId="166" fontId="101" fillId="0" borderId="6" xfId="177" applyNumberFormat="1" applyFont="1" applyFill="1" applyBorder="1" applyAlignment="1" applyProtection="1">
      <alignment vertical="center"/>
      <protection locked="0"/>
    </xf>
    <xf numFmtId="0" fontId="95" fillId="0" borderId="7" xfId="1" applyFont="1" applyFill="1" applyBorder="1" applyAlignment="1" applyProtection="1">
      <alignment horizontal="center" vertical="center"/>
    </xf>
    <xf numFmtId="166" fontId="101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5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5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6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2" fillId="0" borderId="1" xfId="178" applyFont="1" applyFill="1" applyBorder="1" applyAlignment="1">
      <alignment horizontal="center" vertical="center" wrapText="1"/>
    </xf>
    <xf numFmtId="0" fontId="62" fillId="0" borderId="2" xfId="178" applyFont="1" applyFill="1" applyBorder="1" applyAlignment="1">
      <alignment horizontal="center" vertical="center" wrapText="1"/>
    </xf>
    <xf numFmtId="0" fontId="62" fillId="0" borderId="3" xfId="178" applyFont="1" applyFill="1" applyBorder="1" applyAlignment="1">
      <alignment horizontal="center" vertical="center" wrapText="1"/>
    </xf>
    <xf numFmtId="0" fontId="60" fillId="0" borderId="4" xfId="178" applyFont="1" applyFill="1" applyBorder="1" applyAlignment="1">
      <alignment horizontal="center"/>
    </xf>
    <xf numFmtId="14" fontId="101" fillId="0" borderId="5" xfId="0" applyNumberFormat="1" applyFont="1" applyFill="1" applyBorder="1" applyAlignment="1"/>
    <xf numFmtId="3" fontId="60" fillId="0" borderId="6" xfId="178" applyNumberFormat="1" applyFont="1" applyFill="1" applyBorder="1" applyAlignment="1">
      <alignment horizontal="right"/>
    </xf>
    <xf numFmtId="0" fontId="60" fillId="0" borderId="7" xfId="178" applyFont="1" applyFill="1" applyBorder="1" applyAlignment="1">
      <alignment horizontal="center"/>
    </xf>
    <xf numFmtId="14" fontId="101" fillId="0" borderId="8" xfId="0" applyNumberFormat="1" applyFont="1" applyFill="1" applyBorder="1" applyAlignment="1"/>
    <xf numFmtId="3" fontId="60" fillId="0" borderId="9" xfId="178" applyNumberFormat="1" applyFont="1" applyFill="1" applyBorder="1" applyAlignment="1">
      <alignment horizontal="right"/>
    </xf>
    <xf numFmtId="0" fontId="60" fillId="0" borderId="10" xfId="178" applyFont="1" applyFill="1" applyBorder="1" applyAlignment="1">
      <alignment horizontal="center"/>
    </xf>
    <xf numFmtId="14" fontId="101" fillId="0" borderId="11" xfId="0" applyNumberFormat="1" applyFont="1" applyFill="1" applyBorder="1" applyAlignment="1"/>
    <xf numFmtId="3" fontId="60" fillId="0" borderId="12" xfId="178" applyNumberFormat="1" applyFont="1" applyFill="1" applyBorder="1" applyAlignment="1">
      <alignment horizontal="right"/>
    </xf>
    <xf numFmtId="0" fontId="62" fillId="0" borderId="1" xfId="178" applyFont="1" applyFill="1" applyBorder="1" applyAlignment="1">
      <alignment horizontal="center"/>
    </xf>
    <xf numFmtId="0" fontId="62" fillId="0" borderId="2" xfId="178" applyFont="1" applyFill="1" applyBorder="1" applyAlignment="1">
      <alignment horizontal="left"/>
    </xf>
    <xf numFmtId="3" fontId="62" fillId="0" borderId="3" xfId="178" applyNumberFormat="1" applyFont="1" applyFill="1" applyBorder="1" applyAlignment="1">
      <alignment horizontal="right"/>
    </xf>
    <xf numFmtId="0" fontId="60" fillId="0" borderId="37" xfId="172" applyFont="1" applyBorder="1" applyAlignment="1">
      <alignment horizontal="left" vertical="center" wrapText="1"/>
    </xf>
    <xf numFmtId="0" fontId="62" fillId="0" borderId="25" xfId="172" applyFont="1" applyBorder="1" applyAlignment="1">
      <alignment horizontal="left" vertical="center"/>
    </xf>
    <xf numFmtId="0" fontId="107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4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4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4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4" fillId="0" borderId="6" xfId="178" applyFont="1" applyBorder="1" applyAlignment="1">
      <alignment vertical="center"/>
    </xf>
    <xf numFmtId="0" fontId="64" fillId="0" borderId="1" xfId="178" applyFont="1" applyBorder="1" applyAlignment="1">
      <alignment horizontal="center" vertical="center" wrapText="1"/>
    </xf>
    <xf numFmtId="0" fontId="64" fillId="0" borderId="2" xfId="178" applyFont="1" applyBorder="1" applyAlignment="1">
      <alignment horizontal="center" vertical="center" wrapText="1"/>
    </xf>
    <xf numFmtId="0" fontId="64" fillId="0" borderId="3" xfId="178" applyFont="1" applyBorder="1" applyAlignment="1">
      <alignment horizontal="center" vertical="center" wrapText="1"/>
    </xf>
    <xf numFmtId="0" fontId="60" fillId="0" borderId="10" xfId="48" applyFont="1" applyBorder="1" applyAlignment="1">
      <alignment horizontal="center"/>
    </xf>
    <xf numFmtId="0" fontId="60" fillId="0" borderId="4" xfId="48" applyFont="1" applyBorder="1" applyAlignment="1">
      <alignment horizontal="center"/>
    </xf>
    <xf numFmtId="0" fontId="60" fillId="0" borderId="16" xfId="48" applyFont="1" applyBorder="1" applyAlignment="1">
      <alignment horizontal="center"/>
    </xf>
    <xf numFmtId="166" fontId="62" fillId="0" borderId="3" xfId="35" applyNumberFormat="1" applyFont="1" applyBorder="1" applyAlignment="1"/>
    <xf numFmtId="0" fontId="62" fillId="0" borderId="1" xfId="48" applyFont="1" applyBorder="1" applyAlignment="1">
      <alignment horizontal="center" vertical="center" wrapText="1"/>
    </xf>
    <xf numFmtId="166" fontId="62" fillId="0" borderId="3" xfId="35" applyNumberFormat="1" applyFont="1" applyBorder="1" applyAlignment="1">
      <alignment horizontal="center" vertical="center" wrapText="1"/>
    </xf>
    <xf numFmtId="0" fontId="62" fillId="0" borderId="1" xfId="48" applyFont="1" applyBorder="1" applyAlignment="1">
      <alignment horizontal="center"/>
    </xf>
    <xf numFmtId="166" fontId="60" fillId="0" borderId="6" xfId="35" applyNumberFormat="1" applyFont="1" applyFill="1" applyBorder="1" applyAlignment="1"/>
    <xf numFmtId="166" fontId="60" fillId="0" borderId="9" xfId="35" applyNumberFormat="1" applyFont="1" applyFill="1" applyBorder="1" applyAlignment="1"/>
    <xf numFmtId="166" fontId="71" fillId="0" borderId="9" xfId="35" applyNumberFormat="1" applyFont="1" applyFill="1" applyBorder="1" applyAlignment="1"/>
    <xf numFmtId="166" fontId="60" fillId="0" borderId="9" xfId="35" applyNumberFormat="1" applyFont="1" applyBorder="1" applyAlignment="1"/>
    <xf numFmtId="166" fontId="60" fillId="0" borderId="56" xfId="35" applyNumberFormat="1" applyFont="1" applyBorder="1" applyAlignment="1"/>
    <xf numFmtId="166" fontId="62" fillId="0" borderId="71" xfId="35" applyNumberFormat="1" applyFont="1" applyBorder="1" applyAlignment="1"/>
    <xf numFmtId="0" fontId="63" fillId="0" borderId="27" xfId="175" applyFont="1" applyBorder="1" applyAlignment="1">
      <alignment horizontal="center" vertical="center"/>
    </xf>
    <xf numFmtId="0" fontId="111" fillId="0" borderId="49" xfId="175" applyFont="1" applyBorder="1" applyAlignment="1">
      <alignment wrapText="1"/>
    </xf>
    <xf numFmtId="164" fontId="69" fillId="0" borderId="12" xfId="35" applyNumberFormat="1" applyFont="1" applyBorder="1" applyAlignment="1">
      <alignment horizontal="right"/>
    </xf>
    <xf numFmtId="0" fontId="106" fillId="0" borderId="20" xfId="175" applyFont="1" applyBorder="1" applyAlignment="1">
      <alignment horizontal="center" vertical="center"/>
    </xf>
    <xf numFmtId="0" fontId="112" fillId="0" borderId="25" xfId="175" applyFont="1" applyFill="1" applyBorder="1"/>
    <xf numFmtId="164" fontId="113" fillId="0" borderId="3" xfId="35" applyNumberFormat="1" applyFont="1" applyBorder="1" applyAlignment="1">
      <alignment horizontal="right"/>
    </xf>
    <xf numFmtId="0" fontId="106" fillId="0" borderId="28" xfId="175" applyFont="1" applyBorder="1" applyAlignment="1">
      <alignment horizontal="center" vertical="center"/>
    </xf>
    <xf numFmtId="0" fontId="112" fillId="0" borderId="59" xfId="175" applyFont="1" applyFill="1" applyBorder="1" applyAlignment="1">
      <alignment wrapText="1"/>
    </xf>
    <xf numFmtId="164" fontId="113" fillId="0" borderId="56" xfId="35" applyNumberFormat="1" applyFont="1" applyBorder="1" applyAlignment="1">
      <alignment horizontal="right"/>
    </xf>
    <xf numFmtId="0" fontId="111" fillId="0" borderId="37" xfId="175" applyFont="1" applyFill="1" applyBorder="1" applyAlignment="1">
      <alignment wrapText="1"/>
    </xf>
    <xf numFmtId="164" fontId="69" fillId="0" borderId="6" xfId="35" applyNumberFormat="1" applyFont="1" applyBorder="1" applyAlignment="1">
      <alignment horizontal="right"/>
    </xf>
    <xf numFmtId="0" fontId="112" fillId="0" borderId="25" xfId="175" applyFont="1" applyFill="1" applyBorder="1" applyAlignment="1">
      <alignment wrapText="1"/>
    </xf>
    <xf numFmtId="0" fontId="111" fillId="0" borderId="49" xfId="175" applyFont="1" applyFill="1" applyBorder="1" applyAlignment="1">
      <alignment wrapText="1"/>
    </xf>
    <xf numFmtId="164" fontId="106" fillId="0" borderId="3" xfId="175" applyNumberFormat="1" applyFont="1" applyBorder="1" applyAlignment="1">
      <alignment horizontal="right"/>
    </xf>
    <xf numFmtId="0" fontId="63" fillId="0" borderId="20" xfId="175" applyFont="1" applyBorder="1" applyAlignment="1">
      <alignment horizontal="center" vertical="center"/>
    </xf>
    <xf numFmtId="0" fontId="112" fillId="0" borderId="25" xfId="175" applyFont="1" applyBorder="1" applyAlignment="1">
      <alignment wrapText="1"/>
    </xf>
    <xf numFmtId="164" fontId="69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0" fillId="0" borderId="0" xfId="178" applyFont="1" applyFill="1" applyBorder="1" applyAlignment="1">
      <alignment horizontal="center"/>
    </xf>
    <xf numFmtId="14" fontId="101" fillId="0" borderId="0" xfId="0" applyNumberFormat="1" applyFont="1" applyFill="1" applyBorder="1" applyAlignment="1"/>
    <xf numFmtId="3" fontId="60" fillId="0" borderId="0" xfId="178" applyNumberFormat="1" applyFont="1" applyFill="1" applyBorder="1" applyAlignment="1">
      <alignment horizontal="right"/>
    </xf>
    <xf numFmtId="0" fontId="62" fillId="0" borderId="0" xfId="178" applyFont="1" applyFill="1" applyBorder="1" applyAlignment="1">
      <alignment horizontal="center"/>
    </xf>
    <xf numFmtId="0" fontId="62" fillId="0" borderId="0" xfId="178" applyFont="1" applyFill="1" applyBorder="1" applyAlignment="1">
      <alignment horizontal="left"/>
    </xf>
    <xf numFmtId="3" fontId="62" fillId="0" borderId="0" xfId="178" applyNumberFormat="1" applyFont="1" applyFill="1" applyBorder="1" applyAlignment="1">
      <alignment horizontal="right"/>
    </xf>
    <xf numFmtId="0" fontId="64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2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3" fontId="10" fillId="0" borderId="8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7" fillId="0" borderId="8" xfId="1" applyNumberFormat="1" applyFont="1" applyFill="1" applyBorder="1" applyProtection="1"/>
    <xf numFmtId="3" fontId="117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4" fontId="117" fillId="0" borderId="8" xfId="0" applyNumberFormat="1" applyFont="1" applyFill="1" applyBorder="1" applyAlignment="1"/>
    <xf numFmtId="49" fontId="16" fillId="0" borderId="37" xfId="1" applyNumberFormat="1" applyFont="1" applyFill="1" applyBorder="1" applyAlignment="1" applyProtection="1">
      <alignment horizontal="left" vertical="center" wrapText="1" indent="1"/>
    </xf>
    <xf numFmtId="0" fontId="16" fillId="0" borderId="96" xfId="1" applyFont="1" applyFill="1" applyBorder="1" applyAlignment="1" applyProtection="1">
      <alignment vertical="center" wrapText="1"/>
    </xf>
    <xf numFmtId="0" fontId="16" fillId="0" borderId="60" xfId="1" applyFont="1" applyFill="1" applyBorder="1" applyAlignment="1" applyProtection="1">
      <alignment horizontal="center" vertical="center" wrapText="1"/>
    </xf>
    <xf numFmtId="164" fontId="16" fillId="0" borderId="92" xfId="1" applyNumberFormat="1" applyFont="1" applyFill="1" applyBorder="1" applyAlignment="1" applyProtection="1">
      <alignment vertical="center" wrapText="1"/>
      <protection locked="0"/>
    </xf>
    <xf numFmtId="164" fontId="16" fillId="0" borderId="48" xfId="1" applyNumberFormat="1" applyFont="1" applyFill="1" applyBorder="1" applyAlignment="1" applyProtection="1">
      <alignment vertical="center" wrapText="1"/>
      <protection locked="0"/>
    </xf>
    <xf numFmtId="0" fontId="14" fillId="0" borderId="54" xfId="1" applyFont="1" applyFill="1" applyBorder="1" applyAlignment="1" applyProtection="1">
      <alignment horizontal="left" vertical="center" wrapText="1"/>
    </xf>
    <xf numFmtId="3" fontId="10" fillId="0" borderId="14" xfId="1" applyNumberFormat="1" applyFont="1" applyFill="1" applyBorder="1" applyProtection="1"/>
    <xf numFmtId="0" fontId="22" fillId="0" borderId="55" xfId="1" applyFont="1" applyFill="1" applyBorder="1" applyAlignment="1" applyProtection="1">
      <alignment horizontal="left" vertical="center" wrapText="1" indent="11"/>
    </xf>
    <xf numFmtId="0" fontId="22" fillId="0" borderId="18" xfId="1" applyFont="1" applyFill="1" applyBorder="1" applyAlignment="1" applyProtection="1">
      <alignment horizontal="center" vertical="center" wrapText="1"/>
    </xf>
    <xf numFmtId="164" fontId="22" fillId="0" borderId="64" xfId="1" applyNumberFormat="1" applyFont="1" applyFill="1" applyBorder="1" applyAlignment="1" applyProtection="1">
      <alignment vertical="center" wrapText="1"/>
      <protection locked="0"/>
    </xf>
    <xf numFmtId="3" fontId="10" fillId="0" borderId="18" xfId="1" applyNumberFormat="1" applyFont="1" applyFill="1" applyBorder="1" applyProtection="1"/>
    <xf numFmtId="3" fontId="22" fillId="0" borderId="8" xfId="1" applyNumberFormat="1" applyFont="1" applyFill="1" applyBorder="1" applyProtection="1"/>
    <xf numFmtId="164" fontId="19" fillId="0" borderId="25" xfId="161" applyNumberFormat="1" applyFont="1" applyFill="1" applyBorder="1" applyAlignment="1" applyProtection="1">
      <alignment vertical="center" wrapText="1"/>
    </xf>
    <xf numFmtId="164" fontId="19" fillId="0" borderId="25" xfId="159" applyNumberFormat="1" applyFont="1" applyBorder="1" applyAlignment="1">
      <alignment horizontal="center" vertical="center" wrapText="1"/>
    </xf>
    <xf numFmtId="164" fontId="19" fillId="0" borderId="21" xfId="159" applyNumberFormat="1" applyFont="1" applyBorder="1" applyAlignment="1">
      <alignment horizontal="center" vertical="center" wrapText="1"/>
    </xf>
    <xf numFmtId="0" fontId="0" fillId="0" borderId="8" xfId="1" applyFont="1" applyFill="1" applyBorder="1" applyAlignment="1" applyProtection="1">
      <alignment horizontal="left" vertical="center" wrapText="1"/>
    </xf>
    <xf numFmtId="3" fontId="56" fillId="0" borderId="9" xfId="51" applyNumberFormat="1" applyFont="1" applyFill="1" applyBorder="1" applyAlignment="1">
      <alignment vertical="center"/>
    </xf>
    <xf numFmtId="3" fontId="116" fillId="0" borderId="10" xfId="0" applyNumberFormat="1" applyFont="1" applyFill="1" applyBorder="1" applyAlignment="1">
      <alignment horizontal="right" vertical="center"/>
    </xf>
    <xf numFmtId="3" fontId="116" fillId="0" borderId="6" xfId="0" applyNumberFormat="1" applyFont="1" applyFill="1" applyBorder="1" applyAlignment="1">
      <alignment horizontal="right" vertical="center"/>
    </xf>
    <xf numFmtId="3" fontId="116" fillId="0" borderId="12" xfId="0" applyNumberFormat="1" applyFont="1" applyFill="1" applyBorder="1" applyAlignment="1">
      <alignment horizontal="right" vertical="center"/>
    </xf>
    <xf numFmtId="3" fontId="116" fillId="0" borderId="4" xfId="0" applyNumberFormat="1" applyFont="1" applyFill="1" applyBorder="1" applyAlignment="1">
      <alignment horizontal="right" vertical="center"/>
    </xf>
    <xf numFmtId="164" fontId="118" fillId="0" borderId="9" xfId="161" applyNumberFormat="1" applyFont="1" applyFill="1" applyBorder="1" applyAlignment="1" applyProtection="1">
      <alignment vertical="center" wrapText="1"/>
    </xf>
    <xf numFmtId="3" fontId="116" fillId="0" borderId="7" xfId="0" applyNumberFormat="1" applyFont="1" applyFill="1" applyBorder="1" applyAlignment="1">
      <alignment horizontal="right" vertical="center"/>
    </xf>
    <xf numFmtId="3" fontId="116" fillId="0" borderId="13" xfId="0" applyNumberFormat="1" applyFont="1" applyFill="1" applyBorder="1" applyAlignment="1">
      <alignment horizontal="right" vertical="center"/>
    </xf>
    <xf numFmtId="3" fontId="116" fillId="0" borderId="9" xfId="0" applyNumberFormat="1" applyFont="1" applyFill="1" applyBorder="1" applyAlignment="1">
      <alignment horizontal="right" vertical="center"/>
    </xf>
    <xf numFmtId="3" fontId="116" fillId="0" borderId="22" xfId="0" applyNumberFormat="1" applyFont="1" applyFill="1" applyBorder="1" applyAlignment="1">
      <alignment horizontal="right" vertical="center"/>
    </xf>
    <xf numFmtId="3" fontId="116" fillId="0" borderId="23" xfId="0" applyNumberFormat="1" applyFont="1" applyFill="1" applyBorder="1" applyAlignment="1">
      <alignment horizontal="right" vertical="center"/>
    </xf>
    <xf numFmtId="164" fontId="118" fillId="0" borderId="9" xfId="159" applyNumberFormat="1" applyFont="1" applyBorder="1" applyAlignment="1">
      <alignment horizontal="center" vertical="center" wrapText="1"/>
    </xf>
    <xf numFmtId="3" fontId="116" fillId="0" borderId="7" xfId="159" applyNumberFormat="1" applyFont="1" applyBorder="1" applyAlignment="1">
      <alignment horizontal="right" vertical="center"/>
    </xf>
    <xf numFmtId="3" fontId="116" fillId="0" borderId="22" xfId="159" applyNumberFormat="1" applyFont="1" applyBorder="1" applyAlignment="1">
      <alignment horizontal="right" vertical="center"/>
    </xf>
    <xf numFmtId="3" fontId="116" fillId="0" borderId="23" xfId="159" applyNumberFormat="1" applyFont="1" applyBorder="1" applyAlignment="1">
      <alignment horizontal="right" vertical="center"/>
    </xf>
    <xf numFmtId="3" fontId="116" fillId="0" borderId="53" xfId="159" applyNumberFormat="1" applyFont="1" applyBorder="1" applyAlignment="1">
      <alignment horizontal="right" vertical="center"/>
    </xf>
    <xf numFmtId="164" fontId="116" fillId="0" borderId="30" xfId="161" applyNumberFormat="1" applyFont="1" applyFill="1" applyBorder="1" applyAlignment="1" applyProtection="1">
      <alignment horizontal="left" vertical="center" wrapText="1"/>
    </xf>
    <xf numFmtId="164" fontId="116" fillId="0" borderId="32" xfId="161" applyNumberFormat="1" applyFont="1" applyFill="1" applyBorder="1" applyAlignment="1" applyProtection="1">
      <alignment horizontal="left" vertical="center" wrapText="1"/>
    </xf>
    <xf numFmtId="3" fontId="116" fillId="0" borderId="34" xfId="161" applyNumberFormat="1" applyFont="1" applyFill="1" applyBorder="1" applyAlignment="1" applyProtection="1">
      <alignment horizontal="left" vertical="center"/>
    </xf>
    <xf numFmtId="3" fontId="116" fillId="0" borderId="53" xfId="0" applyNumberFormat="1" applyFont="1" applyFill="1" applyBorder="1" applyAlignment="1">
      <alignment horizontal="right" vertical="center"/>
    </xf>
    <xf numFmtId="3" fontId="116" fillId="0" borderId="38" xfId="0" applyNumberFormat="1" applyFont="1" applyFill="1" applyBorder="1" applyAlignment="1">
      <alignment horizontal="right" vertical="center"/>
    </xf>
    <xf numFmtId="3" fontId="116" fillId="0" borderId="100" xfId="0" applyNumberFormat="1" applyFont="1" applyFill="1" applyBorder="1" applyAlignment="1">
      <alignment horizontal="right" vertical="center"/>
    </xf>
    <xf numFmtId="3" fontId="116" fillId="0" borderId="88" xfId="0" applyNumberFormat="1" applyFont="1" applyFill="1" applyBorder="1" applyAlignment="1">
      <alignment horizontal="right" vertical="center"/>
    </xf>
    <xf numFmtId="3" fontId="116" fillId="0" borderId="101" xfId="0" applyNumberFormat="1" applyFont="1" applyFill="1" applyBorder="1" applyAlignment="1">
      <alignment horizontal="right" vertical="center"/>
    </xf>
    <xf numFmtId="164" fontId="116" fillId="0" borderId="53" xfId="161" applyNumberFormat="1" applyFont="1" applyFill="1" applyBorder="1" applyAlignment="1" applyProtection="1">
      <alignment horizontal="left" vertical="center" wrapText="1"/>
    </xf>
    <xf numFmtId="164" fontId="116" fillId="0" borderId="100" xfId="161" applyNumberFormat="1" applyFont="1" applyFill="1" applyBorder="1" applyAlignment="1" applyProtection="1">
      <alignment horizontal="left" vertical="center" wrapText="1"/>
    </xf>
    <xf numFmtId="3" fontId="116" fillId="0" borderId="12" xfId="161" applyNumberFormat="1" applyFont="1" applyFill="1" applyBorder="1" applyAlignment="1" applyProtection="1">
      <alignment horizontal="left" vertical="center"/>
    </xf>
    <xf numFmtId="164" fontId="116" fillId="0" borderId="102" xfId="161" applyNumberFormat="1" applyFont="1" applyFill="1" applyBorder="1" applyAlignment="1" applyProtection="1">
      <alignment horizontal="left" vertical="center" wrapText="1"/>
    </xf>
    <xf numFmtId="3" fontId="116" fillId="0" borderId="4" xfId="159" applyNumberFormat="1" applyFont="1" applyBorder="1" applyAlignment="1">
      <alignment horizontal="right" vertical="center"/>
    </xf>
    <xf numFmtId="3" fontId="116" fillId="0" borderId="23" xfId="161" applyNumberFormat="1" applyFont="1" applyFill="1" applyBorder="1" applyAlignment="1" applyProtection="1">
      <alignment horizontal="left" vertical="center"/>
    </xf>
    <xf numFmtId="3" fontId="116" fillId="0" borderId="15" xfId="0" applyNumberFormat="1" applyFont="1" applyFill="1" applyBorder="1" applyAlignment="1">
      <alignment horizontal="right" vertical="center"/>
    </xf>
    <xf numFmtId="3" fontId="116" fillId="0" borderId="13" xfId="159" applyNumberFormat="1" applyFont="1" applyBorder="1" applyAlignment="1">
      <alignment horizontal="right" vertical="center"/>
    </xf>
    <xf numFmtId="164" fontId="118" fillId="0" borderId="6" xfId="161" applyNumberFormat="1" applyFont="1" applyFill="1" applyBorder="1" applyAlignment="1" applyProtection="1">
      <alignment vertical="center" wrapText="1"/>
    </xf>
    <xf numFmtId="3" fontId="116" fillId="0" borderId="10" xfId="159" applyNumberFormat="1" applyFont="1" applyBorder="1" applyAlignment="1">
      <alignment horizontal="right" vertical="center"/>
    </xf>
    <xf numFmtId="164" fontId="60" fillId="0" borderId="52" xfId="161" applyNumberFormat="1" applyFont="1" applyFill="1" applyBorder="1" applyAlignment="1" applyProtection="1">
      <alignment horizontal="left" vertical="center" wrapText="1"/>
    </xf>
    <xf numFmtId="164" fontId="60" fillId="0" borderId="33" xfId="161" applyNumberFormat="1" applyFont="1" applyFill="1" applyBorder="1" applyAlignment="1" applyProtection="1">
      <alignment horizontal="left" vertical="center" wrapText="1"/>
    </xf>
    <xf numFmtId="3" fontId="15" fillId="0" borderId="64" xfId="161" applyNumberFormat="1" applyFont="1" applyFill="1" applyBorder="1" applyAlignment="1" applyProtection="1">
      <alignment horizontal="left" vertical="center"/>
    </xf>
    <xf numFmtId="164" fontId="60" fillId="0" borderId="31" xfId="161" applyNumberFormat="1" applyFont="1" applyFill="1" applyBorder="1" applyAlignment="1" applyProtection="1">
      <alignment horizontal="left" vertical="center" wrapText="1"/>
    </xf>
    <xf numFmtId="0" fontId="15" fillId="0" borderId="25" xfId="174" applyFont="1" applyFill="1" applyBorder="1" applyAlignment="1">
      <alignment horizontal="center" vertical="center" wrapText="1"/>
    </xf>
    <xf numFmtId="0" fontId="15" fillId="0" borderId="25" xfId="174" applyFont="1" applyFill="1" applyBorder="1" applyAlignment="1">
      <alignment horizontal="left" vertical="center" wrapText="1"/>
    </xf>
    <xf numFmtId="0" fontId="19" fillId="0" borderId="25" xfId="174" applyFont="1" applyFill="1" applyBorder="1" applyAlignment="1">
      <alignment horizontal="center" vertical="center" wrapText="1"/>
    </xf>
    <xf numFmtId="49" fontId="98" fillId="0" borderId="25" xfId="174" applyNumberFormat="1" applyFont="1" applyFill="1" applyBorder="1"/>
    <xf numFmtId="0" fontId="19" fillId="0" borderId="25" xfId="174" applyFont="1" applyFill="1" applyBorder="1" applyAlignment="1">
      <alignment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16" fillId="0" borderId="21" xfId="1" applyFont="1" applyFill="1" applyBorder="1" applyAlignment="1" applyProtection="1">
      <alignment horizontal="center" wrapText="1"/>
    </xf>
    <xf numFmtId="0" fontId="27" fillId="0" borderId="21" xfId="1" applyFont="1" applyFill="1" applyBorder="1" applyAlignment="1" applyProtection="1">
      <alignment horizontal="center"/>
    </xf>
    <xf numFmtId="0" fontId="14" fillId="0" borderId="15" xfId="1" applyFont="1" applyFill="1" applyBorder="1" applyProtection="1"/>
    <xf numFmtId="0" fontId="14" fillId="0" borderId="9" xfId="1" applyFont="1" applyFill="1" applyBorder="1" applyProtection="1"/>
    <xf numFmtId="0" fontId="14" fillId="0" borderId="12" xfId="1" applyFont="1" applyFill="1" applyBorder="1" applyProtection="1"/>
    <xf numFmtId="0" fontId="14" fillId="0" borderId="6" xfId="1" applyFont="1" applyFill="1" applyBorder="1" applyProtection="1"/>
    <xf numFmtId="0" fontId="14" fillId="0" borderId="3" xfId="1" applyFont="1" applyFill="1" applyBorder="1" applyProtection="1"/>
    <xf numFmtId="0" fontId="6" fillId="0" borderId="15" xfId="1" applyFill="1" applyBorder="1" applyProtection="1"/>
    <xf numFmtId="0" fontId="6" fillId="0" borderId="23" xfId="1" applyFill="1" applyBorder="1" applyProtection="1"/>
    <xf numFmtId="164" fontId="23" fillId="0" borderId="65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vertical="center" wrapText="1"/>
      <protection locked="0"/>
    </xf>
    <xf numFmtId="164" fontId="22" fillId="0" borderId="31" xfId="0" applyNumberFormat="1" applyFont="1" applyFill="1" applyBorder="1" applyAlignment="1" applyProtection="1">
      <alignment vertical="center" wrapText="1"/>
      <protection locked="0"/>
    </xf>
    <xf numFmtId="164" fontId="16" fillId="0" borderId="20" xfId="0" applyNumberFormat="1" applyFont="1" applyFill="1" applyBorder="1" applyAlignment="1" applyProtection="1">
      <alignment vertical="center" wrapText="1"/>
    </xf>
    <xf numFmtId="164" fontId="22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  <protection locked="0"/>
    </xf>
    <xf numFmtId="164" fontId="22" fillId="0" borderId="37" xfId="0" applyNumberFormat="1" applyFont="1" applyFill="1" applyBorder="1" applyAlignment="1" applyProtection="1">
      <alignment vertical="center" wrapText="1"/>
      <protection locked="0"/>
    </xf>
    <xf numFmtId="164" fontId="16" fillId="0" borderId="59" xfId="0" applyNumberFormat="1" applyFont="1" applyFill="1" applyBorder="1" applyAlignment="1" applyProtection="1">
      <alignment horizontal="center" vertical="center" wrapText="1"/>
    </xf>
    <xf numFmtId="164" fontId="0" fillId="0" borderId="102" xfId="0" applyNumberFormat="1" applyFont="1" applyFill="1" applyBorder="1" applyAlignment="1" applyProtection="1">
      <alignment vertical="center" wrapText="1"/>
      <protection locked="0"/>
    </xf>
    <xf numFmtId="164" fontId="22" fillId="0" borderId="102" xfId="0" applyNumberFormat="1" applyFont="1" applyFill="1" applyBorder="1" applyAlignment="1" applyProtection="1">
      <alignment vertical="center" wrapText="1"/>
      <protection locked="0"/>
    </xf>
    <xf numFmtId="0" fontId="15" fillId="0" borderId="7" xfId="51" applyFont="1" applyBorder="1"/>
    <xf numFmtId="0" fontId="15" fillId="0" borderId="9" xfId="51" applyFont="1" applyBorder="1"/>
    <xf numFmtId="0" fontId="15" fillId="0" borderId="4" xfId="51" applyFont="1" applyBorder="1"/>
    <xf numFmtId="0" fontId="15" fillId="0" borderId="6" xfId="51" applyFont="1" applyBorder="1"/>
    <xf numFmtId="0" fontId="15" fillId="0" borderId="10" xfId="51" applyFont="1" applyBorder="1"/>
    <xf numFmtId="0" fontId="15" fillId="0" borderId="12" xfId="51" applyFont="1" applyBorder="1"/>
    <xf numFmtId="0" fontId="63" fillId="0" borderId="9" xfId="48" applyFont="1" applyBorder="1"/>
    <xf numFmtId="0" fontId="63" fillId="0" borderId="12" xfId="48" applyFont="1" applyBorder="1"/>
    <xf numFmtId="166" fontId="106" fillId="0" borderId="3" xfId="48" applyNumberFormat="1" applyFont="1" applyBorder="1"/>
    <xf numFmtId="0" fontId="106" fillId="0" borderId="3" xfId="48" applyFont="1" applyBorder="1"/>
    <xf numFmtId="166" fontId="106" fillId="0" borderId="71" xfId="48" applyNumberFormat="1" applyFont="1" applyBorder="1"/>
    <xf numFmtId="0" fontId="15" fillId="0" borderId="9" xfId="178" applyFont="1" applyFill="1" applyBorder="1" applyAlignment="1">
      <alignment vertical="center"/>
    </xf>
    <xf numFmtId="0" fontId="15" fillId="0" borderId="12" xfId="178" applyFont="1" applyFill="1" applyBorder="1" applyAlignment="1">
      <alignment vertical="center"/>
    </xf>
    <xf numFmtId="164" fontId="16" fillId="0" borderId="24" xfId="1" applyNumberFormat="1" applyFont="1" applyFill="1" applyBorder="1" applyAlignment="1" applyProtection="1">
      <alignment vertical="center" wrapText="1"/>
      <protection locked="0"/>
    </xf>
    <xf numFmtId="164" fontId="16" fillId="0" borderId="65" xfId="1" applyNumberFormat="1" applyFont="1" applyFill="1" applyBorder="1" applyAlignment="1" applyProtection="1">
      <alignment vertical="center" wrapText="1"/>
    </xf>
    <xf numFmtId="0" fontId="14" fillId="0" borderId="63" xfId="1" applyFont="1" applyFill="1" applyBorder="1" applyProtection="1"/>
    <xf numFmtId="0" fontId="14" fillId="0" borderId="58" xfId="1" applyFont="1" applyFill="1" applyBorder="1" applyProtection="1"/>
    <xf numFmtId="0" fontId="14" fillId="0" borderId="87" xfId="1" applyFont="1" applyFill="1" applyBorder="1" applyProtection="1"/>
    <xf numFmtId="3" fontId="10" fillId="0" borderId="90" xfId="1" applyNumberFormat="1" applyFont="1" applyFill="1" applyBorder="1" applyProtection="1"/>
    <xf numFmtId="3" fontId="10" fillId="0" borderId="58" xfId="1" applyNumberFormat="1" applyFont="1" applyFill="1" applyBorder="1" applyProtection="1"/>
    <xf numFmtId="3" fontId="22" fillId="0" borderId="58" xfId="1" applyNumberFormat="1" applyFont="1" applyFill="1" applyBorder="1" applyProtection="1"/>
    <xf numFmtId="3" fontId="10" fillId="0" borderId="64" xfId="1" applyNumberFormat="1" applyFont="1" applyFill="1" applyBorder="1" applyProtection="1"/>
    <xf numFmtId="3" fontId="117" fillId="0" borderId="58" xfId="1" applyNumberFormat="1" applyFont="1" applyFill="1" applyBorder="1" applyProtection="1"/>
    <xf numFmtId="3" fontId="117" fillId="0" borderId="87" xfId="1" applyNumberFormat="1" applyFont="1" applyFill="1" applyBorder="1" applyProtection="1"/>
    <xf numFmtId="3" fontId="10" fillId="0" borderId="63" xfId="1" applyNumberFormat="1" applyFont="1" applyFill="1" applyBorder="1" applyProtection="1"/>
    <xf numFmtId="3" fontId="10" fillId="0" borderId="87" xfId="1" applyNumberFormat="1" applyFont="1" applyFill="1" applyBorder="1" applyProtection="1"/>
    <xf numFmtId="164" fontId="14" fillId="0" borderId="63" xfId="1" applyNumberFormat="1" applyFont="1" applyFill="1" applyBorder="1" applyProtection="1"/>
    <xf numFmtId="164" fontId="14" fillId="0" borderId="58" xfId="1" applyNumberFormat="1" applyFont="1" applyFill="1" applyBorder="1" applyProtection="1"/>
    <xf numFmtId="164" fontId="14" fillId="0" borderId="87" xfId="1" applyNumberFormat="1" applyFont="1" applyFill="1" applyBorder="1" applyProtection="1"/>
    <xf numFmtId="3" fontId="14" fillId="0" borderId="7" xfId="1" applyNumberFormat="1" applyFont="1" applyFill="1" applyBorder="1" applyProtection="1"/>
    <xf numFmtId="3" fontId="14" fillId="0" borderId="4" xfId="1" applyNumberFormat="1" applyFont="1" applyFill="1" applyBorder="1" applyProtection="1"/>
    <xf numFmtId="3" fontId="10" fillId="0" borderId="13" xfId="1" applyNumberFormat="1" applyFont="1" applyFill="1" applyBorder="1" applyProtection="1"/>
    <xf numFmtId="3" fontId="10" fillId="0" borderId="7" xfId="1" applyNumberFormat="1" applyFont="1" applyFill="1" applyBorder="1" applyProtection="1"/>
    <xf numFmtId="0" fontId="16" fillId="0" borderId="25" xfId="0" applyFont="1" applyFill="1" applyBorder="1" applyAlignment="1">
      <alignment vertical="center" wrapText="1"/>
    </xf>
    <xf numFmtId="0" fontId="100" fillId="0" borderId="25" xfId="0" applyFont="1" applyFill="1" applyBorder="1" applyAlignment="1">
      <alignment horizontal="center" vertical="center" wrapText="1"/>
    </xf>
    <xf numFmtId="0" fontId="106" fillId="0" borderId="21" xfId="173" applyFont="1" applyBorder="1" applyAlignment="1">
      <alignment horizontal="center" vertical="center" wrapText="1"/>
    </xf>
    <xf numFmtId="0" fontId="63" fillId="0" borderId="7" xfId="173" applyFont="1" applyBorder="1"/>
    <xf numFmtId="3" fontId="63" fillId="0" borderId="9" xfId="173" applyNumberFormat="1" applyFont="1" applyBorder="1"/>
    <xf numFmtId="0" fontId="63" fillId="0" borderId="22" xfId="173" applyFont="1" applyBorder="1"/>
    <xf numFmtId="3" fontId="63" fillId="0" borderId="23" xfId="173" applyNumberFormat="1" applyFont="1" applyBorder="1"/>
    <xf numFmtId="3" fontId="63" fillId="0" borderId="6" xfId="173" applyNumberFormat="1" applyFont="1" applyBorder="1"/>
    <xf numFmtId="0" fontId="106" fillId="0" borderId="3" xfId="173" applyFont="1" applyBorder="1" applyAlignment="1">
      <alignment horizontal="center" wrapText="1"/>
    </xf>
    <xf numFmtId="0" fontId="63" fillId="0" borderId="13" xfId="173" applyFont="1" applyBorder="1"/>
    <xf numFmtId="0" fontId="63" fillId="0" borderId="15" xfId="173" applyFont="1" applyBorder="1"/>
    <xf numFmtId="3" fontId="63" fillId="0" borderId="21" xfId="173" applyNumberFormat="1" applyFont="1" applyBorder="1"/>
    <xf numFmtId="3" fontId="106" fillId="0" borderId="21" xfId="173" applyNumberFormat="1" applyFont="1" applyBorder="1"/>
    <xf numFmtId="3" fontId="14" fillId="0" borderId="13" xfId="1" applyNumberFormat="1" applyFont="1" applyFill="1" applyBorder="1" applyProtection="1"/>
    <xf numFmtId="3" fontId="14" fillId="0" borderId="15" xfId="1" applyNumberFormat="1" applyFont="1" applyFill="1" applyBorder="1" applyProtection="1"/>
    <xf numFmtId="3" fontId="14" fillId="0" borderId="9" xfId="1" applyNumberFormat="1" applyFont="1" applyFill="1" applyBorder="1" applyProtection="1"/>
    <xf numFmtId="3" fontId="14" fillId="0" borderId="10" xfId="1" applyNumberFormat="1" applyFont="1" applyFill="1" applyBorder="1" applyProtection="1"/>
    <xf numFmtId="3" fontId="14" fillId="0" borderId="12" xfId="1" applyNumberFormat="1" applyFont="1" applyFill="1" applyBorder="1" applyProtection="1"/>
    <xf numFmtId="164" fontId="16" fillId="0" borderId="3" xfId="1" applyNumberFormat="1" applyFont="1" applyFill="1" applyBorder="1" applyProtection="1"/>
    <xf numFmtId="164" fontId="14" fillId="0" borderId="9" xfId="1" applyNumberFormat="1" applyFont="1" applyFill="1" applyBorder="1" applyProtection="1"/>
    <xf numFmtId="3" fontId="16" fillId="0" borderId="3" xfId="1" applyNumberFormat="1" applyFont="1" applyFill="1" applyBorder="1" applyProtection="1"/>
    <xf numFmtId="164" fontId="14" fillId="0" borderId="6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6" fillId="0" borderId="71" xfId="1" applyNumberFormat="1" applyFont="1" applyFill="1" applyBorder="1" applyProtection="1"/>
    <xf numFmtId="3" fontId="10" fillId="0" borderId="15" xfId="1" applyNumberFormat="1" applyFont="1" applyFill="1" applyBorder="1" applyProtection="1"/>
    <xf numFmtId="3" fontId="10" fillId="0" borderId="9" xfId="1" applyNumberFormat="1" applyFont="1" applyFill="1" applyBorder="1" applyProtection="1"/>
    <xf numFmtId="3" fontId="10" fillId="0" borderId="12" xfId="1" applyNumberFormat="1" applyFont="1" applyFill="1" applyBorder="1" applyProtection="1"/>
    <xf numFmtId="3" fontId="10" fillId="0" borderId="6" xfId="1" applyNumberFormat="1" applyFont="1" applyFill="1" applyBorder="1" applyProtection="1"/>
    <xf numFmtId="3" fontId="16" fillId="0" borderId="71" xfId="1" applyNumberFormat="1" applyFont="1" applyFill="1" applyBorder="1" applyProtection="1"/>
    <xf numFmtId="3" fontId="15" fillId="0" borderId="9" xfId="51" applyNumberFormat="1" applyFont="1" applyBorder="1"/>
    <xf numFmtId="3" fontId="15" fillId="0" borderId="12" xfId="51" applyNumberFormat="1" applyFont="1" applyBorder="1"/>
    <xf numFmtId="3" fontId="15" fillId="0" borderId="6" xfId="51" applyNumberFormat="1" applyFont="1" applyBorder="1"/>
    <xf numFmtId="3" fontId="19" fillId="0" borderId="9" xfId="51" applyNumberFormat="1" applyFont="1" applyBorder="1"/>
    <xf numFmtId="3" fontId="19" fillId="0" borderId="9" xfId="51" applyNumberFormat="1" applyFont="1" applyBorder="1" applyAlignment="1">
      <alignment vertical="center"/>
    </xf>
    <xf numFmtId="3" fontId="15" fillId="0" borderId="9" xfId="178" applyNumberFormat="1" applyFont="1" applyFill="1" applyBorder="1" applyAlignment="1">
      <alignment vertical="center"/>
    </xf>
    <xf numFmtId="3" fontId="19" fillId="0" borderId="3" xfId="178" applyNumberFormat="1" applyFont="1" applyFill="1" applyBorder="1" applyAlignment="1">
      <alignment vertical="center"/>
    </xf>
    <xf numFmtId="164" fontId="14" fillId="0" borderId="32" xfId="0" applyNumberFormat="1" applyFont="1" applyFill="1" applyBorder="1" applyAlignment="1">
      <alignment vertical="center" wrapText="1"/>
    </xf>
    <xf numFmtId="164" fontId="16" fillId="0" borderId="25" xfId="0" applyNumberFormat="1" applyFont="1" applyFill="1" applyBorder="1" applyAlignment="1">
      <alignment vertical="center" wrapText="1"/>
    </xf>
    <xf numFmtId="164" fontId="14" fillId="0" borderId="30" xfId="0" applyNumberFormat="1" applyFont="1" applyFill="1" applyBorder="1" applyAlignment="1">
      <alignment vertical="center" wrapText="1"/>
    </xf>
    <xf numFmtId="0" fontId="19" fillId="0" borderId="25" xfId="174" applyFont="1" applyFill="1" applyBorder="1" applyAlignment="1">
      <alignment horizontal="center" vertical="center"/>
    </xf>
    <xf numFmtId="3" fontId="66" fillId="0" borderId="0" xfId="0" applyNumberFormat="1" applyFont="1" applyBorder="1" applyAlignment="1">
      <alignment vertical="center"/>
    </xf>
    <xf numFmtId="164" fontId="116" fillId="0" borderId="9" xfId="161" applyNumberFormat="1" applyFont="1" applyFill="1" applyBorder="1" applyAlignment="1" applyProtection="1">
      <alignment vertical="center" wrapText="1"/>
    </xf>
    <xf numFmtId="164" fontId="116" fillId="0" borderId="15" xfId="161" applyNumberFormat="1" applyFont="1" applyFill="1" applyBorder="1" applyAlignment="1" applyProtection="1">
      <alignment vertical="center" wrapText="1"/>
    </xf>
    <xf numFmtId="164" fontId="15" fillId="0" borderId="69" xfId="67" applyNumberFormat="1" applyFont="1" applyBorder="1" applyAlignment="1">
      <alignment vertical="center"/>
    </xf>
    <xf numFmtId="9" fontId="15" fillId="0" borderId="69" xfId="67" applyNumberFormat="1" applyFont="1" applyBorder="1" applyAlignment="1">
      <alignment vertical="center"/>
    </xf>
    <xf numFmtId="164" fontId="15" fillId="0" borderId="56" xfId="67" applyNumberFormat="1" applyFont="1" applyBorder="1" applyAlignment="1">
      <alignment vertical="center"/>
    </xf>
    <xf numFmtId="0" fontId="27" fillId="0" borderId="25" xfId="1" applyFont="1" applyFill="1" applyBorder="1" applyAlignment="1" applyProtection="1">
      <alignment horizontal="center"/>
    </xf>
    <xf numFmtId="3" fontId="16" fillId="0" borderId="7" xfId="1" applyNumberFormat="1" applyFont="1" applyFill="1" applyBorder="1" applyProtection="1"/>
    <xf numFmtId="164" fontId="16" fillId="0" borderId="9" xfId="1" applyNumberFormat="1" applyFont="1" applyFill="1" applyBorder="1" applyProtection="1"/>
    <xf numFmtId="166" fontId="63" fillId="0" borderId="6" xfId="48" applyNumberFormat="1" applyFont="1" applyBorder="1"/>
    <xf numFmtId="0" fontId="106" fillId="0" borderId="25" xfId="48" applyFont="1" applyBorder="1" applyAlignment="1">
      <alignment horizontal="center" vertical="center" wrapText="1"/>
    </xf>
    <xf numFmtId="164" fontId="14" fillId="0" borderId="33" xfId="1" applyNumberFormat="1" applyFont="1" applyFill="1" applyBorder="1" applyProtection="1"/>
    <xf numFmtId="164" fontId="14" fillId="0" borderId="68" xfId="1" applyNumberFormat="1" applyFont="1" applyFill="1" applyBorder="1" applyProtection="1"/>
    <xf numFmtId="164" fontId="14" fillId="0" borderId="33" xfId="1" applyNumberFormat="1" applyFont="1" applyFill="1" applyBorder="1" applyAlignment="1" applyProtection="1">
      <alignment vertical="center" wrapText="1"/>
      <protection locked="0"/>
    </xf>
    <xf numFmtId="164" fontId="14" fillId="0" borderId="33" xfId="1" applyNumberFormat="1" applyFont="1" applyFill="1" applyBorder="1" applyAlignment="1" applyProtection="1">
      <alignment vertical="center" wrapText="1"/>
    </xf>
    <xf numFmtId="49" fontId="14" fillId="0" borderId="59" xfId="1" applyNumberFormat="1" applyFont="1" applyFill="1" applyBorder="1" applyAlignment="1" applyProtection="1">
      <alignment horizontal="center" vertical="center" wrapText="1"/>
    </xf>
    <xf numFmtId="0" fontId="17" fillId="0" borderId="24" xfId="0" applyFont="1" applyBorder="1" applyAlignment="1" applyProtection="1">
      <alignment horizontal="left" vertical="center" wrapText="1" indent="5"/>
    </xf>
    <xf numFmtId="164" fontId="10" fillId="0" borderId="24" xfId="1" applyNumberFormat="1" applyFont="1" applyFill="1" applyBorder="1" applyAlignment="1" applyProtection="1">
      <alignment vertical="center" wrapText="1"/>
      <protection locked="0"/>
    </xf>
    <xf numFmtId="164" fontId="14" fillId="0" borderId="24" xfId="1" applyNumberFormat="1" applyFont="1" applyFill="1" applyBorder="1" applyProtection="1"/>
    <xf numFmtId="0" fontId="12" fillId="0" borderId="21" xfId="1" applyFont="1" applyFill="1" applyBorder="1" applyAlignment="1" applyProtection="1">
      <alignment horizontal="center" vertical="center" wrapText="1"/>
    </xf>
    <xf numFmtId="0" fontId="100" fillId="0" borderId="21" xfId="0" applyFont="1" applyFill="1" applyBorder="1" applyAlignment="1" applyProtection="1">
      <alignment horizontal="center" vertical="center" wrapText="1"/>
    </xf>
    <xf numFmtId="0" fontId="14" fillId="0" borderId="93" xfId="1" applyFont="1" applyFill="1" applyBorder="1" applyProtection="1"/>
    <xf numFmtId="0" fontId="14" fillId="0" borderId="50" xfId="1" applyFont="1" applyFill="1" applyBorder="1" applyProtection="1"/>
    <xf numFmtId="0" fontId="14" fillId="0" borderId="94" xfId="1" applyFont="1" applyFill="1" applyBorder="1" applyProtection="1"/>
    <xf numFmtId="164" fontId="16" fillId="0" borderId="21" xfId="1" applyNumberFormat="1" applyFont="1" applyFill="1" applyBorder="1" applyAlignment="1" applyProtection="1">
      <alignment horizontal="right" vertical="center" wrapText="1"/>
    </xf>
    <xf numFmtId="164" fontId="14" fillId="0" borderId="50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50" xfId="1" applyNumberFormat="1" applyFont="1" applyFill="1" applyBorder="1" applyProtection="1"/>
    <xf numFmtId="0" fontId="14" fillId="0" borderId="67" xfId="1" applyFont="1" applyFill="1" applyBorder="1" applyProtection="1"/>
    <xf numFmtId="1" fontId="14" fillId="0" borderId="54" xfId="1" applyNumberFormat="1" applyFont="1" applyFill="1" applyBorder="1" applyProtection="1"/>
    <xf numFmtId="1" fontId="14" fillId="0" borderId="50" xfId="1" applyNumberFormat="1" applyFont="1" applyFill="1" applyBorder="1" applyProtection="1"/>
    <xf numFmtId="0" fontId="14" fillId="0" borderId="55" xfId="1" applyFont="1" applyFill="1" applyBorder="1" applyProtection="1"/>
    <xf numFmtId="164" fontId="16" fillId="0" borderId="21" xfId="1" applyNumberFormat="1" applyFont="1" applyFill="1" applyBorder="1" applyAlignment="1" applyProtection="1">
      <alignment vertical="center" wrapText="1"/>
    </xf>
    <xf numFmtId="3" fontId="14" fillId="0" borderId="93" xfId="1" applyNumberFormat="1" applyFont="1" applyFill="1" applyBorder="1" applyProtection="1"/>
    <xf numFmtId="164" fontId="16" fillId="0" borderId="21" xfId="1" applyNumberFormat="1" applyFont="1" applyFill="1" applyBorder="1" applyAlignment="1" applyProtection="1">
      <alignment vertical="center" wrapText="1"/>
      <protection locked="0"/>
    </xf>
    <xf numFmtId="0" fontId="14" fillId="0" borderId="21" xfId="1" applyFont="1" applyFill="1" applyBorder="1" applyProtection="1"/>
    <xf numFmtId="0" fontId="14" fillId="0" borderId="54" xfId="1" applyFont="1" applyFill="1" applyBorder="1" applyProtection="1"/>
    <xf numFmtId="164" fontId="14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Fill="1" applyBorder="1" applyAlignment="1" applyProtection="1">
      <alignment vertical="center" wrapText="1"/>
    </xf>
    <xf numFmtId="164" fontId="14" fillId="0" borderId="23" xfId="1" applyNumberFormat="1" applyFont="1" applyFill="1" applyBorder="1" applyAlignment="1" applyProtection="1">
      <alignment vertical="center" wrapText="1"/>
      <protection locked="0"/>
    </xf>
    <xf numFmtId="164" fontId="14" fillId="0" borderId="12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5" xfId="1" applyNumberFormat="1" applyFont="1" applyFill="1" applyBorder="1" applyAlignment="1" applyProtection="1">
      <alignment vertical="center" wrapText="1"/>
    </xf>
    <xf numFmtId="164" fontId="14" fillId="0" borderId="9" xfId="1" applyNumberFormat="1" applyFont="1" applyFill="1" applyBorder="1" applyAlignment="1" applyProtection="1">
      <alignment vertical="center" wrapText="1"/>
    </xf>
    <xf numFmtId="164" fontId="10" fillId="0" borderId="23" xfId="1" applyNumberFormat="1" applyFont="1" applyFill="1" applyBorder="1" applyAlignment="1" applyProtection="1">
      <alignment vertical="center" wrapText="1"/>
      <protection locked="0"/>
    </xf>
    <xf numFmtId="164" fontId="10" fillId="0" borderId="72" xfId="1" applyNumberFormat="1" applyFont="1" applyFill="1" applyBorder="1" applyAlignment="1" applyProtection="1">
      <alignment vertical="center" wrapText="1"/>
      <protection locked="0"/>
    </xf>
    <xf numFmtId="0" fontId="12" fillId="0" borderId="65" xfId="1" applyFont="1" applyFill="1" applyBorder="1" applyAlignment="1" applyProtection="1">
      <alignment horizontal="center" vertical="center" wrapText="1"/>
    </xf>
    <xf numFmtId="0" fontId="100" fillId="0" borderId="65" xfId="0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Protection="1"/>
    <xf numFmtId="164" fontId="16" fillId="0" borderId="65" xfId="1" applyNumberFormat="1" applyFont="1" applyFill="1" applyBorder="1" applyProtection="1"/>
    <xf numFmtId="164" fontId="14" fillId="0" borderId="66" xfId="1" applyNumberFormat="1" applyFont="1" applyFill="1" applyBorder="1" applyProtection="1"/>
    <xf numFmtId="164" fontId="14" fillId="0" borderId="52" xfId="1" applyNumberFormat="1" applyFont="1" applyFill="1" applyBorder="1" applyProtection="1"/>
    <xf numFmtId="164" fontId="14" fillId="0" borderId="35" xfId="1" applyNumberFormat="1" applyFont="1" applyFill="1" applyBorder="1" applyProtection="1"/>
    <xf numFmtId="164" fontId="16" fillId="0" borderId="65" xfId="1" applyNumberFormat="1" applyFont="1" applyFill="1" applyBorder="1" applyAlignment="1" applyProtection="1">
      <alignment vertical="center"/>
    </xf>
    <xf numFmtId="164" fontId="14" fillId="0" borderId="65" xfId="1" applyNumberFormat="1" applyFont="1" applyFill="1" applyBorder="1" applyProtection="1"/>
    <xf numFmtId="1" fontId="14" fillId="0" borderId="15" xfId="1" applyNumberFormat="1" applyFont="1" applyFill="1" applyBorder="1" applyProtection="1"/>
    <xf numFmtId="1" fontId="14" fillId="0" borderId="9" xfId="1" applyNumberFormat="1" applyFont="1" applyFill="1" applyBorder="1" applyProtection="1"/>
    <xf numFmtId="0" fontId="14" fillId="0" borderId="23" xfId="1" applyFont="1" applyFill="1" applyBorder="1" applyProtection="1"/>
    <xf numFmtId="3" fontId="14" fillId="0" borderId="6" xfId="1" applyNumberFormat="1" applyFont="1" applyFill="1" applyBorder="1" applyProtection="1"/>
    <xf numFmtId="0" fontId="14" fillId="0" borderId="72" xfId="1" applyFont="1" applyFill="1" applyBorder="1" applyProtection="1"/>
    <xf numFmtId="0" fontId="16" fillId="0" borderId="67" xfId="1" applyFont="1" applyFill="1" applyBorder="1" applyAlignment="1" applyProtection="1">
      <alignment horizontal="center" wrapText="1"/>
    </xf>
    <xf numFmtId="164" fontId="16" fillId="0" borderId="6" xfId="1" applyNumberFormat="1" applyFont="1" applyFill="1" applyBorder="1" applyAlignment="1" applyProtection="1">
      <alignment vertical="center" wrapText="1"/>
      <protection locked="0"/>
    </xf>
    <xf numFmtId="3" fontId="16" fillId="0" borderId="9" xfId="1" applyNumberFormat="1" applyFont="1" applyFill="1" applyBorder="1" applyProtection="1"/>
    <xf numFmtId="3" fontId="14" fillId="0" borderId="0" xfId="1" applyNumberFormat="1" applyFont="1" applyFill="1" applyProtection="1"/>
    <xf numFmtId="3" fontId="6" fillId="0" borderId="0" xfId="1" applyNumberFormat="1" applyFill="1" applyProtection="1"/>
    <xf numFmtId="3" fontId="6" fillId="0" borderId="0" xfId="1" applyNumberFormat="1" applyFill="1" applyAlignment="1" applyProtection="1"/>
    <xf numFmtId="0" fontId="17" fillId="0" borderId="69" xfId="0" applyFont="1" applyBorder="1" applyAlignment="1" applyProtection="1">
      <alignment horizontal="left" wrapText="1" indent="5"/>
    </xf>
    <xf numFmtId="0" fontId="17" fillId="0" borderId="69" xfId="0" applyFont="1" applyBorder="1" applyAlignment="1" applyProtection="1">
      <alignment horizontal="center" vertical="center" wrapText="1"/>
    </xf>
    <xf numFmtId="0" fontId="22" fillId="0" borderId="59" xfId="1" applyFont="1" applyFill="1" applyBorder="1" applyAlignment="1" applyProtection="1">
      <alignment horizontal="left" vertical="center" wrapText="1" indent="2"/>
    </xf>
    <xf numFmtId="164" fontId="0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49" xfId="0" applyNumberFormat="1" applyFont="1" applyFill="1" applyBorder="1" applyAlignment="1" applyProtection="1">
      <alignment horizontal="left" vertical="center" wrapText="1"/>
    </xf>
    <xf numFmtId="49" fontId="0" fillId="0" borderId="49" xfId="0" applyNumberFormat="1" applyFill="1" applyBorder="1" applyAlignment="1" applyProtection="1">
      <alignment horizontal="left" vertical="center" wrapText="1" indent="1"/>
    </xf>
    <xf numFmtId="49" fontId="0" fillId="0" borderId="36" xfId="0" applyNumberFormat="1" applyFill="1" applyBorder="1" applyAlignment="1" applyProtection="1">
      <alignment horizontal="left" vertical="center" wrapText="1" indent="1"/>
    </xf>
    <xf numFmtId="164" fontId="0" fillId="0" borderId="38" xfId="0" applyNumberForma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vertical="center" wrapText="1"/>
    </xf>
    <xf numFmtId="164" fontId="0" fillId="0" borderId="36" xfId="0" applyNumberFormat="1" applyFill="1" applyBorder="1" applyAlignment="1" applyProtection="1">
      <alignment horizontal="left" vertical="center" wrapText="1" indent="1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0" fontId="16" fillId="0" borderId="25" xfId="1" applyFont="1" applyFill="1" applyBorder="1" applyAlignment="1" applyProtection="1">
      <alignment horizontal="center" vertical="center"/>
    </xf>
    <xf numFmtId="9" fontId="14" fillId="0" borderId="15" xfId="179" applyFont="1" applyFill="1" applyBorder="1" applyProtection="1"/>
    <xf numFmtId="9" fontId="14" fillId="0" borderId="9" xfId="179" applyFont="1" applyFill="1" applyBorder="1" applyProtection="1"/>
    <xf numFmtId="9" fontId="16" fillId="0" borderId="9" xfId="179" applyFont="1" applyFill="1" applyBorder="1" applyProtection="1"/>
    <xf numFmtId="9" fontId="14" fillId="0" borderId="12" xfId="179" applyFont="1" applyFill="1" applyBorder="1" applyProtection="1"/>
    <xf numFmtId="3" fontId="14" fillId="0" borderId="25" xfId="1" applyNumberFormat="1" applyFont="1" applyFill="1" applyBorder="1" applyProtection="1"/>
    <xf numFmtId="3" fontId="16" fillId="0" borderId="25" xfId="1" applyNumberFormat="1" applyFont="1" applyFill="1" applyBorder="1" applyProtection="1"/>
    <xf numFmtId="9" fontId="16" fillId="0" borderId="12" xfId="179" applyFont="1" applyFill="1" applyBorder="1" applyProtection="1"/>
    <xf numFmtId="9" fontId="16" fillId="0" borderId="6" xfId="179" applyFont="1" applyFill="1" applyBorder="1" applyProtection="1"/>
    <xf numFmtId="9" fontId="16" fillId="0" borderId="25" xfId="179" applyFont="1" applyFill="1" applyBorder="1" applyProtection="1"/>
    <xf numFmtId="9" fontId="10" fillId="0" borderId="9" xfId="179" applyFont="1" applyFill="1" applyBorder="1" applyProtection="1"/>
    <xf numFmtId="9" fontId="10" fillId="0" borderId="12" xfId="179" applyFont="1" applyFill="1" applyBorder="1" applyProtection="1"/>
    <xf numFmtId="3" fontId="16" fillId="0" borderId="25" xfId="1" applyNumberFormat="1" applyFont="1" applyFill="1" applyBorder="1" applyAlignment="1" applyProtection="1">
      <alignment horizontal="center" vertical="center"/>
    </xf>
    <xf numFmtId="3" fontId="16" fillId="0" borderId="25" xfId="1" applyNumberFormat="1" applyFont="1" applyFill="1" applyBorder="1" applyAlignment="1" applyProtection="1">
      <alignment horizontal="center"/>
    </xf>
    <xf numFmtId="3" fontId="10" fillId="0" borderId="22" xfId="1" applyNumberFormat="1" applyFont="1" applyFill="1" applyBorder="1" applyProtection="1"/>
    <xf numFmtId="3" fontId="10" fillId="0" borderId="23" xfId="1" applyNumberFormat="1" applyFont="1" applyFill="1" applyBorder="1" applyProtection="1"/>
    <xf numFmtId="9" fontId="10" fillId="0" borderId="15" xfId="179" applyFont="1" applyFill="1" applyBorder="1" applyProtection="1"/>
    <xf numFmtId="164" fontId="0" fillId="0" borderId="25" xfId="0" applyNumberFormat="1" applyFill="1" applyBorder="1" applyAlignment="1" applyProtection="1">
      <alignment vertical="center" wrapText="1"/>
    </xf>
    <xf numFmtId="164" fontId="12" fillId="0" borderId="25" xfId="0" applyNumberFormat="1" applyFont="1" applyFill="1" applyBorder="1" applyAlignment="1" applyProtection="1">
      <alignment horizontal="center" vertical="center" wrapText="1"/>
    </xf>
    <xf numFmtId="164" fontId="0" fillId="0" borderId="13" xfId="0" applyNumberFormat="1" applyFill="1" applyBorder="1" applyAlignment="1" applyProtection="1">
      <alignment vertical="center" wrapText="1"/>
    </xf>
    <xf numFmtId="164" fontId="0" fillId="0" borderId="15" xfId="0" applyNumberFormat="1" applyFill="1" applyBorder="1" applyAlignment="1" applyProtection="1">
      <alignment vertical="center" wrapText="1"/>
    </xf>
    <xf numFmtId="164" fontId="0" fillId="0" borderId="7" xfId="0" applyNumberFormat="1" applyFill="1" applyBorder="1" applyAlignment="1" applyProtection="1">
      <alignment vertical="center" wrapText="1"/>
    </xf>
    <xf numFmtId="164" fontId="0" fillId="0" borderId="9" xfId="0" applyNumberFormat="1" applyFill="1" applyBorder="1" applyAlignment="1" applyProtection="1">
      <alignment vertical="center" wrapText="1"/>
    </xf>
    <xf numFmtId="164" fontId="0" fillId="0" borderId="22" xfId="0" applyNumberFormat="1" applyFill="1" applyBorder="1" applyAlignment="1" applyProtection="1">
      <alignment vertical="center" wrapText="1"/>
    </xf>
    <xf numFmtId="164" fontId="0" fillId="0" borderId="23" xfId="0" applyNumberFormat="1" applyFill="1" applyBorder="1" applyAlignment="1" applyProtection="1">
      <alignment vertical="center" wrapText="1"/>
    </xf>
    <xf numFmtId="164" fontId="0" fillId="0" borderId="4" xfId="0" applyNumberFormat="1" applyFill="1" applyBorder="1" applyAlignment="1" applyProtection="1">
      <alignment vertical="center" wrapText="1"/>
    </xf>
    <xf numFmtId="164" fontId="0" fillId="0" borderId="6" xfId="0" applyNumberFormat="1" applyFill="1" applyBorder="1" applyAlignment="1" applyProtection="1">
      <alignment vertical="center" wrapText="1"/>
    </xf>
    <xf numFmtId="164" fontId="23" fillId="0" borderId="65" xfId="0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/>
    </xf>
    <xf numFmtId="9" fontId="0" fillId="0" borderId="30" xfId="179" applyFont="1" applyFill="1" applyBorder="1" applyAlignment="1" applyProtection="1">
      <alignment vertical="center" wrapText="1"/>
      <protection locked="0"/>
    </xf>
    <xf numFmtId="9" fontId="16" fillId="0" borderId="20" xfId="179" applyFont="1" applyFill="1" applyBorder="1" applyAlignment="1" applyProtection="1">
      <alignment vertical="center" wrapText="1"/>
    </xf>
    <xf numFmtId="9" fontId="0" fillId="0" borderId="38" xfId="179" applyFont="1" applyFill="1" applyBorder="1" applyAlignment="1" applyProtection="1">
      <alignment vertical="center" wrapText="1"/>
      <protection locked="0"/>
    </xf>
    <xf numFmtId="9" fontId="0" fillId="0" borderId="15" xfId="179" applyFont="1" applyFill="1" applyBorder="1" applyAlignment="1" applyProtection="1">
      <alignment vertical="center" wrapText="1"/>
    </xf>
    <xf numFmtId="9" fontId="0" fillId="0" borderId="9" xfId="179" applyFont="1" applyFill="1" applyBorder="1" applyAlignment="1" applyProtection="1">
      <alignment vertical="center" wrapText="1"/>
    </xf>
    <xf numFmtId="9" fontId="0" fillId="0" borderId="6" xfId="179" applyFont="1" applyFill="1" applyBorder="1" applyAlignment="1" applyProtection="1">
      <alignment vertical="center" wrapText="1"/>
    </xf>
    <xf numFmtId="9" fontId="16" fillId="0" borderId="25" xfId="179" applyFont="1" applyFill="1" applyBorder="1" applyAlignment="1" applyProtection="1">
      <alignment vertical="center" wrapText="1"/>
    </xf>
    <xf numFmtId="164" fontId="16" fillId="0" borderId="25" xfId="0" applyNumberFormat="1" applyFont="1" applyFill="1" applyBorder="1" applyAlignment="1" applyProtection="1">
      <alignment vertical="center" wrapText="1"/>
      <protection locked="0"/>
    </xf>
    <xf numFmtId="164" fontId="0" fillId="0" borderId="25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ont="1" applyFill="1" applyAlignment="1" applyProtection="1">
      <alignment wrapText="1"/>
    </xf>
    <xf numFmtId="164" fontId="0" fillId="0" borderId="0" xfId="0" applyNumberFormat="1" applyFont="1" applyFill="1" applyAlignment="1" applyProtection="1">
      <alignment vertical="center" wrapText="1"/>
    </xf>
    <xf numFmtId="164" fontId="16" fillId="0" borderId="25" xfId="0" applyNumberFormat="1" applyFont="1" applyFill="1" applyBorder="1" applyAlignment="1" applyProtection="1">
      <alignment horizontal="center" wrapText="1"/>
    </xf>
    <xf numFmtId="164" fontId="0" fillId="0" borderId="25" xfId="0" applyNumberFormat="1" applyFont="1" applyFill="1" applyBorder="1" applyAlignment="1" applyProtection="1">
      <alignment wrapText="1"/>
    </xf>
    <xf numFmtId="164" fontId="16" fillId="0" borderId="25" xfId="0" applyNumberFormat="1" applyFont="1" applyFill="1" applyBorder="1" applyAlignment="1" applyProtection="1">
      <alignment wrapText="1"/>
    </xf>
    <xf numFmtId="164" fontId="0" fillId="0" borderId="13" xfId="0" applyNumberFormat="1" applyFont="1" applyFill="1" applyBorder="1" applyAlignment="1" applyProtection="1">
      <alignment wrapText="1"/>
    </xf>
    <xf numFmtId="164" fontId="0" fillId="0" borderId="7" xfId="0" applyNumberFormat="1" applyFont="1" applyFill="1" applyBorder="1" applyAlignment="1" applyProtection="1">
      <alignment wrapText="1"/>
    </xf>
    <xf numFmtId="164" fontId="0" fillId="0" borderId="22" xfId="0" applyNumberFormat="1" applyFont="1" applyFill="1" applyBorder="1" applyAlignment="1" applyProtection="1">
      <alignment wrapText="1"/>
    </xf>
    <xf numFmtId="164" fontId="0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30" xfId="0" applyNumberFormat="1" applyFont="1" applyFill="1" applyBorder="1" applyAlignment="1" applyProtection="1">
      <alignment vertical="center" wrapText="1"/>
    </xf>
    <xf numFmtId="164" fontId="54" fillId="0" borderId="13" xfId="0" applyNumberFormat="1" applyFont="1" applyFill="1" applyBorder="1" applyAlignment="1" applyProtection="1">
      <alignment horizontal="right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5" xfId="0" applyNumberFormat="1" applyFont="1" applyFill="1" applyBorder="1" applyAlignment="1" applyProtection="1">
      <alignment vertical="center" wrapText="1"/>
    </xf>
    <xf numFmtId="164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8" xfId="0" applyNumberFormat="1" applyFont="1" applyFill="1" applyBorder="1" applyAlignment="1" applyProtection="1">
      <alignment vertical="center" wrapText="1"/>
      <protection locked="0"/>
    </xf>
    <xf numFmtId="164" fontId="0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10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</xf>
    <xf numFmtId="164" fontId="0" fillId="0" borderId="103" xfId="0" applyNumberFormat="1" applyFont="1" applyFill="1" applyBorder="1" applyAlignment="1" applyProtection="1">
      <alignment vertical="center" wrapText="1"/>
      <protection locked="0"/>
    </xf>
    <xf numFmtId="164" fontId="0" fillId="0" borderId="13" xfId="0" applyNumberFormat="1" applyFont="1" applyFill="1" applyBorder="1" applyAlignment="1" applyProtection="1">
      <alignment vertical="center" wrapText="1"/>
      <protection locked="0"/>
    </xf>
    <xf numFmtId="164" fontId="0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0" fillId="0" borderId="22" xfId="0" applyNumberFormat="1" applyFont="1" applyFill="1" applyBorder="1" applyAlignment="1" applyProtection="1">
      <alignment vertical="center" wrapText="1"/>
      <protection locked="0"/>
    </xf>
    <xf numFmtId="164" fontId="0" fillId="0" borderId="14" xfId="0" applyNumberFormat="1" applyFont="1" applyFill="1" applyBorder="1" applyAlignment="1" applyProtection="1">
      <alignment vertical="center" wrapText="1"/>
      <protection locked="0"/>
    </xf>
    <xf numFmtId="164" fontId="22" fillId="0" borderId="5" xfId="0" applyNumberFormat="1" applyFont="1" applyFill="1" applyBorder="1" applyAlignment="1" applyProtection="1">
      <alignment vertical="center" wrapText="1"/>
      <protection locked="0"/>
    </xf>
    <xf numFmtId="164" fontId="0" fillId="0" borderId="5" xfId="0" applyNumberFormat="1" applyFont="1" applyFill="1" applyBorder="1" applyAlignment="1" applyProtection="1">
      <alignment vertical="center" wrapText="1"/>
      <protection locked="0"/>
    </xf>
    <xf numFmtId="164" fontId="0" fillId="0" borderId="18" xfId="0" applyNumberFormat="1" applyFont="1" applyFill="1" applyBorder="1" applyAlignment="1" applyProtection="1">
      <alignment vertical="center" wrapText="1"/>
      <protection locked="0"/>
    </xf>
    <xf numFmtId="164" fontId="0" fillId="0" borderId="69" xfId="0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Border="1" applyAlignment="1" applyProtection="1">
      <alignment vertical="center" wrapText="1"/>
    </xf>
    <xf numFmtId="164" fontId="16" fillId="0" borderId="14" xfId="0" applyNumberFormat="1" applyFont="1" applyFill="1" applyBorder="1" applyAlignment="1" applyProtection="1">
      <alignment vertical="center" wrapText="1"/>
    </xf>
    <xf numFmtId="164" fontId="16" fillId="0" borderId="17" xfId="0" applyNumberFormat="1" applyFont="1" applyFill="1" applyBorder="1" applyAlignment="1" applyProtection="1">
      <alignment vertical="center" wrapText="1"/>
    </xf>
    <xf numFmtId="9" fontId="22" fillId="0" borderId="6" xfId="179" applyFont="1" applyFill="1" applyBorder="1" applyAlignment="1" applyProtection="1">
      <alignment vertical="center" wrapText="1"/>
    </xf>
    <xf numFmtId="9" fontId="16" fillId="0" borderId="25" xfId="179" applyFont="1" applyFill="1" applyBorder="1" applyAlignment="1" applyProtection="1">
      <alignment vertical="center" wrapText="1"/>
      <protection locked="0"/>
    </xf>
    <xf numFmtId="0" fontId="15" fillId="0" borderId="13" xfId="51" applyFont="1" applyBorder="1"/>
    <xf numFmtId="0" fontId="15" fillId="0" borderId="15" xfId="51" applyFont="1" applyBorder="1"/>
    <xf numFmtId="0" fontId="15" fillId="0" borderId="9" xfId="51" applyFont="1" applyFill="1" applyBorder="1"/>
    <xf numFmtId="3" fontId="19" fillId="0" borderId="3" xfId="51" applyNumberFormat="1" applyFont="1" applyFill="1" applyBorder="1"/>
    <xf numFmtId="3" fontId="19" fillId="0" borderId="7" xfId="51" applyNumberFormat="1" applyFont="1" applyFill="1" applyBorder="1"/>
    <xf numFmtId="3" fontId="19" fillId="0" borderId="3" xfId="51" applyNumberFormat="1" applyFont="1" applyBorder="1" applyAlignment="1">
      <alignment horizontal="center" vertical="center"/>
    </xf>
    <xf numFmtId="3" fontId="19" fillId="0" borderId="7" xfId="51" applyNumberFormat="1" applyFont="1" applyBorder="1" applyAlignment="1">
      <alignment horizontal="center" vertical="center"/>
    </xf>
    <xf numFmtId="3" fontId="19" fillId="0" borderId="25" xfId="51" applyNumberFormat="1" applyFont="1" applyBorder="1" applyAlignment="1">
      <alignment horizontal="center" vertical="center"/>
    </xf>
    <xf numFmtId="3" fontId="15" fillId="0" borderId="9" xfId="51" applyNumberFormat="1" applyFont="1" applyBorder="1" applyAlignment="1">
      <alignment horizontal="center" vertical="center"/>
    </xf>
    <xf numFmtId="3" fontId="15" fillId="0" borderId="7" xfId="51" applyNumberFormat="1" applyFont="1" applyBorder="1" applyAlignment="1">
      <alignment horizontal="center" vertical="center"/>
    </xf>
    <xf numFmtId="9" fontId="15" fillId="0" borderId="9" xfId="179" applyFont="1" applyBorder="1" applyAlignment="1">
      <alignment horizontal="center" vertical="center"/>
    </xf>
    <xf numFmtId="3" fontId="19" fillId="0" borderId="22" xfId="51" applyNumberFormat="1" applyFont="1" applyBorder="1" applyAlignment="1">
      <alignment horizontal="center" vertical="center"/>
    </xf>
    <xf numFmtId="9" fontId="19" fillId="0" borderId="23" xfId="179" applyFont="1" applyBorder="1" applyAlignment="1">
      <alignment horizontal="center" vertical="center"/>
    </xf>
    <xf numFmtId="9" fontId="19" fillId="0" borderId="9" xfId="179" applyFont="1" applyBorder="1"/>
    <xf numFmtId="9" fontId="19" fillId="0" borderId="25" xfId="179" applyFont="1" applyBorder="1" applyAlignment="1">
      <alignment horizontal="center" vertical="center"/>
    </xf>
    <xf numFmtId="3" fontId="19" fillId="0" borderId="23" xfId="51" applyNumberFormat="1" applyFont="1" applyBorder="1" applyAlignment="1">
      <alignment horizontal="center" vertical="center"/>
    </xf>
    <xf numFmtId="0" fontId="106" fillId="0" borderId="25" xfId="48" applyFont="1" applyBorder="1" applyAlignment="1">
      <alignment horizontal="center" vertical="center"/>
    </xf>
    <xf numFmtId="0" fontId="63" fillId="0" borderId="100" xfId="48" applyFont="1" applyBorder="1"/>
    <xf numFmtId="0" fontId="63" fillId="0" borderId="101" xfId="48" applyFont="1" applyBorder="1"/>
    <xf numFmtId="3" fontId="63" fillId="0" borderId="30" xfId="48" applyNumberFormat="1" applyFont="1" applyBorder="1"/>
    <xf numFmtId="3" fontId="63" fillId="0" borderId="32" xfId="48" applyNumberFormat="1" applyFont="1" applyBorder="1"/>
    <xf numFmtId="3" fontId="63" fillId="0" borderId="34" xfId="48" applyNumberFormat="1" applyFont="1" applyBorder="1"/>
    <xf numFmtId="3" fontId="106" fillId="0" borderId="25" xfId="48" applyNumberFormat="1" applyFont="1" applyBorder="1"/>
    <xf numFmtId="9" fontId="106" fillId="0" borderId="25" xfId="48" applyNumberFormat="1" applyFont="1" applyBorder="1"/>
    <xf numFmtId="0" fontId="106" fillId="0" borderId="25" xfId="48" applyFont="1" applyBorder="1"/>
    <xf numFmtId="9" fontId="63" fillId="0" borderId="53" xfId="48" applyNumberFormat="1" applyFont="1" applyBorder="1"/>
    <xf numFmtId="3" fontId="15" fillId="0" borderId="6" xfId="178" applyNumberFormat="1" applyFont="1" applyFill="1" applyBorder="1" applyAlignment="1">
      <alignment vertical="center"/>
    </xf>
    <xf numFmtId="0" fontId="62" fillId="0" borderId="25" xfId="178" applyFont="1" applyFill="1" applyBorder="1" applyAlignment="1">
      <alignment horizontal="center" vertical="top" wrapText="1"/>
    </xf>
    <xf numFmtId="164" fontId="15" fillId="0" borderId="96" xfId="67" applyNumberFormat="1" applyFont="1" applyBorder="1" applyAlignment="1">
      <alignment horizontal="center" vertical="center" wrapText="1"/>
    </xf>
    <xf numFmtId="164" fontId="15" fillId="0" borderId="50" xfId="67" applyNumberFormat="1" applyFont="1" applyBorder="1" applyAlignment="1">
      <alignment vertical="center"/>
    </xf>
    <xf numFmtId="164" fontId="15" fillId="0" borderId="98" xfId="67" applyNumberFormat="1" applyFont="1" applyBorder="1" applyAlignment="1">
      <alignment vertical="center"/>
    </xf>
    <xf numFmtId="164" fontId="19" fillId="0" borderId="95" xfId="67" applyNumberFormat="1" applyFont="1" applyBorder="1" applyAlignment="1">
      <alignment vertical="center"/>
    </xf>
    <xf numFmtId="164" fontId="15" fillId="0" borderId="48" xfId="67" applyNumberFormat="1" applyFont="1" applyBorder="1" applyAlignment="1">
      <alignment vertical="center" wrapText="1"/>
    </xf>
    <xf numFmtId="164" fontId="17" fillId="0" borderId="48" xfId="67" applyNumberFormat="1" applyFont="1" applyBorder="1" applyAlignment="1">
      <alignment vertical="center" wrapText="1"/>
    </xf>
    <xf numFmtId="164" fontId="62" fillId="0" borderId="25" xfId="67" applyNumberFormat="1" applyFont="1" applyBorder="1" applyAlignment="1">
      <alignment vertical="center" wrapText="1"/>
    </xf>
    <xf numFmtId="164" fontId="71" fillId="0" borderId="25" xfId="67" applyNumberFormat="1" applyFont="1" applyBorder="1" applyAlignment="1">
      <alignment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74" fillId="0" borderId="38" xfId="0" applyFont="1" applyFill="1" applyBorder="1" applyAlignment="1">
      <alignment vertical="center" wrapText="1"/>
    </xf>
    <xf numFmtId="0" fontId="103" fillId="0" borderId="38" xfId="0" applyFont="1" applyFill="1" applyBorder="1" applyAlignment="1">
      <alignment vertical="center" wrapText="1"/>
    </xf>
    <xf numFmtId="0" fontId="18" fillId="0" borderId="38" xfId="0" applyFont="1" applyFill="1" applyBorder="1" applyAlignment="1">
      <alignment vertical="center" wrapText="1"/>
    </xf>
    <xf numFmtId="0" fontId="14" fillId="0" borderId="38" xfId="0" applyFont="1" applyFill="1" applyBorder="1" applyAlignment="1">
      <alignment vertical="center" wrapText="1"/>
    </xf>
    <xf numFmtId="164" fontId="14" fillId="0" borderId="38" xfId="0" applyNumberFormat="1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164" fontId="12" fillId="0" borderId="20" xfId="0" applyNumberFormat="1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vertical="center" wrapText="1"/>
    </xf>
    <xf numFmtId="164" fontId="16" fillId="0" borderId="20" xfId="0" applyNumberFormat="1" applyFont="1" applyFill="1" applyBorder="1" applyAlignment="1">
      <alignment vertical="center" wrapText="1"/>
    </xf>
    <xf numFmtId="0" fontId="16" fillId="0" borderId="20" xfId="0" applyFont="1" applyFill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4" fillId="0" borderId="7" xfId="0" applyFont="1" applyFill="1" applyBorder="1" applyAlignment="1">
      <alignment vertical="center" wrapText="1"/>
    </xf>
    <xf numFmtId="0" fontId="74" fillId="0" borderId="9" xfId="0" applyFont="1" applyFill="1" applyBorder="1" applyAlignment="1">
      <alignment vertical="center" wrapText="1"/>
    </xf>
    <xf numFmtId="0" fontId="103" fillId="0" borderId="7" xfId="0" applyFont="1" applyFill="1" applyBorder="1" applyAlignment="1">
      <alignment vertical="center" wrapText="1"/>
    </xf>
    <xf numFmtId="0" fontId="103" fillId="0" borderId="9" xfId="0" applyFont="1" applyFill="1" applyBorder="1" applyAlignment="1">
      <alignment vertical="center" wrapText="1"/>
    </xf>
    <xf numFmtId="0" fontId="93" fillId="0" borderId="9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14" fillId="0" borderId="30" xfId="1" applyFont="1" applyFill="1" applyBorder="1" applyAlignment="1" applyProtection="1">
      <alignment horizontal="left" vertical="center" wrapText="1" indent="1"/>
    </xf>
    <xf numFmtId="0" fontId="14" fillId="0" borderId="30" xfId="1" applyFont="1" applyFill="1" applyBorder="1" applyAlignment="1" applyProtection="1">
      <alignment horizontal="center" vertical="center" wrapText="1"/>
    </xf>
    <xf numFmtId="164" fontId="14" fillId="0" borderId="30" xfId="1" applyNumberFormat="1" applyFont="1" applyFill="1" applyBorder="1" applyAlignment="1" applyProtection="1">
      <alignment vertical="center" wrapText="1"/>
      <protection locked="0"/>
    </xf>
    <xf numFmtId="164" fontId="16" fillId="0" borderId="49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27" xfId="0" applyNumberFormat="1" applyFont="1" applyFill="1" applyBorder="1" applyAlignment="1">
      <alignment vertical="center" wrapText="1"/>
    </xf>
    <xf numFmtId="0" fontId="74" fillId="0" borderId="10" xfId="0" applyFont="1" applyFill="1" applyBorder="1" applyAlignment="1">
      <alignment vertical="center" wrapText="1"/>
    </xf>
    <xf numFmtId="0" fontId="74" fillId="0" borderId="12" xfId="0" applyFont="1" applyFill="1" applyBorder="1" applyAlignment="1">
      <alignment vertical="center" wrapText="1"/>
    </xf>
    <xf numFmtId="0" fontId="103" fillId="0" borderId="27" xfId="0" applyFont="1" applyFill="1" applyBorder="1" applyAlignment="1">
      <alignment vertical="center" wrapText="1"/>
    </xf>
    <xf numFmtId="0" fontId="103" fillId="0" borderId="10" xfId="0" applyFont="1" applyFill="1" applyBorder="1" applyAlignment="1">
      <alignment vertical="center" wrapText="1"/>
    </xf>
    <xf numFmtId="0" fontId="103" fillId="0" borderId="12" xfId="0" applyFont="1" applyFill="1" applyBorder="1" applyAlignment="1">
      <alignment vertical="center" wrapText="1"/>
    </xf>
    <xf numFmtId="0" fontId="14" fillId="0" borderId="36" xfId="0" applyFont="1" applyFill="1" applyBorder="1" applyAlignment="1">
      <alignment vertical="center" wrapText="1"/>
    </xf>
    <xf numFmtId="0" fontId="54" fillId="0" borderId="25" xfId="0" applyFont="1" applyFill="1" applyBorder="1" applyAlignment="1">
      <alignment vertical="center" wrapText="1"/>
    </xf>
    <xf numFmtId="0" fontId="103" fillId="0" borderId="25" xfId="0" applyFont="1" applyFill="1" applyBorder="1" applyAlignment="1">
      <alignment vertical="center" wrapText="1"/>
    </xf>
    <xf numFmtId="164" fontId="14" fillId="0" borderId="32" xfId="0" applyNumberFormat="1" applyFont="1" applyFill="1" applyBorder="1" applyAlignment="1" applyProtection="1">
      <alignment horizontal="right" vertical="center" wrapText="1"/>
    </xf>
    <xf numFmtId="164" fontId="12" fillId="0" borderId="32" xfId="0" applyNumberFormat="1" applyFont="1" applyFill="1" applyBorder="1" applyAlignment="1" applyProtection="1">
      <alignment horizontal="right" vertical="center" wrapText="1"/>
    </xf>
    <xf numFmtId="164" fontId="12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38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 wrapText="1"/>
    </xf>
    <xf numFmtId="9" fontId="10" fillId="0" borderId="32" xfId="179" applyFont="1" applyFill="1" applyBorder="1" applyAlignment="1" applyProtection="1">
      <alignment horizontal="right" vertical="center" wrapText="1"/>
      <protection locked="0"/>
    </xf>
    <xf numFmtId="9" fontId="16" fillId="0" borderId="32" xfId="179" applyFont="1" applyFill="1" applyBorder="1" applyAlignment="1" applyProtection="1">
      <alignment horizontal="right" vertical="center" wrapText="1"/>
    </xf>
    <xf numFmtId="9" fontId="16" fillId="0" borderId="25" xfId="179" applyFont="1" applyFill="1" applyBorder="1" applyAlignment="1" applyProtection="1">
      <alignment horizontal="right"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3" fontId="14" fillId="0" borderId="7" xfId="0" applyNumberFormat="1" applyFont="1" applyFill="1" applyBorder="1" applyAlignment="1">
      <alignment vertical="center" wrapText="1"/>
    </xf>
    <xf numFmtId="3" fontId="14" fillId="0" borderId="9" xfId="0" applyNumberFormat="1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 wrapText="1"/>
    </xf>
    <xf numFmtId="3" fontId="14" fillId="0" borderId="12" xfId="0" applyNumberFormat="1" applyFont="1" applyFill="1" applyBorder="1" applyAlignment="1">
      <alignment vertical="center" wrapText="1"/>
    </xf>
    <xf numFmtId="9" fontId="14" fillId="0" borderId="9" xfId="179" applyFont="1" applyFill="1" applyBorder="1" applyAlignment="1">
      <alignment vertical="center" wrapText="1"/>
    </xf>
    <xf numFmtId="3" fontId="16" fillId="0" borderId="25" xfId="0" applyNumberFormat="1" applyFont="1" applyFill="1" applyBorder="1" applyAlignment="1">
      <alignment vertical="center" wrapText="1"/>
    </xf>
    <xf numFmtId="9" fontId="14" fillId="0" borderId="30" xfId="179" applyFont="1" applyFill="1" applyBorder="1" applyAlignment="1" applyProtection="1">
      <alignment vertical="center" wrapText="1"/>
      <protection locked="0"/>
    </xf>
    <xf numFmtId="9" fontId="14" fillId="0" borderId="37" xfId="179" applyFont="1" applyFill="1" applyBorder="1" applyAlignment="1" applyProtection="1">
      <alignment vertical="center" wrapText="1"/>
      <protection locked="0"/>
    </xf>
    <xf numFmtId="9" fontId="16" fillId="0" borderId="48" xfId="179" applyFont="1" applyFill="1" applyBorder="1" applyAlignment="1" applyProtection="1">
      <alignment vertical="center" wrapText="1"/>
    </xf>
    <xf numFmtId="164" fontId="14" fillId="0" borderId="59" xfId="1" applyNumberFormat="1" applyFont="1" applyFill="1" applyBorder="1" applyAlignment="1" applyProtection="1">
      <alignment vertical="center" wrapText="1"/>
      <protection locked="0"/>
    </xf>
    <xf numFmtId="0" fontId="0" fillId="0" borderId="10" xfId="0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9" fontId="14" fillId="0" borderId="15" xfId="179" applyFont="1" applyFill="1" applyBorder="1" applyAlignment="1">
      <alignment vertical="center" wrapText="1"/>
    </xf>
    <xf numFmtId="3" fontId="14" fillId="0" borderId="13" xfId="0" applyNumberFormat="1" applyFont="1" applyFill="1" applyBorder="1" applyAlignment="1">
      <alignment vertical="center" wrapText="1"/>
    </xf>
    <xf numFmtId="9" fontId="14" fillId="0" borderId="6" xfId="179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9" fontId="12" fillId="0" borderId="3" xfId="179" applyFont="1" applyFill="1" applyBorder="1" applyAlignment="1">
      <alignment horizontal="right" vertical="center" wrapText="1"/>
    </xf>
    <xf numFmtId="9" fontId="16" fillId="0" borderId="25" xfId="179" applyFont="1" applyFill="1" applyBorder="1" applyAlignment="1">
      <alignment vertical="center" wrapText="1"/>
    </xf>
    <xf numFmtId="3" fontId="16" fillId="0" borderId="1" xfId="0" applyNumberFormat="1" applyFont="1" applyFill="1" applyBorder="1" applyAlignment="1">
      <alignment vertical="center" wrapText="1"/>
    </xf>
    <xf numFmtId="3" fontId="16" fillId="0" borderId="70" xfId="0" applyNumberFormat="1" applyFont="1" applyFill="1" applyBorder="1" applyAlignment="1">
      <alignment vertical="center" wrapText="1"/>
    </xf>
    <xf numFmtId="9" fontId="16" fillId="0" borderId="3" xfId="179" applyFont="1" applyFill="1" applyBorder="1" applyAlignment="1">
      <alignment vertical="center" wrapText="1"/>
    </xf>
    <xf numFmtId="9" fontId="16" fillId="0" borderId="71" xfId="179" applyFont="1" applyFill="1" applyBorder="1" applyAlignment="1">
      <alignment vertical="center" wrapText="1"/>
    </xf>
    <xf numFmtId="0" fontId="14" fillId="0" borderId="49" xfId="1" applyFont="1" applyFill="1" applyBorder="1" applyAlignment="1" applyProtection="1">
      <alignment horizontal="left" vertical="center" wrapText="1" indent="1"/>
    </xf>
    <xf numFmtId="0" fontId="14" fillId="0" borderId="49" xfId="1" applyFont="1" applyFill="1" applyBorder="1" applyAlignment="1" applyProtection="1">
      <alignment horizontal="center" vertical="center" wrapText="1"/>
    </xf>
    <xf numFmtId="164" fontId="14" fillId="0" borderId="49" xfId="1" applyNumberFormat="1" applyFont="1" applyFill="1" applyBorder="1" applyAlignment="1" applyProtection="1">
      <alignment vertical="center" wrapText="1"/>
      <protection locked="0"/>
    </xf>
    <xf numFmtId="0" fontId="12" fillId="0" borderId="25" xfId="1" applyFont="1" applyFill="1" applyBorder="1" applyAlignment="1" applyProtection="1">
      <alignment vertical="center" wrapText="1"/>
    </xf>
    <xf numFmtId="0" fontId="63" fillId="0" borderId="25" xfId="173" applyFont="1" applyBorder="1"/>
    <xf numFmtId="0" fontId="106" fillId="0" borderId="25" xfId="173" applyFont="1" applyBorder="1"/>
    <xf numFmtId="3" fontId="63" fillId="0" borderId="12" xfId="173" applyNumberFormat="1" applyFont="1" applyBorder="1"/>
    <xf numFmtId="3" fontId="106" fillId="0" borderId="25" xfId="173" applyNumberFormat="1" applyFont="1" applyBorder="1"/>
    <xf numFmtId="0" fontId="63" fillId="0" borderId="23" xfId="173" applyFont="1" applyBorder="1"/>
    <xf numFmtId="0" fontId="106" fillId="0" borderId="25" xfId="173" applyFont="1" applyBorder="1" applyAlignment="1">
      <alignment horizontal="center" vertical="center"/>
    </xf>
    <xf numFmtId="0" fontId="63" fillId="0" borderId="9" xfId="173" applyFont="1" applyBorder="1"/>
    <xf numFmtId="164" fontId="15" fillId="0" borderId="23" xfId="0" quotePrefix="1" applyNumberFormat="1" applyFont="1" applyBorder="1" applyAlignment="1" applyProtection="1">
      <alignment vertical="center" wrapText="1"/>
      <protection locked="0"/>
    </xf>
    <xf numFmtId="9" fontId="15" fillId="0" borderId="53" xfId="179" applyFont="1" applyBorder="1" applyAlignment="1">
      <alignment horizontal="center" vertical="center" wrapText="1"/>
    </xf>
    <xf numFmtId="9" fontId="15" fillId="0" borderId="100" xfId="179" applyFont="1" applyBorder="1" applyAlignment="1">
      <alignment horizontal="center" vertical="center" wrapText="1"/>
    </xf>
    <xf numFmtId="9" fontId="15" fillId="0" borderId="101" xfId="179" applyFont="1" applyBorder="1" applyAlignment="1">
      <alignment horizontal="center" vertical="center" wrapText="1"/>
    </xf>
    <xf numFmtId="9" fontId="15" fillId="0" borderId="102" xfId="179" applyFont="1" applyBorder="1" applyAlignment="1">
      <alignment horizontal="center" vertical="center" wrapText="1"/>
    </xf>
    <xf numFmtId="164" fontId="15" fillId="0" borderId="30" xfId="159" applyNumberFormat="1" applyFont="1" applyBorder="1" applyAlignment="1">
      <alignment horizontal="center" vertical="center" wrapText="1"/>
    </xf>
    <xf numFmtId="164" fontId="15" fillId="0" borderId="32" xfId="159" applyNumberFormat="1" applyFont="1" applyBorder="1" applyAlignment="1">
      <alignment horizontal="center" vertical="center" wrapText="1"/>
    </xf>
    <xf numFmtId="3" fontId="15" fillId="0" borderId="34" xfId="159" applyNumberFormat="1" applyFont="1" applyBorder="1" applyAlignment="1">
      <alignment horizontal="center" vertical="center"/>
    </xf>
    <xf numFmtId="3" fontId="15" fillId="0" borderId="37" xfId="159" applyNumberFormat="1" applyFont="1" applyBorder="1" applyAlignment="1">
      <alignment horizontal="right" vertical="center"/>
    </xf>
    <xf numFmtId="3" fontId="15" fillId="0" borderId="32" xfId="159" applyNumberFormat="1" applyFont="1" applyBorder="1" applyAlignment="1">
      <alignment horizontal="right" vertical="center"/>
    </xf>
    <xf numFmtId="3" fontId="15" fillId="0" borderId="34" xfId="159" applyNumberFormat="1" applyFont="1" applyBorder="1" applyAlignment="1">
      <alignment horizontal="right" vertical="center"/>
    </xf>
    <xf numFmtId="3" fontId="116" fillId="0" borderId="14" xfId="0" applyNumberFormat="1" applyFont="1" applyFill="1" applyBorder="1" applyAlignment="1">
      <alignment horizontal="right" vertical="center"/>
    </xf>
    <xf numFmtId="3" fontId="116" fillId="0" borderId="14" xfId="159" applyNumberFormat="1" applyFont="1" applyBorder="1" applyAlignment="1">
      <alignment horizontal="right" vertical="center"/>
    </xf>
    <xf numFmtId="3" fontId="116" fillId="0" borderId="8" xfId="0" applyNumberFormat="1" applyFont="1" applyFill="1" applyBorder="1" applyAlignment="1">
      <alignment horizontal="right" vertical="center"/>
    </xf>
    <xf numFmtId="3" fontId="116" fillId="0" borderId="8" xfId="159" applyNumberFormat="1" applyFont="1" applyBorder="1" applyAlignment="1">
      <alignment horizontal="right" vertical="center"/>
    </xf>
    <xf numFmtId="3" fontId="116" fillId="0" borderId="18" xfId="0" applyNumberFormat="1" applyFont="1" applyFill="1" applyBorder="1" applyAlignment="1">
      <alignment horizontal="right" vertical="center"/>
    </xf>
    <xf numFmtId="3" fontId="116" fillId="0" borderId="18" xfId="159" applyNumberFormat="1" applyFont="1" applyBorder="1" applyAlignment="1">
      <alignment horizontal="right" vertical="center"/>
    </xf>
    <xf numFmtId="3" fontId="116" fillId="0" borderId="54" xfId="0" applyNumberFormat="1" applyFont="1" applyFill="1" applyBorder="1" applyAlignment="1">
      <alignment horizontal="right" vertical="center"/>
    </xf>
    <xf numFmtId="3" fontId="116" fillId="0" borderId="50" xfId="0" applyNumberFormat="1" applyFont="1" applyFill="1" applyBorder="1" applyAlignment="1">
      <alignment horizontal="right" vertical="center"/>
    </xf>
    <xf numFmtId="3" fontId="116" fillId="0" borderId="55" xfId="0" applyNumberFormat="1" applyFont="1" applyFill="1" applyBorder="1" applyAlignment="1">
      <alignment horizontal="right" vertical="center"/>
    </xf>
    <xf numFmtId="3" fontId="116" fillId="0" borderId="15" xfId="161" applyNumberFormat="1" applyFont="1" applyFill="1" applyBorder="1" applyAlignment="1" applyProtection="1">
      <alignment horizontal="left" vertical="center"/>
    </xf>
    <xf numFmtId="3" fontId="116" fillId="0" borderId="9" xfId="161" applyNumberFormat="1" applyFont="1" applyFill="1" applyBorder="1" applyAlignment="1" applyProtection="1">
      <alignment horizontal="left" vertical="center"/>
    </xf>
    <xf numFmtId="164" fontId="17" fillId="0" borderId="0" xfId="161" applyNumberFormat="1" applyFont="1" applyFill="1" applyBorder="1" applyAlignment="1" applyProtection="1">
      <alignment horizontal="center" vertical="center"/>
    </xf>
    <xf numFmtId="3" fontId="116" fillId="0" borderId="19" xfId="161" applyNumberFormat="1" applyFont="1" applyFill="1" applyBorder="1" applyAlignment="1" applyProtection="1">
      <alignment horizontal="left" vertical="center"/>
    </xf>
    <xf numFmtId="3" fontId="116" fillId="0" borderId="56" xfId="161" applyNumberFormat="1" applyFont="1" applyFill="1" applyBorder="1" applyAlignment="1" applyProtection="1">
      <alignment horizontal="left" vertical="center"/>
    </xf>
    <xf numFmtId="3" fontId="116" fillId="0" borderId="71" xfId="161" applyNumberFormat="1" applyFont="1" applyFill="1" applyBorder="1" applyAlignment="1" applyProtection="1">
      <alignment horizontal="left" vertical="center"/>
    </xf>
    <xf numFmtId="164" fontId="116" fillId="0" borderId="7" xfId="159" applyNumberFormat="1" applyFont="1" applyBorder="1" applyAlignment="1">
      <alignment horizontal="center" vertical="center" wrapText="1"/>
    </xf>
    <xf numFmtId="9" fontId="116" fillId="0" borderId="100" xfId="179" applyFont="1" applyBorder="1" applyAlignment="1">
      <alignment horizontal="right" vertical="center"/>
    </xf>
    <xf numFmtId="9" fontId="116" fillId="0" borderId="101" xfId="179" applyFont="1" applyBorder="1" applyAlignment="1">
      <alignment horizontal="right" vertical="center"/>
    </xf>
    <xf numFmtId="164" fontId="116" fillId="0" borderId="13" xfId="159" applyNumberFormat="1" applyFont="1" applyBorder="1" applyAlignment="1">
      <alignment horizontal="center" vertical="center" wrapText="1"/>
    </xf>
    <xf numFmtId="9" fontId="118" fillId="0" borderId="15" xfId="179" applyFont="1" applyBorder="1" applyAlignment="1">
      <alignment horizontal="center" vertical="center" wrapText="1"/>
    </xf>
    <xf numFmtId="9" fontId="116" fillId="0" borderId="23" xfId="179" applyFont="1" applyBorder="1" applyAlignment="1">
      <alignment horizontal="right" vertical="center"/>
    </xf>
    <xf numFmtId="9" fontId="116" fillId="0" borderId="15" xfId="179" applyFont="1" applyBorder="1" applyAlignment="1">
      <alignment horizontal="right" vertical="center"/>
    </xf>
    <xf numFmtId="9" fontId="116" fillId="0" borderId="6" xfId="179" applyFont="1" applyBorder="1" applyAlignment="1">
      <alignment horizontal="right" vertical="center"/>
    </xf>
    <xf numFmtId="9" fontId="116" fillId="0" borderId="9" xfId="179" applyFont="1" applyBorder="1" applyAlignment="1">
      <alignment horizontal="right" vertical="center"/>
    </xf>
    <xf numFmtId="164" fontId="16" fillId="0" borderId="62" xfId="1" applyNumberFormat="1" applyFont="1" applyFill="1" applyBorder="1" applyProtection="1"/>
    <xf numFmtId="0" fontId="14" fillId="0" borderId="62" xfId="1" applyFont="1" applyFill="1" applyBorder="1" applyProtection="1"/>
    <xf numFmtId="3" fontId="14" fillId="0" borderId="87" xfId="1" applyNumberFormat="1" applyFont="1" applyFill="1" applyBorder="1" applyProtection="1"/>
    <xf numFmtId="164" fontId="16" fillId="0" borderId="92" xfId="1" applyNumberFormat="1" applyFont="1" applyFill="1" applyBorder="1" applyProtection="1"/>
    <xf numFmtId="164" fontId="10" fillId="0" borderId="90" xfId="1" applyNumberFormat="1" applyFont="1" applyFill="1" applyBorder="1" applyProtection="1"/>
    <xf numFmtId="164" fontId="10" fillId="0" borderId="58" xfId="1" applyNumberFormat="1" applyFont="1" applyFill="1" applyBorder="1" applyProtection="1"/>
    <xf numFmtId="0" fontId="6" fillId="0" borderId="87" xfId="1" applyFill="1" applyBorder="1" applyProtection="1"/>
    <xf numFmtId="0" fontId="6" fillId="0" borderId="63" xfId="1" applyFill="1" applyBorder="1" applyProtection="1"/>
    <xf numFmtId="0" fontId="6" fillId="0" borderId="58" xfId="1" applyFill="1" applyBorder="1" applyProtection="1"/>
    <xf numFmtId="0" fontId="10" fillId="0" borderId="87" xfId="1" applyFont="1" applyFill="1" applyBorder="1" applyProtection="1"/>
    <xf numFmtId="3" fontId="14" fillId="0" borderId="58" xfId="1" applyNumberFormat="1" applyFont="1" applyFill="1" applyBorder="1" applyAlignment="1" applyProtection="1">
      <alignment horizontal="right" vertical="center"/>
    </xf>
    <xf numFmtId="164" fontId="14" fillId="0" borderId="3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49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37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49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4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0" xfId="1" applyNumberFormat="1" applyFont="1" applyFill="1" applyBorder="1" applyAlignment="1" applyProtection="1">
      <alignment vertical="center" wrapText="1"/>
    </xf>
    <xf numFmtId="164" fontId="14" fillId="0" borderId="34" xfId="1" applyNumberFormat="1" applyFont="1" applyFill="1" applyBorder="1" applyAlignment="1" applyProtection="1">
      <alignment vertical="center" wrapText="1"/>
      <protection locked="0"/>
    </xf>
    <xf numFmtId="164" fontId="10" fillId="0" borderId="32" xfId="1" applyNumberFormat="1" applyFont="1" applyFill="1" applyBorder="1" applyAlignment="1" applyProtection="1">
      <alignment vertical="center" wrapText="1"/>
      <protection locked="0"/>
    </xf>
    <xf numFmtId="164" fontId="10" fillId="0" borderId="49" xfId="1" applyNumberFormat="1" applyFont="1" applyFill="1" applyBorder="1" applyAlignment="1" applyProtection="1">
      <alignment vertical="center" wrapText="1"/>
      <protection locked="0"/>
    </xf>
    <xf numFmtId="164" fontId="10" fillId="0" borderId="37" xfId="1" applyNumberFormat="1" applyFont="1" applyFill="1" applyBorder="1" applyAlignment="1" applyProtection="1">
      <alignment vertical="center" wrapText="1"/>
      <protection locked="0"/>
    </xf>
    <xf numFmtId="164" fontId="10" fillId="0" borderId="37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49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30" xfId="1" applyNumberFormat="1" applyFont="1" applyFill="1" applyBorder="1" applyAlignment="1" applyProtection="1">
      <alignment vertical="center" wrapText="1"/>
    </xf>
    <xf numFmtId="164" fontId="14" fillId="0" borderId="32" xfId="1" applyNumberFormat="1" applyFont="1" applyFill="1" applyBorder="1" applyAlignment="1" applyProtection="1">
      <alignment vertical="center" wrapText="1"/>
    </xf>
    <xf numFmtId="164" fontId="10" fillId="0" borderId="34" xfId="1" applyNumberFormat="1" applyFont="1" applyFill="1" applyBorder="1" applyAlignment="1" applyProtection="1">
      <alignment vertical="center" wrapText="1"/>
      <protection locked="0"/>
    </xf>
    <xf numFmtId="164" fontId="10" fillId="0" borderId="48" xfId="1" applyNumberFormat="1" applyFont="1" applyFill="1" applyBorder="1" applyAlignment="1" applyProtection="1">
      <alignment vertical="center" wrapText="1"/>
      <protection locked="0"/>
    </xf>
    <xf numFmtId="9" fontId="14" fillId="0" borderId="32" xfId="179" applyFont="1" applyFill="1" applyBorder="1" applyAlignment="1" applyProtection="1">
      <alignment horizontal="right" vertical="center" wrapText="1"/>
      <protection locked="0"/>
    </xf>
    <xf numFmtId="3" fontId="14" fillId="0" borderId="90" xfId="1" applyNumberFormat="1" applyFont="1" applyFill="1" applyBorder="1" applyProtection="1"/>
    <xf numFmtId="3" fontId="27" fillId="0" borderId="25" xfId="1" applyNumberFormat="1" applyFont="1" applyFill="1" applyBorder="1" applyAlignment="1" applyProtection="1">
      <alignment horizontal="center"/>
    </xf>
    <xf numFmtId="3" fontId="14" fillId="0" borderId="22" xfId="1" applyNumberFormat="1" applyFont="1" applyFill="1" applyBorder="1" applyProtection="1"/>
    <xf numFmtId="3" fontId="14" fillId="0" borderId="23" xfId="1" applyNumberFormat="1" applyFont="1" applyFill="1" applyBorder="1" applyProtection="1"/>
    <xf numFmtId="9" fontId="14" fillId="0" borderId="25" xfId="179" applyFont="1" applyFill="1" applyBorder="1" applyProtection="1"/>
    <xf numFmtId="0" fontId="14" fillId="0" borderId="102" xfId="1" applyFont="1" applyFill="1" applyBorder="1" applyProtection="1"/>
    <xf numFmtId="0" fontId="14" fillId="0" borderId="100" xfId="1" applyFont="1" applyFill="1" applyBorder="1" applyProtection="1"/>
    <xf numFmtId="0" fontId="14" fillId="0" borderId="103" xfId="1" applyFont="1" applyFill="1" applyBorder="1" applyProtection="1"/>
    <xf numFmtId="164" fontId="14" fillId="0" borderId="100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100" xfId="1" applyNumberFormat="1" applyFont="1" applyFill="1" applyBorder="1" applyProtection="1"/>
    <xf numFmtId="1" fontId="14" fillId="0" borderId="53" xfId="1" applyNumberFormat="1" applyFont="1" applyFill="1" applyBorder="1" applyProtection="1"/>
    <xf numFmtId="1" fontId="14" fillId="0" borderId="100" xfId="1" applyNumberFormat="1" applyFont="1" applyFill="1" applyBorder="1" applyProtection="1"/>
    <xf numFmtId="164" fontId="14" fillId="0" borderId="100" xfId="1" applyNumberFormat="1" applyFont="1" applyFill="1" applyBorder="1" applyAlignment="1" applyProtection="1">
      <alignment vertical="center" wrapText="1"/>
      <protection locked="0"/>
    </xf>
    <xf numFmtId="0" fontId="14" fillId="0" borderId="101" xfId="1" applyFont="1" applyFill="1" applyBorder="1" applyProtection="1"/>
    <xf numFmtId="3" fontId="14" fillId="0" borderId="102" xfId="1" applyNumberFormat="1" applyFont="1" applyFill="1" applyBorder="1" applyProtection="1"/>
    <xf numFmtId="0" fontId="14" fillId="0" borderId="53" xfId="1" applyFont="1" applyFill="1" applyBorder="1" applyProtection="1"/>
    <xf numFmtId="164" fontId="14" fillId="0" borderId="100" xfId="1" applyNumberFormat="1" applyFont="1" applyFill="1" applyBorder="1" applyAlignment="1" applyProtection="1">
      <alignment vertical="center" wrapText="1"/>
    </xf>
    <xf numFmtId="3" fontId="22" fillId="0" borderId="9" xfId="1" applyNumberFormat="1" applyFont="1" applyFill="1" applyBorder="1" applyProtection="1"/>
    <xf numFmtId="3" fontId="117" fillId="0" borderId="9" xfId="1" applyNumberFormat="1" applyFont="1" applyFill="1" applyBorder="1" applyProtection="1"/>
    <xf numFmtId="3" fontId="117" fillId="0" borderId="12" xfId="1" applyNumberFormat="1" applyFont="1" applyFill="1" applyBorder="1" applyProtection="1"/>
    <xf numFmtId="164" fontId="22" fillId="0" borderId="33" xfId="1" applyNumberFormat="1" applyFont="1" applyFill="1" applyBorder="1" applyProtection="1"/>
    <xf numFmtId="164" fontId="16" fillId="0" borderId="24" xfId="1" applyNumberFormat="1" applyFont="1" applyFill="1" applyBorder="1" applyAlignment="1" applyProtection="1">
      <alignment vertical="center"/>
    </xf>
    <xf numFmtId="0" fontId="14" fillId="0" borderId="37" xfId="1" applyFont="1" applyFill="1" applyBorder="1" applyProtection="1"/>
    <xf numFmtId="0" fontId="14" fillId="0" borderId="32" xfId="1" applyFont="1" applyFill="1" applyBorder="1" applyProtection="1"/>
    <xf numFmtId="0" fontId="14" fillId="0" borderId="49" xfId="1" applyFont="1" applyFill="1" applyBorder="1" applyProtection="1"/>
    <xf numFmtId="3" fontId="14" fillId="0" borderId="32" xfId="1" applyNumberFormat="1" applyFont="1" applyFill="1" applyBorder="1" applyProtection="1"/>
    <xf numFmtId="1" fontId="14" fillId="0" borderId="30" xfId="1" applyNumberFormat="1" applyFont="1" applyFill="1" applyBorder="1" applyProtection="1"/>
    <xf numFmtId="1" fontId="14" fillId="0" borderId="32" xfId="1" applyNumberFormat="1" applyFont="1" applyFill="1" applyBorder="1" applyProtection="1"/>
    <xf numFmtId="0" fontId="14" fillId="0" borderId="34" xfId="1" applyFont="1" applyFill="1" applyBorder="1" applyProtection="1"/>
    <xf numFmtId="0" fontId="14" fillId="0" borderId="30" xfId="1" applyFont="1" applyFill="1" applyBorder="1" applyProtection="1"/>
    <xf numFmtId="0" fontId="14" fillId="0" borderId="48" xfId="1" applyFont="1" applyFill="1" applyBorder="1" applyProtection="1"/>
    <xf numFmtId="3" fontId="10" fillId="0" borderId="30" xfId="1" applyNumberFormat="1" applyFont="1" applyFill="1" applyBorder="1" applyProtection="1"/>
    <xf numFmtId="3" fontId="10" fillId="0" borderId="32" xfId="1" applyNumberFormat="1" applyFont="1" applyFill="1" applyBorder="1" applyProtection="1"/>
    <xf numFmtId="3" fontId="22" fillId="0" borderId="32" xfId="1" applyNumberFormat="1" applyFont="1" applyFill="1" applyBorder="1" applyProtection="1"/>
    <xf numFmtId="3" fontId="10" fillId="0" borderId="34" xfId="1" applyNumberFormat="1" applyFont="1" applyFill="1" applyBorder="1" applyProtection="1"/>
    <xf numFmtId="3" fontId="117" fillId="0" borderId="37" xfId="1" applyNumberFormat="1" applyFont="1" applyFill="1" applyBorder="1" applyProtection="1"/>
    <xf numFmtId="3" fontId="117" fillId="0" borderId="32" xfId="1" applyNumberFormat="1" applyFont="1" applyFill="1" applyBorder="1" applyProtection="1"/>
    <xf numFmtId="3" fontId="117" fillId="0" borderId="49" xfId="1" applyNumberFormat="1" applyFont="1" applyFill="1" applyBorder="1" applyProtection="1"/>
    <xf numFmtId="3" fontId="10" fillId="0" borderId="37" xfId="1" applyNumberFormat="1" applyFont="1" applyFill="1" applyBorder="1" applyProtection="1"/>
    <xf numFmtId="3" fontId="10" fillId="0" borderId="49" xfId="1" applyNumberFormat="1" applyFont="1" applyFill="1" applyBorder="1" applyProtection="1"/>
    <xf numFmtId="164" fontId="19" fillId="0" borderId="48" xfId="0" quotePrefix="1" applyNumberFormat="1" applyFont="1" applyBorder="1" applyAlignment="1" applyProtection="1">
      <alignment vertical="center" wrapText="1"/>
    </xf>
    <xf numFmtId="9" fontId="14" fillId="0" borderId="32" xfId="1" applyNumberFormat="1" applyFont="1" applyFill="1" applyBorder="1" applyAlignment="1" applyProtection="1">
      <alignment horizontal="right" vertical="center" wrapText="1"/>
      <protection locked="0"/>
    </xf>
    <xf numFmtId="9" fontId="14" fillId="0" borderId="32" xfId="179" applyFont="1" applyFill="1" applyBorder="1" applyProtection="1"/>
    <xf numFmtId="9" fontId="12" fillId="0" borderId="25" xfId="1" applyNumberFormat="1" applyFont="1" applyFill="1" applyBorder="1" applyAlignment="1" applyProtection="1">
      <alignment horizontal="right" vertical="center" wrapText="1"/>
    </xf>
    <xf numFmtId="9" fontId="14" fillId="0" borderId="32" xfId="179" applyFont="1" applyFill="1" applyBorder="1" applyAlignment="1" applyProtection="1">
      <alignment vertical="center" wrapText="1"/>
      <protection locked="0"/>
    </xf>
    <xf numFmtId="9" fontId="14" fillId="0" borderId="32" xfId="1" applyNumberFormat="1" applyFont="1" applyFill="1" applyBorder="1" applyAlignment="1" applyProtection="1">
      <alignment vertical="center" wrapText="1"/>
      <protection locked="0"/>
    </xf>
    <xf numFmtId="9" fontId="14" fillId="0" borderId="37" xfId="179" applyFont="1" applyFill="1" applyBorder="1" applyProtection="1"/>
    <xf numFmtId="9" fontId="10" fillId="0" borderId="49" xfId="1" applyNumberFormat="1" applyFont="1" applyFill="1" applyBorder="1" applyAlignment="1" applyProtection="1">
      <alignment vertical="center" wrapText="1"/>
      <protection locked="0"/>
    </xf>
    <xf numFmtId="9" fontId="14" fillId="0" borderId="23" xfId="179" applyFont="1" applyFill="1" applyBorder="1" applyProtection="1"/>
    <xf numFmtId="9" fontId="16" fillId="0" borderId="25" xfId="1" applyNumberFormat="1" applyFont="1" applyFill="1" applyBorder="1" applyAlignment="1" applyProtection="1">
      <alignment horizontal="right" vertical="center" wrapText="1"/>
    </xf>
    <xf numFmtId="9" fontId="16" fillId="0" borderId="25" xfId="1" applyNumberFormat="1" applyFont="1" applyFill="1" applyBorder="1" applyAlignment="1" applyProtection="1">
      <alignment vertical="center" wrapText="1"/>
    </xf>
    <xf numFmtId="3" fontId="14" fillId="0" borderId="3" xfId="1" applyNumberFormat="1" applyFont="1" applyFill="1" applyBorder="1" applyProtection="1"/>
    <xf numFmtId="9" fontId="14" fillId="0" borderId="32" xfId="179" applyFont="1" applyFill="1" applyBorder="1" applyAlignment="1" applyProtection="1">
      <alignment vertical="center" wrapText="1"/>
    </xf>
    <xf numFmtId="9" fontId="10" fillId="0" borderId="32" xfId="179" applyFont="1" applyFill="1" applyBorder="1" applyAlignment="1" applyProtection="1">
      <alignment vertical="center" wrapText="1"/>
      <protection locked="0"/>
    </xf>
    <xf numFmtId="9" fontId="16" fillId="0" borderId="21" xfId="179" applyFont="1" applyFill="1" applyBorder="1" applyAlignment="1" applyProtection="1">
      <alignment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6" fillId="0" borderId="66" xfId="1" applyFill="1" applyBorder="1" applyAlignment="1" applyProtection="1"/>
    <xf numFmtId="0" fontId="6" fillId="0" borderId="66" xfId="1" applyFill="1" applyBorder="1" applyProtection="1"/>
    <xf numFmtId="3" fontId="6" fillId="0" borderId="66" xfId="1" applyNumberFormat="1" applyFill="1" applyBorder="1" applyProtection="1"/>
    <xf numFmtId="3" fontId="10" fillId="0" borderId="25" xfId="1" applyNumberFormat="1" applyFont="1" applyFill="1" applyBorder="1" applyProtection="1"/>
    <xf numFmtId="164" fontId="14" fillId="0" borderId="14" xfId="1" applyNumberFormat="1" applyFont="1" applyFill="1" applyBorder="1" applyAlignment="1" applyProtection="1">
      <alignment vertical="center" wrapText="1"/>
      <protection locked="0"/>
    </xf>
    <xf numFmtId="164" fontId="22" fillId="0" borderId="8" xfId="1" applyNumberFormat="1" applyFont="1" applyFill="1" applyBorder="1" applyAlignment="1" applyProtection="1">
      <alignment vertical="center" wrapText="1"/>
      <protection locked="0"/>
    </xf>
    <xf numFmtId="9" fontId="14" fillId="0" borderId="90" xfId="179" applyFont="1" applyFill="1" applyBorder="1" applyAlignment="1" applyProtection="1">
      <alignment vertical="center" wrapText="1"/>
      <protection locked="0"/>
    </xf>
    <xf numFmtId="9" fontId="14" fillId="0" borderId="63" xfId="179" applyFont="1" applyFill="1" applyBorder="1" applyAlignment="1" applyProtection="1">
      <alignment vertical="center" wrapText="1"/>
      <protection locked="0"/>
    </xf>
    <xf numFmtId="9" fontId="14" fillId="0" borderId="63" xfId="179" applyNumberFormat="1" applyFont="1" applyFill="1" applyBorder="1" applyAlignment="1" applyProtection="1">
      <alignment vertical="center" wrapText="1"/>
      <protection locked="0"/>
    </xf>
    <xf numFmtId="9" fontId="14" fillId="0" borderId="63" xfId="1" applyNumberFormat="1" applyFont="1" applyFill="1" applyBorder="1" applyAlignment="1" applyProtection="1">
      <alignment vertical="center" wrapText="1"/>
      <protection locked="0"/>
    </xf>
    <xf numFmtId="9" fontId="10" fillId="0" borderId="32" xfId="179" applyFont="1" applyFill="1" applyBorder="1" applyProtection="1"/>
    <xf numFmtId="9" fontId="22" fillId="0" borderId="32" xfId="179" applyFont="1" applyFill="1" applyBorder="1" applyProtection="1"/>
    <xf numFmtId="9" fontId="16" fillId="0" borderId="24" xfId="1" applyNumberFormat="1" applyFont="1" applyFill="1" applyBorder="1" applyAlignment="1" applyProtection="1">
      <alignment vertical="center" wrapText="1"/>
      <protection locked="0"/>
    </xf>
    <xf numFmtId="9" fontId="16" fillId="0" borderId="48" xfId="179" applyFont="1" applyFill="1" applyBorder="1" applyAlignment="1" applyProtection="1">
      <alignment vertical="center" wrapText="1"/>
      <protection locked="0"/>
    </xf>
    <xf numFmtId="9" fontId="10" fillId="0" borderId="25" xfId="179" applyFont="1" applyFill="1" applyBorder="1" applyProtection="1"/>
    <xf numFmtId="164" fontId="16" fillId="0" borderId="92" xfId="1" applyNumberFormat="1" applyFont="1" applyFill="1" applyBorder="1" applyAlignment="1" applyProtection="1">
      <alignment horizontal="center" vertical="center"/>
    </xf>
    <xf numFmtId="0" fontId="19" fillId="0" borderId="92" xfId="0" applyFont="1" applyBorder="1" applyAlignment="1" applyProtection="1">
      <alignment horizontal="left" vertical="center" wrapText="1" indent="1"/>
    </xf>
    <xf numFmtId="9" fontId="14" fillId="0" borderId="58" xfId="179" applyFont="1" applyFill="1" applyBorder="1" applyAlignment="1" applyProtection="1">
      <alignment vertical="center" wrapText="1"/>
      <protection locked="0"/>
    </xf>
    <xf numFmtId="9" fontId="19" fillId="0" borderId="25" xfId="0" quotePrefix="1" applyNumberFormat="1" applyFont="1" applyBorder="1" applyAlignment="1" applyProtection="1">
      <alignment vertical="center" wrapText="1"/>
    </xf>
    <xf numFmtId="9" fontId="19" fillId="0" borderId="25" xfId="179" quotePrefix="1" applyFont="1" applyBorder="1" applyAlignment="1" applyProtection="1">
      <alignment vertical="center" wrapText="1"/>
    </xf>
    <xf numFmtId="3" fontId="16" fillId="0" borderId="25" xfId="179" applyNumberFormat="1" applyFont="1" applyFill="1" applyBorder="1" applyAlignment="1" applyProtection="1">
      <alignment vertical="center" wrapText="1"/>
    </xf>
    <xf numFmtId="9" fontId="12" fillId="0" borderId="25" xfId="179" applyFont="1" applyFill="1" applyBorder="1" applyAlignment="1" applyProtection="1">
      <alignment vertical="center" wrapText="1"/>
    </xf>
    <xf numFmtId="0" fontId="66" fillId="0" borderId="57" xfId="178" applyFont="1" applyBorder="1" applyAlignment="1">
      <alignment horizontal="center" vertical="center" wrapText="1"/>
    </xf>
    <xf numFmtId="0" fontId="115" fillId="0" borderId="66" xfId="0" applyFont="1" applyBorder="1" applyAlignment="1">
      <alignment horizontal="center" vertical="center" wrapText="1"/>
    </xf>
    <xf numFmtId="0" fontId="115" fillId="0" borderId="67" xfId="0" applyFont="1" applyBorder="1" applyAlignment="1">
      <alignment horizontal="center" vertical="center" wrapText="1"/>
    </xf>
    <xf numFmtId="0" fontId="115" fillId="0" borderId="89" xfId="0" applyFont="1" applyBorder="1" applyAlignment="1">
      <alignment horizontal="center" vertical="center" wrapText="1"/>
    </xf>
    <xf numFmtId="0" fontId="115" fillId="0" borderId="24" xfId="0" applyFont="1" applyBorder="1" applyAlignment="1">
      <alignment horizontal="center" vertical="center" wrapText="1"/>
    </xf>
    <xf numFmtId="0" fontId="115" fillId="0" borderId="72" xfId="0" applyFont="1" applyBorder="1" applyAlignment="1">
      <alignment horizontal="center" vertical="center" wrapText="1"/>
    </xf>
    <xf numFmtId="0" fontId="7" fillId="0" borderId="0" xfId="1" applyFont="1" applyFill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65" fillId="0" borderId="0" xfId="0" applyNumberFormat="1" applyFont="1" applyFill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65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center" vertical="center" wrapText="1"/>
    </xf>
    <xf numFmtId="0" fontId="19" fillId="0" borderId="25" xfId="51" applyFont="1" applyBorder="1" applyAlignment="1">
      <alignment horizontal="center"/>
    </xf>
    <xf numFmtId="0" fontId="67" fillId="0" borderId="24" xfId="51" applyFont="1" applyBorder="1" applyAlignment="1">
      <alignment horizontal="right" vertical="center"/>
    </xf>
    <xf numFmtId="0" fontId="66" fillId="0" borderId="0" xfId="51" applyFont="1" applyBorder="1" applyAlignment="1">
      <alignment horizontal="center" vertical="center" wrapText="1"/>
    </xf>
    <xf numFmtId="0" fontId="19" fillId="0" borderId="15" xfId="51" applyFont="1" applyBorder="1" applyAlignment="1">
      <alignment horizontal="center" wrapText="1"/>
    </xf>
    <xf numFmtId="0" fontId="19" fillId="0" borderId="23" xfId="51" applyFont="1" applyBorder="1" applyAlignment="1">
      <alignment horizontal="center" wrapText="1"/>
    </xf>
    <xf numFmtId="0" fontId="60" fillId="0" borderId="0" xfId="51" applyFont="1" applyAlignment="1">
      <alignment horizontal="left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1" fillId="0" borderId="0" xfId="51" applyFont="1" applyAlignment="1">
      <alignment horizontal="left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4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0" fillId="0" borderId="8" xfId="48" applyFont="1" applyBorder="1" applyAlignment="1">
      <alignment horizontal="left" wrapText="1"/>
    </xf>
    <xf numFmtId="0" fontId="62" fillId="0" borderId="2" xfId="48" applyFont="1" applyBorder="1" applyAlignment="1">
      <alignment horizontal="center" vertical="center" wrapText="1"/>
    </xf>
    <xf numFmtId="0" fontId="60" fillId="0" borderId="5" xfId="48" applyFont="1" applyBorder="1" applyAlignment="1">
      <alignment horizontal="left" wrapText="1"/>
    </xf>
    <xf numFmtId="0" fontId="60" fillId="0" borderId="58" xfId="48" applyFont="1" applyBorder="1" applyAlignment="1">
      <alignment horizontal="left" wrapText="1"/>
    </xf>
    <xf numFmtId="0" fontId="60" fillId="0" borderId="33" xfId="48" applyFont="1" applyBorder="1" applyAlignment="1">
      <alignment horizontal="left" wrapText="1"/>
    </xf>
    <xf numFmtId="0" fontId="60" fillId="0" borderId="50" xfId="48" applyFont="1" applyBorder="1" applyAlignment="1">
      <alignment horizontal="left" wrapText="1"/>
    </xf>
    <xf numFmtId="0" fontId="64" fillId="0" borderId="70" xfId="48" applyFont="1" applyBorder="1" applyAlignment="1">
      <alignment horizontal="center"/>
    </xf>
    <xf numFmtId="0" fontId="64" fillId="0" borderId="60" xfId="48" applyFont="1" applyBorder="1" applyAlignment="1">
      <alignment horizontal="center"/>
    </xf>
    <xf numFmtId="0" fontId="69" fillId="0" borderId="0" xfId="48" applyFont="1" applyBorder="1"/>
    <xf numFmtId="0" fontId="62" fillId="0" borderId="2" xfId="48" applyFont="1" applyBorder="1" applyAlignment="1">
      <alignment horizontal="left"/>
    </xf>
    <xf numFmtId="0" fontId="62" fillId="0" borderId="2" xfId="48" applyFont="1" applyBorder="1" applyAlignment="1"/>
    <xf numFmtId="0" fontId="60" fillId="0" borderId="8" xfId="48" applyFont="1" applyBorder="1" applyAlignment="1">
      <alignment horizontal="left"/>
    </xf>
    <xf numFmtId="0" fontId="60" fillId="0" borderId="69" xfId="48" applyFont="1" applyBorder="1" applyAlignment="1">
      <alignment horizontal="left"/>
    </xf>
    <xf numFmtId="0" fontId="60" fillId="0" borderId="64" xfId="48" applyFont="1" applyBorder="1" applyAlignment="1">
      <alignment horizontal="left"/>
    </xf>
    <xf numFmtId="0" fontId="60" fillId="0" borderId="35" xfId="48" applyFont="1" applyBorder="1" applyAlignment="1">
      <alignment horizontal="left"/>
    </xf>
    <xf numFmtId="0" fontId="60" fillId="0" borderId="55" xfId="48" applyFont="1" applyBorder="1" applyAlignment="1">
      <alignment horizontal="left"/>
    </xf>
    <xf numFmtId="0" fontId="68" fillId="0" borderId="0" xfId="48" applyFont="1" applyAlignment="1">
      <alignment horizontal="center" vertical="center" wrapText="1"/>
    </xf>
    <xf numFmtId="0" fontId="60" fillId="0" borderId="8" xfId="48" applyFont="1" applyBorder="1" applyAlignment="1">
      <alignment horizontal="left" wrapText="1" indent="1"/>
    </xf>
    <xf numFmtId="0" fontId="71" fillId="0" borderId="8" xfId="48" applyFont="1" applyBorder="1" applyAlignment="1">
      <alignment horizontal="left" wrapText="1" indent="1"/>
    </xf>
    <xf numFmtId="0" fontId="64" fillId="0" borderId="0" xfId="178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7" fillId="0" borderId="0" xfId="0" applyFont="1" applyBorder="1" applyAlignment="1">
      <alignment horizontal="right"/>
    </xf>
    <xf numFmtId="164" fontId="62" fillId="0" borderId="25" xfId="67" applyNumberFormat="1" applyFont="1" applyBorder="1" applyAlignment="1">
      <alignment horizontal="center" vertical="center"/>
    </xf>
    <xf numFmtId="164" fontId="62" fillId="0" borderId="25" xfId="67" applyNumberFormat="1" applyFont="1" applyBorder="1" applyAlignment="1">
      <alignment vertical="center"/>
    </xf>
    <xf numFmtId="164" fontId="19" fillId="0" borderId="54" xfId="67" applyNumberFormat="1" applyFont="1" applyFill="1" applyBorder="1" applyAlignment="1">
      <alignment horizontal="center"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5" fillId="0" borderId="0" xfId="160" applyNumberFormat="1" applyFont="1" applyFill="1" applyBorder="1" applyAlignment="1">
      <alignment horizontal="left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49" fontId="15" fillId="0" borderId="0" xfId="160" applyNumberFormat="1" applyFont="1" applyFill="1" applyBorder="1" applyAlignment="1">
      <alignment horizontal="left" vertical="center"/>
    </xf>
    <xf numFmtId="0" fontId="11" fillId="0" borderId="24" xfId="0" applyFont="1" applyFill="1" applyBorder="1" applyAlignment="1" applyProtection="1">
      <alignment horizontal="right" vertical="center"/>
    </xf>
    <xf numFmtId="164" fontId="8" fillId="0" borderId="24" xfId="1" applyNumberFormat="1" applyFont="1" applyFill="1" applyBorder="1" applyAlignment="1" applyProtection="1">
      <alignment horizontal="center" vertical="center"/>
    </xf>
    <xf numFmtId="49" fontId="15" fillId="0" borderId="17" xfId="161" applyNumberFormat="1" applyFont="1" applyFill="1" applyBorder="1" applyAlignment="1" applyProtection="1">
      <alignment horizontal="center" vertical="center" wrapText="1"/>
    </xf>
    <xf numFmtId="49" fontId="15" fillId="0" borderId="69" xfId="161" applyNumberFormat="1" applyFont="1" applyFill="1" applyBorder="1" applyAlignment="1" applyProtection="1">
      <alignment horizontal="center" vertical="center" wrapText="1"/>
    </xf>
    <xf numFmtId="49" fontId="15" fillId="0" borderId="60" xfId="161" applyNumberFormat="1" applyFont="1" applyFill="1" applyBorder="1" applyAlignment="1" applyProtection="1">
      <alignment horizontal="center" vertical="center" wrapText="1"/>
    </xf>
    <xf numFmtId="49" fontId="15" fillId="0" borderId="66" xfId="161" applyNumberFormat="1" applyFont="1" applyFill="1" applyBorder="1" applyAlignment="1" applyProtection="1">
      <alignment horizontal="center" vertical="center" wrapText="1"/>
    </xf>
    <xf numFmtId="49" fontId="15" fillId="0" borderId="0" xfId="161" applyNumberFormat="1" applyFont="1" applyFill="1" applyBorder="1" applyAlignment="1" applyProtection="1">
      <alignment horizontal="center" vertical="center" wrapText="1"/>
    </xf>
    <xf numFmtId="49" fontId="15" fillId="0" borderId="24" xfId="161" applyNumberFormat="1" applyFont="1" applyFill="1" applyBorder="1" applyAlignment="1" applyProtection="1">
      <alignment horizontal="center" vertical="center" wrapText="1"/>
    </xf>
    <xf numFmtId="49" fontId="15" fillId="0" borderId="61" xfId="161" applyNumberFormat="1" applyFont="1" applyFill="1" applyBorder="1" applyAlignment="1" applyProtection="1">
      <alignment horizontal="center" vertical="center" wrapText="1"/>
    </xf>
    <xf numFmtId="49" fontId="15" fillId="0" borderId="97" xfId="161" applyNumberFormat="1" applyFont="1" applyFill="1" applyBorder="1" applyAlignment="1" applyProtection="1">
      <alignment horizontal="center" vertical="center" wrapText="1"/>
    </xf>
    <xf numFmtId="49" fontId="15" fillId="0" borderId="92" xfId="161" applyNumberFormat="1" applyFont="1" applyFill="1" applyBorder="1" applyAlignment="1" applyProtection="1">
      <alignment horizontal="center" vertical="center" wrapText="1"/>
    </xf>
    <xf numFmtId="164" fontId="19" fillId="0" borderId="57" xfId="161" applyNumberFormat="1" applyFont="1" applyFill="1" applyBorder="1" applyAlignment="1" applyProtection="1">
      <alignment horizontal="center" vertical="center"/>
    </xf>
    <xf numFmtId="164" fontId="19" fillId="0" borderId="99" xfId="161" applyNumberFormat="1" applyFont="1" applyFill="1" applyBorder="1" applyAlignment="1" applyProtection="1">
      <alignment horizontal="center" vertical="center"/>
    </xf>
    <xf numFmtId="164" fontId="19" fillId="0" borderId="28" xfId="161" applyNumberFormat="1" applyFont="1" applyFill="1" applyBorder="1" applyAlignment="1" applyProtection="1">
      <alignment horizontal="center" vertical="center"/>
    </xf>
    <xf numFmtId="164" fontId="19" fillId="0" borderId="98" xfId="161" applyNumberFormat="1" applyFont="1" applyFill="1" applyBorder="1" applyAlignment="1" applyProtection="1">
      <alignment horizontal="center" vertical="center"/>
    </xf>
    <xf numFmtId="164" fontId="19" fillId="0" borderId="89" xfId="161" applyNumberFormat="1" applyFont="1" applyFill="1" applyBorder="1" applyAlignment="1" applyProtection="1">
      <alignment horizontal="center" vertical="center"/>
    </xf>
    <xf numFmtId="164" fontId="19" fillId="0" borderId="96" xfId="161" applyNumberFormat="1" applyFont="1" applyFill="1" applyBorder="1" applyAlignment="1" applyProtection="1">
      <alignment horizontal="center" vertical="center"/>
    </xf>
    <xf numFmtId="164" fontId="116" fillId="0" borderId="57" xfId="161" applyNumberFormat="1" applyFont="1" applyFill="1" applyBorder="1" applyAlignment="1" applyProtection="1">
      <alignment horizontal="left" vertical="center" wrapText="1"/>
    </xf>
    <xf numFmtId="164" fontId="116" fillId="0" borderId="99" xfId="161" applyNumberFormat="1" applyFont="1" applyFill="1" applyBorder="1" applyAlignment="1" applyProtection="1">
      <alignment horizontal="left" vertical="center" wrapText="1"/>
    </xf>
    <xf numFmtId="164" fontId="116" fillId="0" borderId="28" xfId="161" applyNumberFormat="1" applyFont="1" applyFill="1" applyBorder="1" applyAlignment="1" applyProtection="1">
      <alignment horizontal="left" vertical="center" wrapText="1"/>
    </xf>
    <xf numFmtId="164" fontId="116" fillId="0" borderId="98" xfId="161" applyNumberFormat="1" applyFont="1" applyFill="1" applyBorder="1" applyAlignment="1" applyProtection="1">
      <alignment horizontal="left" vertical="center" wrapText="1"/>
    </xf>
    <xf numFmtId="164" fontId="116" fillId="0" borderId="89" xfId="161" applyNumberFormat="1" applyFont="1" applyFill="1" applyBorder="1" applyAlignment="1" applyProtection="1">
      <alignment horizontal="left" vertical="center" wrapText="1"/>
    </xf>
    <xf numFmtId="164" fontId="116" fillId="0" borderId="96" xfId="161" applyNumberFormat="1" applyFont="1" applyFill="1" applyBorder="1" applyAlignment="1" applyProtection="1">
      <alignment horizontal="left" vertical="center" wrapText="1"/>
    </xf>
    <xf numFmtId="164" fontId="116" fillId="0" borderId="66" xfId="161" applyNumberFormat="1" applyFont="1" applyFill="1" applyBorder="1" applyAlignment="1" applyProtection="1">
      <alignment horizontal="left" vertical="center" wrapText="1"/>
    </xf>
    <xf numFmtId="164" fontId="116" fillId="0" borderId="0" xfId="161" applyNumberFormat="1" applyFont="1" applyFill="1" applyBorder="1" applyAlignment="1" applyProtection="1">
      <alignment horizontal="left" vertical="center" wrapText="1"/>
    </xf>
    <xf numFmtId="164" fontId="116" fillId="0" borderId="24" xfId="161" applyNumberFormat="1" applyFont="1" applyFill="1" applyBorder="1" applyAlignment="1" applyProtection="1">
      <alignment horizontal="left" vertical="center" wrapText="1"/>
    </xf>
    <xf numFmtId="164" fontId="19" fillId="0" borderId="57" xfId="161" applyNumberFormat="1" applyFont="1" applyFill="1" applyBorder="1" applyAlignment="1" applyProtection="1">
      <alignment horizontal="center" vertical="center" wrapText="1"/>
    </xf>
    <xf numFmtId="164" fontId="19" fillId="0" borderId="67" xfId="161" applyNumberFormat="1" applyFont="1" applyFill="1" applyBorder="1" applyAlignment="1" applyProtection="1">
      <alignment horizontal="center" vertical="center" wrapText="1"/>
    </xf>
    <xf numFmtId="164" fontId="19" fillId="0" borderId="89" xfId="161" applyNumberFormat="1" applyFont="1" applyFill="1" applyBorder="1" applyAlignment="1" applyProtection="1">
      <alignment horizontal="center" vertical="center" wrapText="1"/>
    </xf>
    <xf numFmtId="164" fontId="19" fillId="0" borderId="72" xfId="161" applyNumberFormat="1" applyFont="1" applyFill="1" applyBorder="1" applyAlignment="1" applyProtection="1">
      <alignment horizontal="center" vertical="center" wrapText="1"/>
    </xf>
    <xf numFmtId="3" fontId="66" fillId="0" borderId="0" xfId="0" applyNumberFormat="1" applyFont="1" applyBorder="1" applyAlignment="1">
      <alignment horizontal="center" vertical="center" wrapText="1"/>
    </xf>
    <xf numFmtId="3" fontId="66" fillId="0" borderId="0" xfId="0" applyNumberFormat="1" applyFont="1" applyBorder="1" applyAlignment="1">
      <alignment horizontal="center" vertical="center"/>
    </xf>
    <xf numFmtId="164" fontId="19" fillId="0" borderId="25" xfId="161" applyNumberFormat="1" applyFont="1" applyFill="1" applyBorder="1" applyAlignment="1" applyProtection="1">
      <alignment horizontal="center" vertical="center" wrapText="1"/>
    </xf>
    <xf numFmtId="164" fontId="62" fillId="0" borderId="20" xfId="161" applyNumberFormat="1" applyFont="1" applyFill="1" applyBorder="1" applyAlignment="1" applyProtection="1">
      <alignment horizontal="center" vertical="center" wrapText="1"/>
    </xf>
    <xf numFmtId="164" fontId="62" fillId="0" borderId="25" xfId="161" applyNumberFormat="1" applyFont="1" applyFill="1" applyBorder="1" applyAlignment="1" applyProtection="1">
      <alignment horizontal="center" vertical="center"/>
    </xf>
    <xf numFmtId="164" fontId="62" fillId="0" borderId="21" xfId="161" applyNumberFormat="1" applyFont="1" applyFill="1" applyBorder="1" applyAlignment="1" applyProtection="1">
      <alignment horizontal="center" vertical="center"/>
    </xf>
    <xf numFmtId="49" fontId="15" fillId="0" borderId="14" xfId="161" applyNumberFormat="1" applyFont="1" applyFill="1" applyBorder="1" applyAlignment="1" applyProtection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49" fontId="15" fillId="0" borderId="18" xfId="161" applyNumberFormat="1" applyFont="1" applyFill="1" applyBorder="1" applyAlignment="1" applyProtection="1">
      <alignment horizontal="center" vertical="center" wrapText="1"/>
    </xf>
    <xf numFmtId="164" fontId="116" fillId="0" borderId="57" xfId="161" applyNumberFormat="1" applyFont="1" applyFill="1" applyBorder="1" applyAlignment="1" applyProtection="1">
      <alignment horizontal="center" vertical="center" wrapText="1"/>
    </xf>
    <xf numFmtId="164" fontId="116" fillId="0" borderId="99" xfId="161" applyNumberFormat="1" applyFont="1" applyFill="1" applyBorder="1" applyAlignment="1" applyProtection="1">
      <alignment horizontal="center" vertical="center" wrapText="1"/>
    </xf>
    <xf numFmtId="164" fontId="116" fillId="0" borderId="28" xfId="161" applyNumberFormat="1" applyFont="1" applyFill="1" applyBorder="1" applyAlignment="1" applyProtection="1">
      <alignment horizontal="center" vertical="center" wrapText="1"/>
    </xf>
    <xf numFmtId="164" fontId="116" fillId="0" borderId="98" xfId="161" applyNumberFormat="1" applyFont="1" applyFill="1" applyBorder="1" applyAlignment="1" applyProtection="1">
      <alignment horizontal="center" vertical="center" wrapText="1"/>
    </xf>
    <xf numFmtId="164" fontId="116" fillId="0" borderId="89" xfId="161" applyNumberFormat="1" applyFont="1" applyFill="1" applyBorder="1" applyAlignment="1" applyProtection="1">
      <alignment horizontal="center" vertical="center" wrapText="1"/>
    </xf>
    <xf numFmtId="164" fontId="116" fillId="0" borderId="96" xfId="161" applyNumberFormat="1" applyFont="1" applyFill="1" applyBorder="1" applyAlignment="1" applyProtection="1">
      <alignment horizontal="center" vertical="center" wrapText="1"/>
    </xf>
    <xf numFmtId="0" fontId="73" fillId="0" borderId="20" xfId="0" applyFont="1" applyFill="1" applyBorder="1" applyAlignment="1" applyProtection="1">
      <alignment horizontal="center" vertical="center" wrapText="1"/>
    </xf>
    <xf numFmtId="0" fontId="73" fillId="0" borderId="65" xfId="0" applyFont="1" applyFill="1" applyBorder="1" applyAlignment="1" applyProtection="1">
      <alignment horizontal="center" vertical="center" wrapText="1"/>
    </xf>
    <xf numFmtId="164" fontId="102" fillId="0" borderId="0" xfId="1" applyNumberFormat="1" applyFont="1" applyFill="1" applyBorder="1" applyAlignment="1" applyProtection="1">
      <alignment horizontal="center" vertical="center"/>
    </xf>
    <xf numFmtId="164" fontId="102" fillId="0" borderId="91" xfId="1" applyNumberFormat="1" applyFont="1" applyFill="1" applyBorder="1" applyAlignment="1" applyProtection="1">
      <alignment horizontal="center" vertical="center"/>
    </xf>
    <xf numFmtId="0" fontId="11" fillId="0" borderId="24" xfId="0" applyFont="1" applyFill="1" applyBorder="1" applyAlignment="1" applyProtection="1">
      <alignment horizontal="right"/>
    </xf>
    <xf numFmtId="0" fontId="65" fillId="0" borderId="0" xfId="0" applyFont="1" applyFill="1" applyBorder="1" applyAlignment="1" applyProtection="1">
      <alignment horizontal="center" vertical="center" wrapText="1"/>
      <protection locked="0"/>
    </xf>
    <xf numFmtId="164" fontId="19" fillId="0" borderId="20" xfId="161" applyNumberFormat="1" applyFont="1" applyFill="1" applyBorder="1" applyAlignment="1" applyProtection="1">
      <alignment horizontal="center" vertical="center" wrapText="1"/>
    </xf>
    <xf numFmtId="164" fontId="19" fillId="0" borderId="21" xfId="161" applyNumberFormat="1" applyFont="1" applyFill="1" applyBorder="1" applyAlignment="1" applyProtection="1">
      <alignment horizontal="center" vertical="center" wrapText="1"/>
    </xf>
    <xf numFmtId="3" fontId="15" fillId="0" borderId="57" xfId="0" applyNumberFormat="1" applyFont="1" applyFill="1" applyBorder="1" applyAlignment="1">
      <alignment horizontal="center" vertical="center"/>
    </xf>
    <xf numFmtId="3" fontId="15" fillId="0" borderId="67" xfId="0" applyNumberFormat="1" applyFont="1" applyFill="1" applyBorder="1" applyAlignment="1">
      <alignment horizontal="center" vertical="center"/>
    </xf>
    <xf numFmtId="3" fontId="15" fillId="0" borderId="36" xfId="0" applyNumberFormat="1" applyFont="1" applyFill="1" applyBorder="1" applyAlignment="1">
      <alignment horizontal="center" vertical="center"/>
    </xf>
    <xf numFmtId="3" fontId="15" fillId="0" borderId="102" xfId="0" applyNumberFormat="1" applyFont="1" applyFill="1" applyBorder="1" applyAlignment="1">
      <alignment horizontal="center" vertical="center"/>
    </xf>
    <xf numFmtId="3" fontId="15" fillId="0" borderId="88" xfId="0" applyNumberFormat="1" applyFont="1" applyFill="1" applyBorder="1" applyAlignment="1">
      <alignment horizontal="center" vertical="center"/>
    </xf>
    <xf numFmtId="3" fontId="15" fillId="0" borderId="101" xfId="0" applyNumberFormat="1" applyFont="1" applyFill="1" applyBorder="1" applyAlignment="1">
      <alignment horizontal="center" vertical="center"/>
    </xf>
    <xf numFmtId="3" fontId="15" fillId="0" borderId="26" xfId="0" applyNumberFormat="1" applyFont="1" applyFill="1" applyBorder="1" applyAlignment="1">
      <alignment horizontal="center" vertical="center"/>
    </xf>
    <xf numFmtId="3" fontId="15" fillId="0" borderId="53" xfId="0" applyNumberFormat="1" applyFont="1" applyFill="1" applyBorder="1" applyAlignment="1">
      <alignment horizontal="center" vertical="center"/>
    </xf>
    <xf numFmtId="3" fontId="15" fillId="0" borderId="38" xfId="0" applyNumberFormat="1" applyFont="1" applyFill="1" applyBorder="1" applyAlignment="1">
      <alignment horizontal="center" vertical="center"/>
    </xf>
    <xf numFmtId="3" fontId="15" fillId="0" borderId="100" xfId="0" applyNumberFormat="1" applyFont="1" applyFill="1" applyBorder="1" applyAlignment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5" fillId="0" borderId="69" xfId="171" applyFont="1" applyFill="1" applyBorder="1" applyAlignment="1" applyProtection="1">
      <alignment horizontal="left" vertical="center" indent="1"/>
    </xf>
    <xf numFmtId="0" fontId="105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5" fillId="0" borderId="86" xfId="0" applyFont="1" applyFill="1" applyBorder="1" applyAlignment="1">
      <alignment horizontal="justify" vertical="center" wrapText="1"/>
    </xf>
    <xf numFmtId="0" fontId="66" fillId="0" borderId="0" xfId="174" applyFont="1" applyFill="1" applyBorder="1" applyAlignment="1">
      <alignment horizontal="center" vertical="center" wrapText="1"/>
    </xf>
    <xf numFmtId="0" fontId="114" fillId="0" borderId="0" xfId="174" applyFont="1" applyFill="1" applyBorder="1" applyAlignment="1">
      <alignment horizontal="center" vertical="center" wrapText="1"/>
    </xf>
    <xf numFmtId="0" fontId="110" fillId="0" borderId="24" xfId="173" applyFont="1" applyFill="1" applyBorder="1" applyAlignment="1">
      <alignment horizontal="right"/>
    </xf>
    <xf numFmtId="0" fontId="109" fillId="0" borderId="0" xfId="173" applyFont="1" applyAlignment="1">
      <alignment horizontal="center" vertical="center" wrapText="1"/>
    </xf>
    <xf numFmtId="0" fontId="109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3" fillId="0" borderId="0" xfId="172" applyFont="1" applyAlignment="1">
      <alignment horizontal="center"/>
    </xf>
    <xf numFmtId="0" fontId="66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2" fillId="0" borderId="29" xfId="172" applyFont="1" applyBorder="1" applyAlignment="1">
      <alignment horizontal="center" vertical="center" wrapText="1"/>
    </xf>
    <xf numFmtId="0" fontId="62" fillId="0" borderId="48" xfId="172" applyFont="1" applyBorder="1" applyAlignment="1">
      <alignment horizontal="center" vertical="center" wrapText="1"/>
    </xf>
    <xf numFmtId="0" fontId="62" fillId="0" borderId="66" xfId="172" applyFont="1" applyBorder="1" applyAlignment="1">
      <alignment horizontal="center" vertical="center" wrapText="1"/>
    </xf>
    <xf numFmtId="0" fontId="62" fillId="0" borderId="24" xfId="172" applyFont="1" applyBorder="1" applyAlignment="1">
      <alignment horizontal="center" vertical="center" wrapText="1"/>
    </xf>
    <xf numFmtId="0" fontId="62" fillId="0" borderId="14" xfId="172" applyFont="1" applyBorder="1" applyAlignment="1">
      <alignment horizontal="center" vertical="center" wrapText="1"/>
    </xf>
    <xf numFmtId="0" fontId="62" fillId="0" borderId="15" xfId="172" applyFont="1" applyBorder="1" applyAlignment="1">
      <alignment horizontal="center" vertical="center" wrapText="1"/>
    </xf>
    <xf numFmtId="0" fontId="109" fillId="0" borderId="0" xfId="175" applyFont="1" applyAlignment="1">
      <alignment horizontal="center" vertical="center" wrapText="1"/>
    </xf>
    <xf numFmtId="0" fontId="106" fillId="0" borderId="26" xfId="175" applyFont="1" applyBorder="1" applyAlignment="1">
      <alignment horizontal="center" vertical="center" wrapText="1"/>
    </xf>
    <xf numFmtId="0" fontId="106" fillId="0" borderId="88" xfId="175" applyFont="1" applyBorder="1" applyAlignment="1">
      <alignment horizontal="center" vertical="center" wrapText="1"/>
    </xf>
    <xf numFmtId="0" fontId="106" fillId="0" borderId="30" xfId="175" applyFont="1" applyBorder="1" applyAlignment="1">
      <alignment horizontal="center" vertical="center"/>
    </xf>
    <xf numFmtId="0" fontId="106" fillId="0" borderId="34" xfId="175" applyFont="1" applyBorder="1" applyAlignment="1">
      <alignment horizontal="center" vertical="center"/>
    </xf>
    <xf numFmtId="0" fontId="106" fillId="0" borderId="29" xfId="175" applyFont="1" applyBorder="1" applyAlignment="1">
      <alignment horizontal="center" vertical="center"/>
    </xf>
    <xf numFmtId="0" fontId="106" fillId="0" borderId="48" xfId="175" applyFont="1" applyBorder="1" applyAlignment="1">
      <alignment horizontal="center" vertical="center"/>
    </xf>
    <xf numFmtId="164" fontId="65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11" fillId="0" borderId="24" xfId="0" applyFont="1" applyFill="1" applyBorder="1" applyAlignment="1">
      <alignment horizontal="right" vertical="center" wrapText="1"/>
    </xf>
  </cellXfs>
  <cellStyles count="180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" xfId="179" builtinId="5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farkasn\LOCALS~1\Temp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zugyVIP\T&#243;thHE2002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zoomScaleNormal="100" workbookViewId="0">
      <selection activeCell="C14" sqref="C14"/>
    </sheetView>
  </sheetViews>
  <sheetFormatPr defaultColWidth="10.6640625" defaultRowHeight="12.75"/>
  <cols>
    <col min="1" max="2" width="8.83203125" style="711" customWidth="1"/>
    <col min="3" max="3" width="73.5" style="685" customWidth="1"/>
    <col min="4" max="256" width="10.6640625" style="685"/>
    <col min="257" max="258" width="8.83203125" style="685" customWidth="1"/>
    <col min="259" max="259" width="73.5" style="685" customWidth="1"/>
    <col min="260" max="512" width="10.6640625" style="685"/>
    <col min="513" max="514" width="8.83203125" style="685" customWidth="1"/>
    <col min="515" max="515" width="73.5" style="685" customWidth="1"/>
    <col min="516" max="768" width="10.6640625" style="685"/>
    <col min="769" max="770" width="8.83203125" style="685" customWidth="1"/>
    <col min="771" max="771" width="73.5" style="685" customWidth="1"/>
    <col min="772" max="1024" width="10.6640625" style="685"/>
    <col min="1025" max="1026" width="8.83203125" style="685" customWidth="1"/>
    <col min="1027" max="1027" width="73.5" style="685" customWidth="1"/>
    <col min="1028" max="1280" width="10.6640625" style="685"/>
    <col min="1281" max="1282" width="8.83203125" style="685" customWidth="1"/>
    <col min="1283" max="1283" width="73.5" style="685" customWidth="1"/>
    <col min="1284" max="1536" width="10.6640625" style="685"/>
    <col min="1537" max="1538" width="8.83203125" style="685" customWidth="1"/>
    <col min="1539" max="1539" width="73.5" style="685" customWidth="1"/>
    <col min="1540" max="1792" width="10.6640625" style="685"/>
    <col min="1793" max="1794" width="8.83203125" style="685" customWidth="1"/>
    <col min="1795" max="1795" width="73.5" style="685" customWidth="1"/>
    <col min="1796" max="2048" width="10.6640625" style="685"/>
    <col min="2049" max="2050" width="8.83203125" style="685" customWidth="1"/>
    <col min="2051" max="2051" width="73.5" style="685" customWidth="1"/>
    <col min="2052" max="2304" width="10.6640625" style="685"/>
    <col min="2305" max="2306" width="8.83203125" style="685" customWidth="1"/>
    <col min="2307" max="2307" width="73.5" style="685" customWidth="1"/>
    <col min="2308" max="2560" width="10.6640625" style="685"/>
    <col min="2561" max="2562" width="8.83203125" style="685" customWidth="1"/>
    <col min="2563" max="2563" width="73.5" style="685" customWidth="1"/>
    <col min="2564" max="2816" width="10.6640625" style="685"/>
    <col min="2817" max="2818" width="8.83203125" style="685" customWidth="1"/>
    <col min="2819" max="2819" width="73.5" style="685" customWidth="1"/>
    <col min="2820" max="3072" width="10.6640625" style="685"/>
    <col min="3073" max="3074" width="8.83203125" style="685" customWidth="1"/>
    <col min="3075" max="3075" width="73.5" style="685" customWidth="1"/>
    <col min="3076" max="3328" width="10.6640625" style="685"/>
    <col min="3329" max="3330" width="8.83203125" style="685" customWidth="1"/>
    <col min="3331" max="3331" width="73.5" style="685" customWidth="1"/>
    <col min="3332" max="3584" width="10.6640625" style="685"/>
    <col min="3585" max="3586" width="8.83203125" style="685" customWidth="1"/>
    <col min="3587" max="3587" width="73.5" style="685" customWidth="1"/>
    <col min="3588" max="3840" width="10.6640625" style="685"/>
    <col min="3841" max="3842" width="8.83203125" style="685" customWidth="1"/>
    <col min="3843" max="3843" width="73.5" style="685" customWidth="1"/>
    <col min="3844" max="4096" width="10.6640625" style="685"/>
    <col min="4097" max="4098" width="8.83203125" style="685" customWidth="1"/>
    <col min="4099" max="4099" width="73.5" style="685" customWidth="1"/>
    <col min="4100" max="4352" width="10.6640625" style="685"/>
    <col min="4353" max="4354" width="8.83203125" style="685" customWidth="1"/>
    <col min="4355" max="4355" width="73.5" style="685" customWidth="1"/>
    <col min="4356" max="4608" width="10.6640625" style="685"/>
    <col min="4609" max="4610" width="8.83203125" style="685" customWidth="1"/>
    <col min="4611" max="4611" width="73.5" style="685" customWidth="1"/>
    <col min="4612" max="4864" width="10.6640625" style="685"/>
    <col min="4865" max="4866" width="8.83203125" style="685" customWidth="1"/>
    <col min="4867" max="4867" width="73.5" style="685" customWidth="1"/>
    <col min="4868" max="5120" width="10.6640625" style="685"/>
    <col min="5121" max="5122" width="8.83203125" style="685" customWidth="1"/>
    <col min="5123" max="5123" width="73.5" style="685" customWidth="1"/>
    <col min="5124" max="5376" width="10.6640625" style="685"/>
    <col min="5377" max="5378" width="8.83203125" style="685" customWidth="1"/>
    <col min="5379" max="5379" width="73.5" style="685" customWidth="1"/>
    <col min="5380" max="5632" width="10.6640625" style="685"/>
    <col min="5633" max="5634" width="8.83203125" style="685" customWidth="1"/>
    <col min="5635" max="5635" width="73.5" style="685" customWidth="1"/>
    <col min="5636" max="5888" width="10.6640625" style="685"/>
    <col min="5889" max="5890" width="8.83203125" style="685" customWidth="1"/>
    <col min="5891" max="5891" width="73.5" style="685" customWidth="1"/>
    <col min="5892" max="6144" width="10.6640625" style="685"/>
    <col min="6145" max="6146" width="8.83203125" style="685" customWidth="1"/>
    <col min="6147" max="6147" width="73.5" style="685" customWidth="1"/>
    <col min="6148" max="6400" width="10.6640625" style="685"/>
    <col min="6401" max="6402" width="8.83203125" style="685" customWidth="1"/>
    <col min="6403" max="6403" width="73.5" style="685" customWidth="1"/>
    <col min="6404" max="6656" width="10.6640625" style="685"/>
    <col min="6657" max="6658" width="8.83203125" style="685" customWidth="1"/>
    <col min="6659" max="6659" width="73.5" style="685" customWidth="1"/>
    <col min="6660" max="6912" width="10.6640625" style="685"/>
    <col min="6913" max="6914" width="8.83203125" style="685" customWidth="1"/>
    <col min="6915" max="6915" width="73.5" style="685" customWidth="1"/>
    <col min="6916" max="7168" width="10.6640625" style="685"/>
    <col min="7169" max="7170" width="8.83203125" style="685" customWidth="1"/>
    <col min="7171" max="7171" width="73.5" style="685" customWidth="1"/>
    <col min="7172" max="7424" width="10.6640625" style="685"/>
    <col min="7425" max="7426" width="8.83203125" style="685" customWidth="1"/>
    <col min="7427" max="7427" width="73.5" style="685" customWidth="1"/>
    <col min="7428" max="7680" width="10.6640625" style="685"/>
    <col min="7681" max="7682" width="8.83203125" style="685" customWidth="1"/>
    <col min="7683" max="7683" width="73.5" style="685" customWidth="1"/>
    <col min="7684" max="7936" width="10.6640625" style="685"/>
    <col min="7937" max="7938" width="8.83203125" style="685" customWidth="1"/>
    <col min="7939" max="7939" width="73.5" style="685" customWidth="1"/>
    <col min="7940" max="8192" width="10.6640625" style="685"/>
    <col min="8193" max="8194" width="8.83203125" style="685" customWidth="1"/>
    <col min="8195" max="8195" width="73.5" style="685" customWidth="1"/>
    <col min="8196" max="8448" width="10.6640625" style="685"/>
    <col min="8449" max="8450" width="8.83203125" style="685" customWidth="1"/>
    <col min="8451" max="8451" width="73.5" style="685" customWidth="1"/>
    <col min="8452" max="8704" width="10.6640625" style="685"/>
    <col min="8705" max="8706" width="8.83203125" style="685" customWidth="1"/>
    <col min="8707" max="8707" width="73.5" style="685" customWidth="1"/>
    <col min="8708" max="8960" width="10.6640625" style="685"/>
    <col min="8961" max="8962" width="8.83203125" style="685" customWidth="1"/>
    <col min="8963" max="8963" width="73.5" style="685" customWidth="1"/>
    <col min="8964" max="9216" width="10.6640625" style="685"/>
    <col min="9217" max="9218" width="8.83203125" style="685" customWidth="1"/>
    <col min="9219" max="9219" width="73.5" style="685" customWidth="1"/>
    <col min="9220" max="9472" width="10.6640625" style="685"/>
    <col min="9473" max="9474" width="8.83203125" style="685" customWidth="1"/>
    <col min="9475" max="9475" width="73.5" style="685" customWidth="1"/>
    <col min="9476" max="9728" width="10.6640625" style="685"/>
    <col min="9729" max="9730" width="8.83203125" style="685" customWidth="1"/>
    <col min="9731" max="9731" width="73.5" style="685" customWidth="1"/>
    <col min="9732" max="9984" width="10.6640625" style="685"/>
    <col min="9985" max="9986" width="8.83203125" style="685" customWidth="1"/>
    <col min="9987" max="9987" width="73.5" style="685" customWidth="1"/>
    <col min="9988" max="10240" width="10.6640625" style="685"/>
    <col min="10241" max="10242" width="8.83203125" style="685" customWidth="1"/>
    <col min="10243" max="10243" width="73.5" style="685" customWidth="1"/>
    <col min="10244" max="10496" width="10.6640625" style="685"/>
    <col min="10497" max="10498" width="8.83203125" style="685" customWidth="1"/>
    <col min="10499" max="10499" width="73.5" style="685" customWidth="1"/>
    <col min="10500" max="10752" width="10.6640625" style="685"/>
    <col min="10753" max="10754" width="8.83203125" style="685" customWidth="1"/>
    <col min="10755" max="10755" width="73.5" style="685" customWidth="1"/>
    <col min="10756" max="11008" width="10.6640625" style="685"/>
    <col min="11009" max="11010" width="8.83203125" style="685" customWidth="1"/>
    <col min="11011" max="11011" width="73.5" style="685" customWidth="1"/>
    <col min="11012" max="11264" width="10.6640625" style="685"/>
    <col min="11265" max="11266" width="8.83203125" style="685" customWidth="1"/>
    <col min="11267" max="11267" width="73.5" style="685" customWidth="1"/>
    <col min="11268" max="11520" width="10.6640625" style="685"/>
    <col min="11521" max="11522" width="8.83203125" style="685" customWidth="1"/>
    <col min="11523" max="11523" width="73.5" style="685" customWidth="1"/>
    <col min="11524" max="11776" width="10.6640625" style="685"/>
    <col min="11777" max="11778" width="8.83203125" style="685" customWidth="1"/>
    <col min="11779" max="11779" width="73.5" style="685" customWidth="1"/>
    <col min="11780" max="12032" width="10.6640625" style="685"/>
    <col min="12033" max="12034" width="8.83203125" style="685" customWidth="1"/>
    <col min="12035" max="12035" width="73.5" style="685" customWidth="1"/>
    <col min="12036" max="12288" width="10.6640625" style="685"/>
    <col min="12289" max="12290" width="8.83203125" style="685" customWidth="1"/>
    <col min="12291" max="12291" width="73.5" style="685" customWidth="1"/>
    <col min="12292" max="12544" width="10.6640625" style="685"/>
    <col min="12545" max="12546" width="8.83203125" style="685" customWidth="1"/>
    <col min="12547" max="12547" width="73.5" style="685" customWidth="1"/>
    <col min="12548" max="12800" width="10.6640625" style="685"/>
    <col min="12801" max="12802" width="8.83203125" style="685" customWidth="1"/>
    <col min="12803" max="12803" width="73.5" style="685" customWidth="1"/>
    <col min="12804" max="13056" width="10.6640625" style="685"/>
    <col min="13057" max="13058" width="8.83203125" style="685" customWidth="1"/>
    <col min="13059" max="13059" width="73.5" style="685" customWidth="1"/>
    <col min="13060" max="13312" width="10.6640625" style="685"/>
    <col min="13313" max="13314" width="8.83203125" style="685" customWidth="1"/>
    <col min="13315" max="13315" width="73.5" style="685" customWidth="1"/>
    <col min="13316" max="13568" width="10.6640625" style="685"/>
    <col min="13569" max="13570" width="8.83203125" style="685" customWidth="1"/>
    <col min="13571" max="13571" width="73.5" style="685" customWidth="1"/>
    <col min="13572" max="13824" width="10.6640625" style="685"/>
    <col min="13825" max="13826" width="8.83203125" style="685" customWidth="1"/>
    <col min="13827" max="13827" width="73.5" style="685" customWidth="1"/>
    <col min="13828" max="14080" width="10.6640625" style="685"/>
    <col min="14081" max="14082" width="8.83203125" style="685" customWidth="1"/>
    <col min="14083" max="14083" width="73.5" style="685" customWidth="1"/>
    <col min="14084" max="14336" width="10.6640625" style="685"/>
    <col min="14337" max="14338" width="8.83203125" style="685" customWidth="1"/>
    <col min="14339" max="14339" width="73.5" style="685" customWidth="1"/>
    <col min="14340" max="14592" width="10.6640625" style="685"/>
    <col min="14593" max="14594" width="8.83203125" style="685" customWidth="1"/>
    <col min="14595" max="14595" width="73.5" style="685" customWidth="1"/>
    <col min="14596" max="14848" width="10.6640625" style="685"/>
    <col min="14849" max="14850" width="8.83203125" style="685" customWidth="1"/>
    <col min="14851" max="14851" width="73.5" style="685" customWidth="1"/>
    <col min="14852" max="15104" width="10.6640625" style="685"/>
    <col min="15105" max="15106" width="8.83203125" style="685" customWidth="1"/>
    <col min="15107" max="15107" width="73.5" style="685" customWidth="1"/>
    <col min="15108" max="15360" width="10.6640625" style="685"/>
    <col min="15361" max="15362" width="8.83203125" style="685" customWidth="1"/>
    <col min="15363" max="15363" width="73.5" style="685" customWidth="1"/>
    <col min="15364" max="15616" width="10.6640625" style="685"/>
    <col min="15617" max="15618" width="8.83203125" style="685" customWidth="1"/>
    <col min="15619" max="15619" width="73.5" style="685" customWidth="1"/>
    <col min="15620" max="15872" width="10.6640625" style="685"/>
    <col min="15873" max="15874" width="8.83203125" style="685" customWidth="1"/>
    <col min="15875" max="15875" width="73.5" style="685" customWidth="1"/>
    <col min="15876" max="16128" width="10.6640625" style="685"/>
    <col min="16129" max="16130" width="8.83203125" style="685" customWidth="1"/>
    <col min="16131" max="16131" width="73.5" style="685" customWidth="1"/>
    <col min="16132" max="16384" width="10.6640625" style="685"/>
  </cols>
  <sheetData>
    <row r="1" spans="1:3">
      <c r="A1" s="1490" t="s">
        <v>712</v>
      </c>
      <c r="B1" s="1491"/>
      <c r="C1" s="1492"/>
    </row>
    <row r="2" spans="1:3" ht="41.25" customHeight="1">
      <c r="A2" s="1493"/>
      <c r="B2" s="1494"/>
      <c r="C2" s="1495"/>
    </row>
    <row r="4" spans="1:3" s="712" customFormat="1" ht="31.5">
      <c r="A4" s="722" t="s">
        <v>603</v>
      </c>
      <c r="B4" s="723" t="s">
        <v>604</v>
      </c>
      <c r="C4" s="724" t="s">
        <v>605</v>
      </c>
    </row>
    <row r="5" spans="1:3" s="686" customFormat="1" ht="24" customHeight="1">
      <c r="A5" s="719" t="s">
        <v>606</v>
      </c>
      <c r="B5" s="720"/>
      <c r="C5" s="721" t="s">
        <v>641</v>
      </c>
    </row>
    <row r="6" spans="1:3" s="686" customFormat="1" ht="24" customHeight="1">
      <c r="A6" s="715" t="s">
        <v>607</v>
      </c>
      <c r="B6" s="716"/>
      <c r="C6" s="717" t="s">
        <v>608</v>
      </c>
    </row>
    <row r="7" spans="1:3" s="686" customFormat="1" ht="24" customHeight="1">
      <c r="A7" s="715"/>
      <c r="B7" s="716" t="s">
        <v>9</v>
      </c>
      <c r="C7" s="718" t="s">
        <v>642</v>
      </c>
    </row>
    <row r="8" spans="1:3" s="686" customFormat="1" ht="19.5" customHeight="1">
      <c r="A8" s="713"/>
      <c r="B8" s="713"/>
      <c r="C8" s="714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K60"/>
  <sheetViews>
    <sheetView zoomScaleNormal="100" workbookViewId="0">
      <selection activeCell="A2" sqref="A2:F32"/>
    </sheetView>
  </sheetViews>
  <sheetFormatPr defaultRowHeight="12.75"/>
  <cols>
    <col min="1" max="1" width="34.83203125" style="245" customWidth="1"/>
    <col min="2" max="6" width="16.5" style="245" customWidth="1"/>
    <col min="7" max="7" width="13.83203125" style="245" customWidth="1"/>
    <col min="8" max="257" width="9.33203125" style="245"/>
    <col min="258" max="258" width="34.83203125" style="245" customWidth="1"/>
    <col min="259" max="262" width="16.5" style="245" customWidth="1"/>
    <col min="263" max="263" width="13.83203125" style="245" customWidth="1"/>
    <col min="264" max="513" width="9.33203125" style="245"/>
    <col min="514" max="514" width="34.83203125" style="245" customWidth="1"/>
    <col min="515" max="518" width="16.5" style="245" customWidth="1"/>
    <col min="519" max="519" width="13.83203125" style="245" customWidth="1"/>
    <col min="520" max="769" width="9.33203125" style="245"/>
    <col min="770" max="770" width="34.83203125" style="245" customWidth="1"/>
    <col min="771" max="774" width="16.5" style="245" customWidth="1"/>
    <col min="775" max="775" width="13.83203125" style="245" customWidth="1"/>
    <col min="776" max="1025" width="9.33203125" style="245"/>
    <col min="1026" max="1026" width="34.83203125" style="245" customWidth="1"/>
    <col min="1027" max="1030" width="16.5" style="245" customWidth="1"/>
    <col min="1031" max="1031" width="13.83203125" style="245" customWidth="1"/>
    <col min="1032" max="1281" width="9.33203125" style="245"/>
    <col min="1282" max="1282" width="34.83203125" style="245" customWidth="1"/>
    <col min="1283" max="1286" width="16.5" style="245" customWidth="1"/>
    <col min="1287" max="1287" width="13.83203125" style="245" customWidth="1"/>
    <col min="1288" max="1537" width="9.33203125" style="245"/>
    <col min="1538" max="1538" width="34.83203125" style="245" customWidth="1"/>
    <col min="1539" max="1542" width="16.5" style="245" customWidth="1"/>
    <col min="1543" max="1543" width="13.83203125" style="245" customWidth="1"/>
    <col min="1544" max="1793" width="9.33203125" style="245"/>
    <col min="1794" max="1794" width="34.83203125" style="245" customWidth="1"/>
    <col min="1795" max="1798" width="16.5" style="245" customWidth="1"/>
    <col min="1799" max="1799" width="13.83203125" style="245" customWidth="1"/>
    <col min="1800" max="2049" width="9.33203125" style="245"/>
    <col min="2050" max="2050" width="34.83203125" style="245" customWidth="1"/>
    <col min="2051" max="2054" width="16.5" style="245" customWidth="1"/>
    <col min="2055" max="2055" width="13.83203125" style="245" customWidth="1"/>
    <col min="2056" max="2305" width="9.33203125" style="245"/>
    <col min="2306" max="2306" width="34.83203125" style="245" customWidth="1"/>
    <col min="2307" max="2310" width="16.5" style="245" customWidth="1"/>
    <col min="2311" max="2311" width="13.83203125" style="245" customWidth="1"/>
    <col min="2312" max="2561" width="9.33203125" style="245"/>
    <col min="2562" max="2562" width="34.83203125" style="245" customWidth="1"/>
    <col min="2563" max="2566" width="16.5" style="245" customWidth="1"/>
    <col min="2567" max="2567" width="13.83203125" style="245" customWidth="1"/>
    <col min="2568" max="2817" width="9.33203125" style="245"/>
    <col min="2818" max="2818" width="34.83203125" style="245" customWidth="1"/>
    <col min="2819" max="2822" width="16.5" style="245" customWidth="1"/>
    <col min="2823" max="2823" width="13.83203125" style="245" customWidth="1"/>
    <col min="2824" max="3073" width="9.33203125" style="245"/>
    <col min="3074" max="3074" width="34.83203125" style="245" customWidth="1"/>
    <col min="3075" max="3078" width="16.5" style="245" customWidth="1"/>
    <col min="3079" max="3079" width="13.83203125" style="245" customWidth="1"/>
    <col min="3080" max="3329" width="9.33203125" style="245"/>
    <col min="3330" max="3330" width="34.83203125" style="245" customWidth="1"/>
    <col min="3331" max="3334" width="16.5" style="245" customWidth="1"/>
    <col min="3335" max="3335" width="13.83203125" style="245" customWidth="1"/>
    <col min="3336" max="3585" width="9.33203125" style="245"/>
    <col min="3586" max="3586" width="34.83203125" style="245" customWidth="1"/>
    <col min="3587" max="3590" width="16.5" style="245" customWidth="1"/>
    <col min="3591" max="3591" width="13.83203125" style="245" customWidth="1"/>
    <col min="3592" max="3841" width="9.33203125" style="245"/>
    <col min="3842" max="3842" width="34.83203125" style="245" customWidth="1"/>
    <col min="3843" max="3846" width="16.5" style="245" customWidth="1"/>
    <col min="3847" max="3847" width="13.83203125" style="245" customWidth="1"/>
    <col min="3848" max="4097" width="9.33203125" style="245"/>
    <col min="4098" max="4098" width="34.83203125" style="245" customWidth="1"/>
    <col min="4099" max="4102" width="16.5" style="245" customWidth="1"/>
    <col min="4103" max="4103" width="13.83203125" style="245" customWidth="1"/>
    <col min="4104" max="4353" width="9.33203125" style="245"/>
    <col min="4354" max="4354" width="34.83203125" style="245" customWidth="1"/>
    <col min="4355" max="4358" width="16.5" style="245" customWidth="1"/>
    <col min="4359" max="4359" width="13.83203125" style="245" customWidth="1"/>
    <col min="4360" max="4609" width="9.33203125" style="245"/>
    <col min="4610" max="4610" width="34.83203125" style="245" customWidth="1"/>
    <col min="4611" max="4614" width="16.5" style="245" customWidth="1"/>
    <col min="4615" max="4615" width="13.83203125" style="245" customWidth="1"/>
    <col min="4616" max="4865" width="9.33203125" style="245"/>
    <col min="4866" max="4866" width="34.83203125" style="245" customWidth="1"/>
    <col min="4867" max="4870" width="16.5" style="245" customWidth="1"/>
    <col min="4871" max="4871" width="13.83203125" style="245" customWidth="1"/>
    <col min="4872" max="5121" width="9.33203125" style="245"/>
    <col min="5122" max="5122" width="34.83203125" style="245" customWidth="1"/>
    <col min="5123" max="5126" width="16.5" style="245" customWidth="1"/>
    <col min="5127" max="5127" width="13.83203125" style="245" customWidth="1"/>
    <col min="5128" max="5377" width="9.33203125" style="245"/>
    <col min="5378" max="5378" width="34.83203125" style="245" customWidth="1"/>
    <col min="5379" max="5382" width="16.5" style="245" customWidth="1"/>
    <col min="5383" max="5383" width="13.83203125" style="245" customWidth="1"/>
    <col min="5384" max="5633" width="9.33203125" style="245"/>
    <col min="5634" max="5634" width="34.83203125" style="245" customWidth="1"/>
    <col min="5635" max="5638" width="16.5" style="245" customWidth="1"/>
    <col min="5639" max="5639" width="13.83203125" style="245" customWidth="1"/>
    <col min="5640" max="5889" width="9.33203125" style="245"/>
    <col min="5890" max="5890" width="34.83203125" style="245" customWidth="1"/>
    <col min="5891" max="5894" width="16.5" style="245" customWidth="1"/>
    <col min="5895" max="5895" width="13.83203125" style="245" customWidth="1"/>
    <col min="5896" max="6145" width="9.33203125" style="245"/>
    <col min="6146" max="6146" width="34.83203125" style="245" customWidth="1"/>
    <col min="6147" max="6150" width="16.5" style="245" customWidth="1"/>
    <col min="6151" max="6151" width="13.83203125" style="245" customWidth="1"/>
    <col min="6152" max="6401" width="9.33203125" style="245"/>
    <col min="6402" max="6402" width="34.83203125" style="245" customWidth="1"/>
    <col min="6403" max="6406" width="16.5" style="245" customWidth="1"/>
    <col min="6407" max="6407" width="13.83203125" style="245" customWidth="1"/>
    <col min="6408" max="6657" width="9.33203125" style="245"/>
    <col min="6658" max="6658" width="34.83203125" style="245" customWidth="1"/>
    <col min="6659" max="6662" width="16.5" style="245" customWidth="1"/>
    <col min="6663" max="6663" width="13.83203125" style="245" customWidth="1"/>
    <col min="6664" max="6913" width="9.33203125" style="245"/>
    <col min="6914" max="6914" width="34.83203125" style="245" customWidth="1"/>
    <col min="6915" max="6918" width="16.5" style="245" customWidth="1"/>
    <col min="6919" max="6919" width="13.83203125" style="245" customWidth="1"/>
    <col min="6920" max="7169" width="9.33203125" style="245"/>
    <col min="7170" max="7170" width="34.83203125" style="245" customWidth="1"/>
    <col min="7171" max="7174" width="16.5" style="245" customWidth="1"/>
    <col min="7175" max="7175" width="13.83203125" style="245" customWidth="1"/>
    <col min="7176" max="7425" width="9.33203125" style="245"/>
    <col min="7426" max="7426" width="34.83203125" style="245" customWidth="1"/>
    <col min="7427" max="7430" width="16.5" style="245" customWidth="1"/>
    <col min="7431" max="7431" width="13.83203125" style="245" customWidth="1"/>
    <col min="7432" max="7681" width="9.33203125" style="245"/>
    <col min="7682" max="7682" width="34.83203125" style="245" customWidth="1"/>
    <col min="7683" max="7686" width="16.5" style="245" customWidth="1"/>
    <col min="7687" max="7687" width="13.83203125" style="245" customWidth="1"/>
    <col min="7688" max="7937" width="9.33203125" style="245"/>
    <col min="7938" max="7938" width="34.83203125" style="245" customWidth="1"/>
    <col min="7939" max="7942" width="16.5" style="245" customWidth="1"/>
    <col min="7943" max="7943" width="13.83203125" style="245" customWidth="1"/>
    <col min="7944" max="8193" width="9.33203125" style="245"/>
    <col min="8194" max="8194" width="34.83203125" style="245" customWidth="1"/>
    <col min="8195" max="8198" width="16.5" style="245" customWidth="1"/>
    <col min="8199" max="8199" width="13.83203125" style="245" customWidth="1"/>
    <col min="8200" max="8449" width="9.33203125" style="245"/>
    <col min="8450" max="8450" width="34.83203125" style="245" customWidth="1"/>
    <col min="8451" max="8454" width="16.5" style="245" customWidth="1"/>
    <col min="8455" max="8455" width="13.83203125" style="245" customWidth="1"/>
    <col min="8456" max="8705" width="9.33203125" style="245"/>
    <col min="8706" max="8706" width="34.83203125" style="245" customWidth="1"/>
    <col min="8707" max="8710" width="16.5" style="245" customWidth="1"/>
    <col min="8711" max="8711" width="13.83203125" style="245" customWidth="1"/>
    <col min="8712" max="8961" width="9.33203125" style="245"/>
    <col min="8962" max="8962" width="34.83203125" style="245" customWidth="1"/>
    <col min="8963" max="8966" width="16.5" style="245" customWidth="1"/>
    <col min="8967" max="8967" width="13.83203125" style="245" customWidth="1"/>
    <col min="8968" max="9217" width="9.33203125" style="245"/>
    <col min="9218" max="9218" width="34.83203125" style="245" customWidth="1"/>
    <col min="9219" max="9222" width="16.5" style="245" customWidth="1"/>
    <col min="9223" max="9223" width="13.83203125" style="245" customWidth="1"/>
    <col min="9224" max="9473" width="9.33203125" style="245"/>
    <col min="9474" max="9474" width="34.83203125" style="245" customWidth="1"/>
    <col min="9475" max="9478" width="16.5" style="245" customWidth="1"/>
    <col min="9479" max="9479" width="13.83203125" style="245" customWidth="1"/>
    <col min="9480" max="9729" width="9.33203125" style="245"/>
    <col min="9730" max="9730" width="34.83203125" style="245" customWidth="1"/>
    <col min="9731" max="9734" width="16.5" style="245" customWidth="1"/>
    <col min="9735" max="9735" width="13.83203125" style="245" customWidth="1"/>
    <col min="9736" max="9985" width="9.33203125" style="245"/>
    <col min="9986" max="9986" width="34.83203125" style="245" customWidth="1"/>
    <col min="9987" max="9990" width="16.5" style="245" customWidth="1"/>
    <col min="9991" max="9991" width="13.83203125" style="245" customWidth="1"/>
    <col min="9992" max="10241" width="9.33203125" style="245"/>
    <col min="10242" max="10242" width="34.83203125" style="245" customWidth="1"/>
    <col min="10243" max="10246" width="16.5" style="245" customWidth="1"/>
    <col min="10247" max="10247" width="13.83203125" style="245" customWidth="1"/>
    <col min="10248" max="10497" width="9.33203125" style="245"/>
    <col min="10498" max="10498" width="34.83203125" style="245" customWidth="1"/>
    <col min="10499" max="10502" width="16.5" style="245" customWidth="1"/>
    <col min="10503" max="10503" width="13.83203125" style="245" customWidth="1"/>
    <col min="10504" max="10753" width="9.33203125" style="245"/>
    <col min="10754" max="10754" width="34.83203125" style="245" customWidth="1"/>
    <col min="10755" max="10758" width="16.5" style="245" customWidth="1"/>
    <col min="10759" max="10759" width="13.83203125" style="245" customWidth="1"/>
    <col min="10760" max="11009" width="9.33203125" style="245"/>
    <col min="11010" max="11010" width="34.83203125" style="245" customWidth="1"/>
    <col min="11011" max="11014" width="16.5" style="245" customWidth="1"/>
    <col min="11015" max="11015" width="13.83203125" style="245" customWidth="1"/>
    <col min="11016" max="11265" width="9.33203125" style="245"/>
    <col min="11266" max="11266" width="34.83203125" style="245" customWidth="1"/>
    <col min="11267" max="11270" width="16.5" style="245" customWidth="1"/>
    <col min="11271" max="11271" width="13.83203125" style="245" customWidth="1"/>
    <col min="11272" max="11521" width="9.33203125" style="245"/>
    <col min="11522" max="11522" width="34.83203125" style="245" customWidth="1"/>
    <col min="11523" max="11526" width="16.5" style="245" customWidth="1"/>
    <col min="11527" max="11527" width="13.83203125" style="245" customWidth="1"/>
    <col min="11528" max="11777" width="9.33203125" style="245"/>
    <col min="11778" max="11778" width="34.83203125" style="245" customWidth="1"/>
    <col min="11779" max="11782" width="16.5" style="245" customWidth="1"/>
    <col min="11783" max="11783" width="13.83203125" style="245" customWidth="1"/>
    <col min="11784" max="12033" width="9.33203125" style="245"/>
    <col min="12034" max="12034" width="34.83203125" style="245" customWidth="1"/>
    <col min="12035" max="12038" width="16.5" style="245" customWidth="1"/>
    <col min="12039" max="12039" width="13.83203125" style="245" customWidth="1"/>
    <col min="12040" max="12289" width="9.33203125" style="245"/>
    <col min="12290" max="12290" width="34.83203125" style="245" customWidth="1"/>
    <col min="12291" max="12294" width="16.5" style="245" customWidth="1"/>
    <col min="12295" max="12295" width="13.83203125" style="245" customWidth="1"/>
    <col min="12296" max="12545" width="9.33203125" style="245"/>
    <col min="12546" max="12546" width="34.83203125" style="245" customWidth="1"/>
    <col min="12547" max="12550" width="16.5" style="245" customWidth="1"/>
    <col min="12551" max="12551" width="13.83203125" style="245" customWidth="1"/>
    <col min="12552" max="12801" width="9.33203125" style="245"/>
    <col min="12802" max="12802" width="34.83203125" style="245" customWidth="1"/>
    <col min="12803" max="12806" width="16.5" style="245" customWidth="1"/>
    <col min="12807" max="12807" width="13.83203125" style="245" customWidth="1"/>
    <col min="12808" max="13057" width="9.33203125" style="245"/>
    <col min="13058" max="13058" width="34.83203125" style="245" customWidth="1"/>
    <col min="13059" max="13062" width="16.5" style="245" customWidth="1"/>
    <col min="13063" max="13063" width="13.83203125" style="245" customWidth="1"/>
    <col min="13064" max="13313" width="9.33203125" style="245"/>
    <col min="13314" max="13314" width="34.83203125" style="245" customWidth="1"/>
    <col min="13315" max="13318" width="16.5" style="245" customWidth="1"/>
    <col min="13319" max="13319" width="13.83203125" style="245" customWidth="1"/>
    <col min="13320" max="13569" width="9.33203125" style="245"/>
    <col min="13570" max="13570" width="34.83203125" style="245" customWidth="1"/>
    <col min="13571" max="13574" width="16.5" style="245" customWidth="1"/>
    <col min="13575" max="13575" width="13.83203125" style="245" customWidth="1"/>
    <col min="13576" max="13825" width="9.33203125" style="245"/>
    <col min="13826" max="13826" width="34.83203125" style="245" customWidth="1"/>
    <col min="13827" max="13830" width="16.5" style="245" customWidth="1"/>
    <col min="13831" max="13831" width="13.83203125" style="245" customWidth="1"/>
    <col min="13832" max="14081" width="9.33203125" style="245"/>
    <col min="14082" max="14082" width="34.83203125" style="245" customWidth="1"/>
    <col min="14083" max="14086" width="16.5" style="245" customWidth="1"/>
    <col min="14087" max="14087" width="13.83203125" style="245" customWidth="1"/>
    <col min="14088" max="14337" width="9.33203125" style="245"/>
    <col min="14338" max="14338" width="34.83203125" style="245" customWidth="1"/>
    <col min="14339" max="14342" width="16.5" style="245" customWidth="1"/>
    <col min="14343" max="14343" width="13.83203125" style="245" customWidth="1"/>
    <col min="14344" max="14593" width="9.33203125" style="245"/>
    <col min="14594" max="14594" width="34.83203125" style="245" customWidth="1"/>
    <col min="14595" max="14598" width="16.5" style="245" customWidth="1"/>
    <col min="14599" max="14599" width="13.83203125" style="245" customWidth="1"/>
    <col min="14600" max="14849" width="9.33203125" style="245"/>
    <col min="14850" max="14850" width="34.83203125" style="245" customWidth="1"/>
    <col min="14851" max="14854" width="16.5" style="245" customWidth="1"/>
    <col min="14855" max="14855" width="13.83203125" style="245" customWidth="1"/>
    <col min="14856" max="15105" width="9.33203125" style="245"/>
    <col min="15106" max="15106" width="34.83203125" style="245" customWidth="1"/>
    <col min="15107" max="15110" width="16.5" style="245" customWidth="1"/>
    <col min="15111" max="15111" width="13.83203125" style="245" customWidth="1"/>
    <col min="15112" max="15361" width="9.33203125" style="245"/>
    <col min="15362" max="15362" width="34.83203125" style="245" customWidth="1"/>
    <col min="15363" max="15366" width="16.5" style="245" customWidth="1"/>
    <col min="15367" max="15367" width="13.83203125" style="245" customWidth="1"/>
    <col min="15368" max="15617" width="9.33203125" style="245"/>
    <col min="15618" max="15618" width="34.83203125" style="245" customWidth="1"/>
    <col min="15619" max="15622" width="16.5" style="245" customWidth="1"/>
    <col min="15623" max="15623" width="13.83203125" style="245" customWidth="1"/>
    <col min="15624" max="15873" width="9.33203125" style="245"/>
    <col min="15874" max="15874" width="34.83203125" style="245" customWidth="1"/>
    <col min="15875" max="15878" width="16.5" style="245" customWidth="1"/>
    <col min="15879" max="15879" width="13.83203125" style="245" customWidth="1"/>
    <col min="15880" max="16129" width="9.33203125" style="245"/>
    <col min="16130" max="16130" width="34.83203125" style="245" customWidth="1"/>
    <col min="16131" max="16134" width="16.5" style="245" customWidth="1"/>
    <col min="16135" max="16135" width="13.83203125" style="245" customWidth="1"/>
    <col min="16136" max="16384" width="9.33203125" style="245"/>
  </cols>
  <sheetData>
    <row r="2" spans="1:11" ht="39.75" customHeight="1">
      <c r="A2" s="1570" t="s">
        <v>657</v>
      </c>
      <c r="B2" s="1570"/>
      <c r="C2" s="1570"/>
      <c r="D2" s="1570"/>
      <c r="E2" s="1570"/>
      <c r="F2" s="1570"/>
      <c r="G2" s="244"/>
    </row>
    <row r="3" spans="1:11" ht="16.5" customHeight="1">
      <c r="A3" s="246"/>
      <c r="B3" s="771"/>
      <c r="C3" s="771"/>
      <c r="D3" s="247"/>
      <c r="E3" s="247"/>
      <c r="F3" s="247"/>
      <c r="G3" s="247"/>
    </row>
    <row r="4" spans="1:11" ht="15.75" customHeight="1">
      <c r="A4" s="248" t="s">
        <v>413</v>
      </c>
      <c r="B4" s="1572" t="s">
        <v>727</v>
      </c>
      <c r="C4" s="1572"/>
      <c r="D4" s="1572"/>
      <c r="E4" s="1572"/>
      <c r="F4" s="1572"/>
      <c r="G4" s="251"/>
      <c r="H4" s="252"/>
      <c r="I4" s="252"/>
      <c r="J4" s="252"/>
      <c r="K4" s="252"/>
    </row>
    <row r="5" spans="1:11" ht="15" customHeight="1">
      <c r="A5" s="248" t="s">
        <v>414</v>
      </c>
      <c r="B5" s="1572" t="s">
        <v>726</v>
      </c>
      <c r="C5" s="1572"/>
      <c r="D5" s="1572"/>
      <c r="E5" s="1572"/>
      <c r="F5" s="1572"/>
      <c r="G5" s="253"/>
      <c r="H5" s="252"/>
      <c r="I5" s="252"/>
      <c r="J5" s="252"/>
      <c r="K5" s="252"/>
    </row>
    <row r="6" spans="1:11" ht="15.75">
      <c r="A6" s="248" t="s">
        <v>569</v>
      </c>
      <c r="B6" s="1571" t="s">
        <v>728</v>
      </c>
      <c r="C6" s="1571"/>
      <c r="D6" s="617"/>
      <c r="E6" s="615"/>
      <c r="F6" s="250"/>
      <c r="G6" s="254"/>
      <c r="H6" s="252"/>
      <c r="I6" s="252"/>
      <c r="J6" s="252"/>
      <c r="K6" s="252"/>
    </row>
    <row r="7" spans="1:11" ht="15.75" customHeight="1">
      <c r="A7" s="248" t="s">
        <v>568</v>
      </c>
      <c r="B7" s="1571"/>
      <c r="C7" s="1571"/>
      <c r="D7" s="1571"/>
      <c r="E7" s="313"/>
      <c r="F7" s="250"/>
      <c r="G7" s="254"/>
      <c r="H7" s="252"/>
      <c r="I7" s="252"/>
      <c r="J7" s="252"/>
      <c r="K7" s="252"/>
    </row>
    <row r="8" spans="1:11" ht="15.75">
      <c r="A8" s="248"/>
      <c r="B8" s="1571"/>
      <c r="C8" s="1571"/>
      <c r="D8" s="1571"/>
      <c r="E8" s="313"/>
      <c r="F8" s="250"/>
      <c r="G8" s="254"/>
      <c r="H8" s="252"/>
      <c r="I8" s="252"/>
      <c r="J8" s="252"/>
      <c r="K8" s="252"/>
    </row>
    <row r="9" spans="1:11" ht="15.75">
      <c r="A9" s="248" t="s">
        <v>415</v>
      </c>
      <c r="B9" s="1569">
        <v>1</v>
      </c>
      <c r="C9" s="1569"/>
      <c r="D9" s="255"/>
      <c r="E9" s="614"/>
      <c r="F9" s="250"/>
      <c r="G9" s="256"/>
      <c r="H9" s="252"/>
      <c r="I9" s="252"/>
      <c r="J9" s="252"/>
      <c r="K9" s="252"/>
    </row>
    <row r="10" spans="1:11" ht="15.75">
      <c r="A10" s="248" t="s">
        <v>416</v>
      </c>
      <c r="B10" s="1574" t="s">
        <v>729</v>
      </c>
      <c r="C10" s="1574"/>
      <c r="D10" s="257"/>
      <c r="E10" s="616"/>
      <c r="F10" s="250"/>
      <c r="G10" s="254"/>
      <c r="H10" s="252"/>
      <c r="I10" s="252"/>
      <c r="J10" s="252"/>
      <c r="K10" s="252"/>
    </row>
    <row r="11" spans="1:11" ht="15.75">
      <c r="A11" s="248" t="s">
        <v>417</v>
      </c>
      <c r="B11" s="1574" t="s">
        <v>730</v>
      </c>
      <c r="C11" s="1574"/>
      <c r="D11" s="257"/>
      <c r="E11" s="616"/>
      <c r="F11" s="250"/>
      <c r="G11" s="254"/>
      <c r="H11" s="252"/>
      <c r="I11" s="252"/>
      <c r="J11" s="252"/>
      <c r="K11" s="252"/>
    </row>
    <row r="12" spans="1:11">
      <c r="A12" s="258"/>
      <c r="B12" s="259"/>
      <c r="C12" s="259"/>
      <c r="D12" s="259"/>
      <c r="E12" s="259"/>
      <c r="F12" s="260" t="s">
        <v>677</v>
      </c>
      <c r="G12" s="254"/>
      <c r="H12" s="252"/>
      <c r="I12" s="252"/>
      <c r="J12" s="252"/>
      <c r="K12" s="252"/>
    </row>
    <row r="13" spans="1:11" ht="38.25">
      <c r="A13" s="261" t="s">
        <v>267</v>
      </c>
      <c r="B13" s="262" t="s">
        <v>418</v>
      </c>
      <c r="C13" s="263" t="s">
        <v>419</v>
      </c>
      <c r="D13" s="264" t="s">
        <v>420</v>
      </c>
      <c r="E13" s="264" t="s">
        <v>565</v>
      </c>
      <c r="F13" s="265" t="s">
        <v>397</v>
      </c>
      <c r="G13" s="254"/>
      <c r="H13" s="252"/>
      <c r="I13" s="252"/>
      <c r="J13" s="252"/>
      <c r="K13" s="252"/>
    </row>
    <row r="14" spans="1:11">
      <c r="A14" s="266" t="s">
        <v>421</v>
      </c>
      <c r="B14" s="267">
        <f>SUM(B16:B21)</f>
        <v>0</v>
      </c>
      <c r="C14" s="268">
        <f>SUM(C16:C21)</f>
        <v>31390704</v>
      </c>
      <c r="D14" s="268"/>
      <c r="E14" s="268"/>
      <c r="F14" s="269">
        <f>SUM(B14:C14)</f>
        <v>31390704</v>
      </c>
      <c r="G14" s="254"/>
      <c r="H14" s="252"/>
      <c r="I14" s="252"/>
      <c r="J14" s="252"/>
      <c r="K14" s="252"/>
    </row>
    <row r="15" spans="1:11">
      <c r="A15" s="270" t="s">
        <v>422</v>
      </c>
      <c r="B15" s="271"/>
      <c r="C15" s="271"/>
      <c r="D15" s="271"/>
      <c r="E15" s="271"/>
      <c r="F15" s="272"/>
      <c r="G15" s="254"/>
      <c r="H15" s="252"/>
      <c r="I15" s="252"/>
      <c r="J15" s="252"/>
      <c r="K15" s="252"/>
    </row>
    <row r="16" spans="1:11">
      <c r="A16" s="273" t="s">
        <v>410</v>
      </c>
      <c r="B16" s="274"/>
      <c r="C16" s="274">
        <v>31390704</v>
      </c>
      <c r="D16" s="275"/>
      <c r="E16" s="275"/>
      <c r="F16" s="276">
        <f>SUM(B16:E16)</f>
        <v>31390704</v>
      </c>
      <c r="G16" s="277"/>
      <c r="H16" s="252"/>
      <c r="I16" s="252"/>
      <c r="J16" s="252"/>
      <c r="K16" s="252"/>
    </row>
    <row r="17" spans="1:11" ht="15" customHeight="1">
      <c r="A17" s="278" t="s">
        <v>423</v>
      </c>
      <c r="B17" s="279"/>
      <c r="C17" s="279"/>
      <c r="D17" s="280"/>
      <c r="E17" s="280"/>
      <c r="F17" s="276">
        <f t="shared" ref="F17:F21" si="0">SUM(B17:E17)</f>
        <v>0</v>
      </c>
      <c r="G17" s="253"/>
      <c r="H17" s="252"/>
      <c r="I17" s="252"/>
      <c r="J17" s="252"/>
      <c r="K17" s="252"/>
    </row>
    <row r="18" spans="1:11" ht="25.5">
      <c r="A18" s="278" t="s">
        <v>566</v>
      </c>
      <c r="B18" s="279"/>
      <c r="C18" s="279"/>
      <c r="D18" s="280"/>
      <c r="E18" s="280"/>
      <c r="F18" s="276">
        <f t="shared" si="0"/>
        <v>0</v>
      </c>
      <c r="G18" s="254"/>
      <c r="H18" s="252"/>
      <c r="I18" s="252"/>
      <c r="J18" s="252"/>
      <c r="K18" s="252"/>
    </row>
    <row r="19" spans="1:11" ht="25.5">
      <c r="A19" s="278" t="s">
        <v>567</v>
      </c>
      <c r="B19" s="279"/>
      <c r="C19" s="279"/>
      <c r="D19" s="280"/>
      <c r="E19" s="280"/>
      <c r="F19" s="276">
        <f t="shared" si="0"/>
        <v>0</v>
      </c>
      <c r="G19" s="254"/>
      <c r="H19" s="252"/>
      <c r="I19" s="252"/>
      <c r="J19" s="252"/>
      <c r="K19" s="252"/>
    </row>
    <row r="20" spans="1:11">
      <c r="A20" s="278" t="s">
        <v>424</v>
      </c>
      <c r="B20" s="279"/>
      <c r="C20" s="279"/>
      <c r="D20" s="280"/>
      <c r="E20" s="280"/>
      <c r="F20" s="276">
        <f t="shared" si="0"/>
        <v>0</v>
      </c>
      <c r="G20" s="254"/>
      <c r="H20" s="252"/>
      <c r="I20" s="252"/>
      <c r="J20" s="252"/>
      <c r="K20" s="252"/>
    </row>
    <row r="21" spans="1:11">
      <c r="A21" s="282" t="s">
        <v>425</v>
      </c>
      <c r="B21" s="283"/>
      <c r="C21" s="283"/>
      <c r="D21" s="284"/>
      <c r="E21" s="284"/>
      <c r="F21" s="276">
        <f t="shared" si="0"/>
        <v>0</v>
      </c>
      <c r="G21" s="254"/>
      <c r="H21" s="252"/>
      <c r="I21" s="252"/>
      <c r="J21" s="252"/>
      <c r="K21" s="252"/>
    </row>
    <row r="22" spans="1:11">
      <c r="A22" s="285"/>
      <c r="B22" s="286"/>
      <c r="C22" s="286"/>
      <c r="D22" s="286"/>
      <c r="E22" s="286"/>
      <c r="F22" s="286"/>
      <c r="G22" s="254"/>
      <c r="H22" s="252"/>
      <c r="I22" s="252"/>
      <c r="J22" s="252"/>
      <c r="K22" s="252"/>
    </row>
    <row r="23" spans="1:11">
      <c r="A23" s="287" t="s">
        <v>426</v>
      </c>
      <c r="B23" s="288">
        <f>SUM(B25:B30)</f>
        <v>0</v>
      </c>
      <c r="C23" s="288">
        <f>SUM(C25:C30)</f>
        <v>1387155</v>
      </c>
      <c r="D23" s="288">
        <f t="shared" ref="D23:E23" si="1">SUM(D25:D30)</f>
        <v>30603549</v>
      </c>
      <c r="E23" s="288">
        <f t="shared" si="1"/>
        <v>0</v>
      </c>
      <c r="F23" s="288">
        <f>SUM(F25:F30)</f>
        <v>31990704</v>
      </c>
      <c r="G23" s="254"/>
      <c r="H23" s="252"/>
      <c r="I23" s="252"/>
      <c r="J23" s="252"/>
      <c r="K23" s="252"/>
    </row>
    <row r="24" spans="1:11">
      <c r="A24" s="270" t="s">
        <v>422</v>
      </c>
      <c r="B24" s="271"/>
      <c r="C24" s="271"/>
      <c r="D24" s="271"/>
      <c r="E24" s="271"/>
      <c r="F24" s="272"/>
      <c r="G24" s="254"/>
      <c r="H24" s="252"/>
      <c r="I24" s="252"/>
      <c r="J24" s="252"/>
      <c r="K24" s="252"/>
    </row>
    <row r="25" spans="1:11">
      <c r="A25" s="278" t="s">
        <v>427</v>
      </c>
      <c r="B25" s="289"/>
      <c r="C25" s="289"/>
      <c r="D25" s="289"/>
      <c r="E25" s="289"/>
      <c r="F25" s="281">
        <f>SUM(B25:E25)</f>
        <v>0</v>
      </c>
      <c r="G25" s="254"/>
      <c r="H25" s="252"/>
      <c r="I25" s="252"/>
      <c r="J25" s="252"/>
      <c r="K25" s="252"/>
    </row>
    <row r="26" spans="1:11" ht="25.5">
      <c r="A26" s="278" t="s">
        <v>205</v>
      </c>
      <c r="B26" s="289"/>
      <c r="C26" s="289"/>
      <c r="D26" s="289"/>
      <c r="E26" s="289"/>
      <c r="F26" s="281">
        <f t="shared" ref="F26:F30" si="2">SUM(B26:E26)</f>
        <v>0</v>
      </c>
      <c r="G26" s="291"/>
      <c r="H26" s="252"/>
      <c r="I26" s="252"/>
      <c r="J26" s="252"/>
      <c r="K26" s="252"/>
    </row>
    <row r="27" spans="1:11">
      <c r="A27" s="278" t="s">
        <v>428</v>
      </c>
      <c r="B27" s="289"/>
      <c r="C27" s="289"/>
      <c r="D27" s="290"/>
      <c r="E27" s="290"/>
      <c r="F27" s="281">
        <f t="shared" si="2"/>
        <v>0</v>
      </c>
      <c r="G27" s="292"/>
      <c r="H27" s="252"/>
      <c r="I27" s="252"/>
      <c r="J27" s="252"/>
      <c r="K27" s="252"/>
    </row>
    <row r="28" spans="1:11" ht="13.5">
      <c r="A28" s="278" t="s">
        <v>429</v>
      </c>
      <c r="B28" s="289"/>
      <c r="C28" s="289"/>
      <c r="D28" s="290"/>
      <c r="E28" s="290"/>
      <c r="F28" s="281">
        <f t="shared" si="2"/>
        <v>0</v>
      </c>
      <c r="G28" s="251"/>
      <c r="H28" s="252"/>
      <c r="I28" s="252"/>
      <c r="J28" s="252"/>
      <c r="K28" s="252"/>
    </row>
    <row r="29" spans="1:11">
      <c r="A29" s="278" t="s">
        <v>430</v>
      </c>
      <c r="B29" s="289"/>
      <c r="C29" s="289">
        <v>1387155</v>
      </c>
      <c r="D29" s="290">
        <v>30603549</v>
      </c>
      <c r="E29" s="290"/>
      <c r="F29" s="281">
        <f t="shared" si="2"/>
        <v>31990704</v>
      </c>
      <c r="G29" s="253"/>
      <c r="H29" s="252"/>
      <c r="I29" s="252"/>
      <c r="J29" s="252"/>
      <c r="K29" s="252"/>
    </row>
    <row r="30" spans="1:11">
      <c r="A30" s="282" t="s">
        <v>234</v>
      </c>
      <c r="B30" s="293"/>
      <c r="C30" s="293"/>
      <c r="D30" s="294"/>
      <c r="E30" s="294"/>
      <c r="F30" s="281">
        <f t="shared" si="2"/>
        <v>0</v>
      </c>
      <c r="G30" s="254"/>
      <c r="H30" s="252"/>
      <c r="I30" s="252"/>
      <c r="J30" s="252"/>
      <c r="K30" s="252"/>
    </row>
    <row r="31" spans="1:11" ht="27">
      <c r="A31" s="618" t="s">
        <v>431</v>
      </c>
      <c r="B31" s="295">
        <f>SUM(B16:B18)</f>
        <v>0</v>
      </c>
      <c r="C31" s="295">
        <f t="shared" ref="C31:F31" si="3">SUM(C16:C18)</f>
        <v>31390704</v>
      </c>
      <c r="D31" s="295">
        <f t="shared" si="3"/>
        <v>0</v>
      </c>
      <c r="E31" s="295">
        <f t="shared" si="3"/>
        <v>0</v>
      </c>
      <c r="F31" s="295">
        <f t="shared" si="3"/>
        <v>31390704</v>
      </c>
      <c r="G31" s="256"/>
      <c r="H31" s="252"/>
      <c r="I31" s="252"/>
      <c r="J31" s="252"/>
      <c r="K31" s="252"/>
    </row>
    <row r="32" spans="1:11" ht="27">
      <c r="A32" s="618" t="s">
        <v>432</v>
      </c>
      <c r="B32" s="295">
        <f>SUM(B19)</f>
        <v>0</v>
      </c>
      <c r="C32" s="295">
        <f>SUM(C19)</f>
        <v>0</v>
      </c>
      <c r="D32" s="296"/>
      <c r="E32" s="296"/>
      <c r="F32" s="297">
        <f>SUM(B32:C32)</f>
        <v>0</v>
      </c>
      <c r="G32" s="254"/>
      <c r="H32" s="252"/>
      <c r="I32" s="252"/>
      <c r="J32" s="252"/>
      <c r="K32" s="252"/>
    </row>
    <row r="33" spans="1:11" ht="15">
      <c r="A33" s="298"/>
      <c r="B33" s="299"/>
      <c r="C33" s="299"/>
      <c r="D33" s="299"/>
      <c r="E33" s="299"/>
      <c r="F33" s="300"/>
      <c r="G33" s="254"/>
      <c r="H33" s="252"/>
      <c r="I33" s="252"/>
      <c r="J33" s="252"/>
      <c r="K33" s="252"/>
    </row>
    <row r="34" spans="1:11">
      <c r="A34" s="248"/>
      <c r="B34" s="1571"/>
      <c r="C34" s="1571"/>
      <c r="D34" s="1571"/>
      <c r="E34" s="1571"/>
      <c r="F34" s="1571"/>
      <c r="G34" s="254"/>
      <c r="H34" s="252"/>
      <c r="I34" s="252"/>
      <c r="J34" s="252"/>
      <c r="K34" s="252"/>
    </row>
    <row r="35" spans="1:11" ht="15.75">
      <c r="A35" s="248"/>
      <c r="B35" s="1571"/>
      <c r="C35" s="1571"/>
      <c r="D35" s="249"/>
      <c r="E35" s="615"/>
      <c r="F35" s="301"/>
      <c r="G35" s="254"/>
      <c r="H35" s="252"/>
      <c r="I35" s="252"/>
      <c r="J35" s="252"/>
      <c r="K35" s="252"/>
    </row>
    <row r="36" spans="1:11" ht="15.75">
      <c r="A36" s="248"/>
      <c r="B36" s="1571"/>
      <c r="C36" s="1571"/>
      <c r="D36" s="249"/>
      <c r="E36" s="615"/>
      <c r="F36" s="301"/>
      <c r="G36" s="254"/>
      <c r="H36" s="252"/>
      <c r="I36" s="252"/>
      <c r="J36" s="252"/>
      <c r="K36" s="252"/>
    </row>
    <row r="37" spans="1:11" ht="15.75">
      <c r="A37" s="248"/>
      <c r="B37" s="1569"/>
      <c r="C37" s="1569"/>
      <c r="D37" s="255"/>
      <c r="E37" s="614"/>
      <c r="F37" s="301"/>
      <c r="G37" s="254"/>
      <c r="H37" s="252"/>
      <c r="I37" s="252"/>
      <c r="J37" s="252"/>
      <c r="K37" s="252"/>
    </row>
    <row r="38" spans="1:11" ht="15.75">
      <c r="A38" s="248"/>
      <c r="B38" s="1573"/>
      <c r="C38" s="1573"/>
      <c r="D38" s="257"/>
      <c r="E38" s="616"/>
      <c r="F38" s="301"/>
      <c r="G38" s="277"/>
      <c r="H38" s="252"/>
      <c r="I38" s="252"/>
      <c r="J38" s="252"/>
      <c r="K38" s="252"/>
    </row>
    <row r="39" spans="1:11" ht="15.75">
      <c r="A39" s="248"/>
      <c r="B39" s="1573"/>
      <c r="C39" s="1573"/>
      <c r="D39" s="257"/>
      <c r="E39" s="616"/>
      <c r="F39" s="301"/>
      <c r="G39" s="253"/>
      <c r="H39" s="252"/>
      <c r="I39" s="252"/>
      <c r="J39" s="252"/>
      <c r="K39" s="252"/>
    </row>
    <row r="40" spans="1:11">
      <c r="A40" s="259"/>
      <c r="B40" s="259"/>
      <c r="C40" s="259"/>
      <c r="D40" s="259"/>
      <c r="E40" s="259"/>
      <c r="F40" s="302"/>
      <c r="G40" s="254"/>
      <c r="H40" s="252"/>
      <c r="I40" s="252"/>
      <c r="J40" s="252"/>
      <c r="K40" s="252"/>
    </row>
    <row r="41" spans="1:11">
      <c r="A41" s="303"/>
      <c r="B41" s="304"/>
      <c r="C41" s="303"/>
      <c r="D41" s="303"/>
      <c r="E41" s="303"/>
      <c r="F41" s="303"/>
      <c r="G41" s="254"/>
      <c r="H41" s="252"/>
      <c r="I41" s="252"/>
      <c r="J41" s="252"/>
      <c r="K41" s="252"/>
    </row>
    <row r="42" spans="1:11">
      <c r="A42" s="304"/>
      <c r="B42" s="305"/>
      <c r="C42" s="305"/>
      <c r="D42" s="305"/>
      <c r="E42" s="305"/>
      <c r="F42" s="305"/>
      <c r="G42" s="254"/>
      <c r="H42" s="252"/>
      <c r="I42" s="252"/>
      <c r="J42" s="252"/>
      <c r="K42" s="252"/>
    </row>
    <row r="43" spans="1:11">
      <c r="A43" s="306"/>
      <c r="B43" s="306"/>
      <c r="C43" s="306"/>
      <c r="D43" s="306"/>
      <c r="E43" s="306"/>
      <c r="F43" s="306"/>
      <c r="G43" s="254"/>
      <c r="H43" s="252"/>
      <c r="I43" s="252"/>
      <c r="J43" s="252"/>
      <c r="K43" s="252"/>
    </row>
    <row r="44" spans="1:11">
      <c r="A44" s="249"/>
      <c r="B44" s="307"/>
      <c r="C44" s="307"/>
      <c r="D44" s="307"/>
      <c r="E44" s="307"/>
      <c r="F44" s="307"/>
      <c r="G44" s="254"/>
      <c r="H44" s="252"/>
      <c r="I44" s="252"/>
      <c r="J44" s="252"/>
      <c r="K44" s="252"/>
    </row>
    <row r="45" spans="1:11">
      <c r="A45" s="249"/>
      <c r="B45" s="307"/>
      <c r="C45" s="307"/>
      <c r="D45" s="307"/>
      <c r="E45" s="307"/>
      <c r="F45" s="307"/>
      <c r="G45" s="254"/>
      <c r="H45" s="252"/>
      <c r="I45" s="252"/>
      <c r="J45" s="252"/>
      <c r="K45" s="252"/>
    </row>
    <row r="46" spans="1:11">
      <c r="A46" s="249"/>
      <c r="B46" s="307"/>
      <c r="C46" s="307"/>
      <c r="D46" s="307"/>
      <c r="E46" s="307"/>
      <c r="F46" s="307"/>
      <c r="G46" s="254"/>
      <c r="H46" s="252"/>
      <c r="I46" s="252"/>
      <c r="J46" s="252"/>
      <c r="K46" s="252"/>
    </row>
    <row r="47" spans="1:11">
      <c r="A47" s="249"/>
      <c r="B47" s="307"/>
      <c r="C47" s="307"/>
      <c r="D47" s="307"/>
      <c r="E47" s="307"/>
      <c r="F47" s="307"/>
      <c r="G47" s="254"/>
      <c r="H47" s="252"/>
      <c r="I47" s="252"/>
      <c r="J47" s="252"/>
      <c r="K47" s="252"/>
    </row>
    <row r="48" spans="1:11">
      <c r="A48" s="249"/>
      <c r="B48" s="307"/>
      <c r="C48" s="307"/>
      <c r="D48" s="307"/>
      <c r="E48" s="307"/>
      <c r="F48" s="307"/>
      <c r="G48" s="291"/>
      <c r="H48" s="252"/>
      <c r="I48" s="252"/>
      <c r="J48" s="252"/>
      <c r="K48" s="252"/>
    </row>
    <row r="49" spans="1:11" ht="15.75">
      <c r="A49" s="249"/>
      <c r="B49" s="307"/>
      <c r="C49" s="307"/>
      <c r="D49" s="307"/>
      <c r="E49" s="307"/>
      <c r="F49" s="307"/>
      <c r="G49" s="308"/>
      <c r="H49" s="252"/>
      <c r="I49" s="252"/>
      <c r="J49" s="252"/>
      <c r="K49" s="252"/>
    </row>
    <row r="50" spans="1:11">
      <c r="A50" s="249"/>
      <c r="B50" s="307"/>
      <c r="C50" s="307"/>
      <c r="D50" s="307"/>
      <c r="E50" s="307"/>
      <c r="F50" s="307"/>
      <c r="G50" s="291"/>
      <c r="H50" s="252"/>
      <c r="I50" s="252"/>
      <c r="J50" s="252"/>
      <c r="K50" s="252"/>
    </row>
    <row r="51" spans="1:11">
      <c r="A51" s="304"/>
      <c r="B51" s="309"/>
      <c r="C51" s="309"/>
      <c r="D51" s="309"/>
      <c r="E51" s="309"/>
      <c r="F51" s="309"/>
      <c r="G51" s="310"/>
      <c r="H51" s="252"/>
      <c r="I51" s="252"/>
      <c r="J51" s="311"/>
      <c r="K51" s="252"/>
    </row>
    <row r="52" spans="1:11">
      <c r="A52" s="306"/>
      <c r="B52" s="306"/>
      <c r="C52" s="306"/>
      <c r="D52" s="306"/>
      <c r="E52" s="306"/>
      <c r="F52" s="306"/>
      <c r="G52" s="312"/>
      <c r="H52" s="252"/>
      <c r="I52" s="252"/>
      <c r="J52" s="252"/>
      <c r="K52" s="252"/>
    </row>
    <row r="53" spans="1:11">
      <c r="A53" s="249"/>
      <c r="B53" s="313"/>
      <c r="C53" s="313"/>
      <c r="D53" s="313"/>
      <c r="E53" s="313"/>
      <c r="F53" s="307"/>
      <c r="G53" s="312"/>
      <c r="H53" s="252"/>
      <c r="I53" s="252"/>
      <c r="J53" s="252"/>
      <c r="K53" s="252"/>
    </row>
    <row r="54" spans="1:11">
      <c r="A54" s="249"/>
      <c r="B54" s="313"/>
      <c r="C54" s="313"/>
      <c r="D54" s="313"/>
      <c r="E54" s="313"/>
      <c r="F54" s="307"/>
      <c r="G54" s="314"/>
      <c r="H54" s="252"/>
      <c r="I54" s="252"/>
      <c r="J54" s="252"/>
      <c r="K54" s="252"/>
    </row>
    <row r="55" spans="1:11">
      <c r="A55" s="249"/>
      <c r="B55" s="313"/>
      <c r="C55" s="313"/>
      <c r="D55" s="313"/>
      <c r="E55" s="313"/>
      <c r="F55" s="307"/>
      <c r="G55" s="252"/>
      <c r="H55" s="252"/>
      <c r="I55" s="252"/>
      <c r="J55" s="252"/>
      <c r="K55" s="252"/>
    </row>
    <row r="56" spans="1:11">
      <c r="A56" s="249"/>
      <c r="B56" s="313"/>
      <c r="C56" s="313"/>
      <c r="D56" s="313"/>
      <c r="E56" s="313"/>
      <c r="F56" s="307"/>
    </row>
    <row r="57" spans="1:11">
      <c r="A57" s="249"/>
      <c r="B57" s="313"/>
      <c r="C57" s="313"/>
      <c r="D57" s="313"/>
      <c r="E57" s="313"/>
      <c r="F57" s="307"/>
    </row>
    <row r="58" spans="1:11">
      <c r="A58" s="249"/>
      <c r="B58" s="313"/>
      <c r="C58" s="313"/>
      <c r="D58" s="313"/>
      <c r="E58" s="313"/>
      <c r="F58" s="307"/>
    </row>
    <row r="59" spans="1:11" ht="13.5">
      <c r="A59" s="315"/>
      <c r="B59" s="316"/>
      <c r="C59" s="316"/>
      <c r="D59" s="316"/>
      <c r="E59" s="316"/>
      <c r="F59" s="317"/>
    </row>
    <row r="60" spans="1:11" ht="13.5">
      <c r="A60" s="315"/>
      <c r="B60" s="316"/>
      <c r="C60" s="316"/>
      <c r="D60" s="316"/>
      <c r="E60" s="316"/>
      <c r="F60" s="317"/>
    </row>
  </sheetData>
  <mergeCells count="15">
    <mergeCell ref="B38:C38"/>
    <mergeCell ref="B39:C39"/>
    <mergeCell ref="B10:C10"/>
    <mergeCell ref="B11:C11"/>
    <mergeCell ref="B34:F34"/>
    <mergeCell ref="B35:C35"/>
    <mergeCell ref="B36:C36"/>
    <mergeCell ref="B37:C37"/>
    <mergeCell ref="B9:C9"/>
    <mergeCell ref="A2:F2"/>
    <mergeCell ref="B6:C6"/>
    <mergeCell ref="B4:F4"/>
    <mergeCell ref="B5:F5"/>
    <mergeCell ref="B7:D7"/>
    <mergeCell ref="B8:D8"/>
  </mergeCells>
  <conditionalFormatting sqref="G30:G37 B37:F37 B47:G47 G40:G46 F54:G54 G6:G15 B15:F15 G18:G24 B25:G25 F26:F30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az /2019. (.)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O114"/>
  <sheetViews>
    <sheetView zoomScale="85" zoomScaleNormal="85" zoomScaleSheetLayoutView="100" workbookViewId="0">
      <selection sqref="A1:O112"/>
    </sheetView>
  </sheetViews>
  <sheetFormatPr defaultColWidth="9.33203125" defaultRowHeight="15.75"/>
  <cols>
    <col min="1" max="1" width="6.33203125" style="91" customWidth="1"/>
    <col min="2" max="2" width="90.1640625" style="91" customWidth="1"/>
    <col min="3" max="3" width="11.1640625" style="91" customWidth="1"/>
    <col min="4" max="7" width="13.83203125" style="92" customWidth="1"/>
    <col min="8" max="11" width="13.83203125" style="1" customWidth="1"/>
    <col min="12" max="12" width="13.5" style="1" customWidth="1"/>
    <col min="13" max="13" width="15" style="1" customWidth="1"/>
    <col min="14" max="14" width="14" style="1138" customWidth="1"/>
    <col min="15" max="15" width="17.6640625" style="1138" customWidth="1"/>
    <col min="16" max="16" width="20.33203125" style="1" customWidth="1"/>
    <col min="17" max="16384" width="9.33203125" style="1"/>
  </cols>
  <sheetData>
    <row r="1" spans="1:15" ht="51" customHeight="1">
      <c r="A1" s="1496" t="s">
        <v>688</v>
      </c>
      <c r="B1" s="1496"/>
      <c r="C1" s="1496"/>
      <c r="D1" s="1496"/>
      <c r="E1" s="1496"/>
      <c r="F1" s="1496"/>
      <c r="G1" s="1496"/>
      <c r="H1" s="1496"/>
      <c r="I1" s="1496"/>
      <c r="J1" s="1496"/>
      <c r="K1" s="1496"/>
      <c r="L1" s="1496"/>
      <c r="M1" s="1496"/>
      <c r="N1" s="1496"/>
      <c r="O1" s="1496"/>
    </row>
    <row r="2" spans="1:15" ht="15.95" customHeight="1">
      <c r="A2" s="1497" t="s">
        <v>0</v>
      </c>
      <c r="B2" s="1497"/>
      <c r="C2" s="1497"/>
      <c r="D2" s="1497"/>
      <c r="E2" s="1497"/>
      <c r="F2" s="1497"/>
      <c r="G2" s="1497"/>
      <c r="H2" s="1497"/>
      <c r="I2" s="1497"/>
      <c r="J2" s="1497"/>
      <c r="K2" s="1497"/>
      <c r="L2" s="1497"/>
      <c r="M2" s="1497"/>
      <c r="N2" s="1497"/>
      <c r="O2" s="1497"/>
    </row>
    <row r="3" spans="1:15" ht="15.95" customHeight="1">
      <c r="A3" s="1575" t="s">
        <v>1</v>
      </c>
      <c r="B3" s="1575"/>
      <c r="C3" s="1575"/>
      <c r="D3" s="1575"/>
      <c r="E3" s="1575"/>
      <c r="F3" s="1575"/>
      <c r="G3" s="1575"/>
      <c r="H3" s="1575"/>
      <c r="I3" s="1575"/>
      <c r="J3" s="1575"/>
      <c r="K3" s="1575"/>
      <c r="L3" s="1575"/>
      <c r="M3" s="1575"/>
      <c r="N3" s="1575"/>
      <c r="O3" s="1575"/>
    </row>
    <row r="4" spans="1:15" ht="38.1" customHeight="1">
      <c r="A4" s="4" t="s">
        <v>2</v>
      </c>
      <c r="B4" s="5" t="s">
        <v>3</v>
      </c>
      <c r="C4" s="5" t="s">
        <v>4</v>
      </c>
      <c r="D4" s="348" t="s">
        <v>448</v>
      </c>
      <c r="E4" s="348" t="s">
        <v>698</v>
      </c>
      <c r="F4" s="1088" t="s">
        <v>699</v>
      </c>
      <c r="G4" s="1088" t="s">
        <v>759</v>
      </c>
      <c r="H4" s="1088" t="s">
        <v>449</v>
      </c>
      <c r="I4" s="348" t="s">
        <v>698</v>
      </c>
      <c r="J4" s="1088" t="s">
        <v>699</v>
      </c>
      <c r="K4" s="348" t="s">
        <v>759</v>
      </c>
      <c r="L4" s="1120" t="s">
        <v>689</v>
      </c>
      <c r="M4" s="1134" t="s">
        <v>698</v>
      </c>
      <c r="N4" s="1163" t="s">
        <v>699</v>
      </c>
      <c r="O4" s="1163" t="s">
        <v>759</v>
      </c>
    </row>
    <row r="5" spans="1:15" s="7" customFormat="1" ht="12" customHeight="1">
      <c r="A5" s="878" t="s">
        <v>5</v>
      </c>
      <c r="B5" s="5" t="s">
        <v>6</v>
      </c>
      <c r="C5" s="5" t="s">
        <v>7</v>
      </c>
      <c r="D5" s="350" t="s">
        <v>268</v>
      </c>
      <c r="E5" s="350" t="s">
        <v>450</v>
      </c>
      <c r="F5" s="1089" t="s">
        <v>739</v>
      </c>
      <c r="G5" s="1089" t="s">
        <v>740</v>
      </c>
      <c r="H5" s="1089" t="s">
        <v>741</v>
      </c>
      <c r="I5" s="350" t="s">
        <v>742</v>
      </c>
      <c r="J5" s="1089" t="s">
        <v>743</v>
      </c>
      <c r="K5" s="350" t="s">
        <v>744</v>
      </c>
      <c r="L5" s="1121" t="s">
        <v>761</v>
      </c>
      <c r="M5" s="1075" t="s">
        <v>747</v>
      </c>
      <c r="N5" s="1413" t="s">
        <v>748</v>
      </c>
      <c r="O5" s="1413" t="s">
        <v>749</v>
      </c>
    </row>
    <row r="6" spans="1:15" s="11" customFormat="1" ht="15.75" customHeight="1">
      <c r="A6" s="879" t="s">
        <v>9</v>
      </c>
      <c r="B6" s="845" t="s">
        <v>10</v>
      </c>
      <c r="C6" s="811" t="s">
        <v>11</v>
      </c>
      <c r="D6" s="812">
        <v>0</v>
      </c>
      <c r="E6" s="1105">
        <v>15860</v>
      </c>
      <c r="F6" s="1393">
        <v>15860</v>
      </c>
      <c r="G6" s="1393"/>
      <c r="H6" s="1090"/>
      <c r="I6" s="982"/>
      <c r="J6" s="1417"/>
      <c r="K6" s="1434"/>
      <c r="L6" s="1122">
        <v>0</v>
      </c>
      <c r="M6" s="1412">
        <v>15860</v>
      </c>
      <c r="N6" s="1042">
        <v>15860</v>
      </c>
      <c r="O6" s="1043"/>
    </row>
    <row r="7" spans="1:15" s="11" customFormat="1" ht="15.75" customHeight="1">
      <c r="A7" s="400" t="s">
        <v>12</v>
      </c>
      <c r="B7" s="835" t="s">
        <v>13</v>
      </c>
      <c r="C7" s="14" t="s">
        <v>14</v>
      </c>
      <c r="D7" s="808">
        <v>10133200</v>
      </c>
      <c r="E7" s="1106">
        <f>SUM(D7:D7)</f>
        <v>10133200</v>
      </c>
      <c r="F7" s="1394">
        <v>10133200</v>
      </c>
      <c r="G7" s="1411">
        <f>F7/D7</f>
        <v>1</v>
      </c>
      <c r="H7" s="1091"/>
      <c r="I7" s="980"/>
      <c r="J7" s="1418"/>
      <c r="K7" s="1435"/>
      <c r="L7" s="1080">
        <f>D7+H7</f>
        <v>10133200</v>
      </c>
      <c r="M7" s="1023">
        <f>SUM(L7:L7)</f>
        <v>10133200</v>
      </c>
      <c r="N7" s="1025">
        <v>10133200</v>
      </c>
      <c r="O7" s="1153">
        <f>N7/L7</f>
        <v>1</v>
      </c>
    </row>
    <row r="8" spans="1:15" s="11" customFormat="1" ht="24" customHeight="1">
      <c r="A8" s="400" t="s">
        <v>15</v>
      </c>
      <c r="B8" s="835" t="s">
        <v>16</v>
      </c>
      <c r="C8" s="14" t="s">
        <v>17</v>
      </c>
      <c r="D8" s="808">
        <v>4405047</v>
      </c>
      <c r="E8" s="1106">
        <v>4709001</v>
      </c>
      <c r="F8" s="1394">
        <v>4709001</v>
      </c>
      <c r="G8" s="1411">
        <f t="shared" ref="G8:G9" si="0">F8/D8</f>
        <v>1.0690013069100057</v>
      </c>
      <c r="H8" s="1091"/>
      <c r="I8" s="980"/>
      <c r="J8" s="1418"/>
      <c r="K8" s="1435"/>
      <c r="L8" s="1080">
        <v>4709001</v>
      </c>
      <c r="M8" s="1023">
        <f>SUM(L8:L8)</f>
        <v>4709001</v>
      </c>
      <c r="N8" s="1025">
        <v>4709001</v>
      </c>
      <c r="O8" s="1153">
        <f t="shared" ref="O8:O9" si="1">N8/L8</f>
        <v>1</v>
      </c>
    </row>
    <row r="9" spans="1:15" s="11" customFormat="1" ht="15.75" customHeight="1">
      <c r="A9" s="400" t="s">
        <v>18</v>
      </c>
      <c r="B9" s="835" t="s">
        <v>19</v>
      </c>
      <c r="C9" s="14" t="s">
        <v>20</v>
      </c>
      <c r="D9" s="808">
        <v>1800000</v>
      </c>
      <c r="E9" s="1106">
        <f>SUM(D9:D9)</f>
        <v>1800000</v>
      </c>
      <c r="F9" s="1394">
        <v>1800000</v>
      </c>
      <c r="G9" s="1411">
        <f t="shared" si="0"/>
        <v>1</v>
      </c>
      <c r="H9" s="1091"/>
      <c r="I9" s="980"/>
      <c r="J9" s="1418"/>
      <c r="K9" s="1435"/>
      <c r="L9" s="1080">
        <f>D9+H9</f>
        <v>1800000</v>
      </c>
      <c r="M9" s="1392">
        <v>1800000</v>
      </c>
      <c r="N9" s="1025">
        <v>1800000</v>
      </c>
      <c r="O9" s="1153">
        <f t="shared" si="1"/>
        <v>1</v>
      </c>
    </row>
    <row r="10" spans="1:15" s="11" customFormat="1" ht="15.75" customHeight="1">
      <c r="A10" s="400" t="s">
        <v>21</v>
      </c>
      <c r="B10" s="835" t="s">
        <v>22</v>
      </c>
      <c r="C10" s="14" t="s">
        <v>23</v>
      </c>
      <c r="D10" s="808"/>
      <c r="E10" s="1106">
        <v>1106327</v>
      </c>
      <c r="F10" s="1394">
        <v>1106327</v>
      </c>
      <c r="G10" s="1411"/>
      <c r="H10" s="1091"/>
      <c r="I10" s="980"/>
      <c r="J10" s="1418"/>
      <c r="K10" s="1435"/>
      <c r="L10" s="1080"/>
      <c r="M10" s="1023">
        <v>1106327</v>
      </c>
      <c r="N10" s="1025">
        <v>1106327</v>
      </c>
      <c r="O10" s="1153"/>
    </row>
    <row r="11" spans="1:15" s="11" customFormat="1" ht="15.75" customHeight="1">
      <c r="A11" s="400" t="s">
        <v>24</v>
      </c>
      <c r="B11" s="854" t="s">
        <v>25</v>
      </c>
      <c r="C11" s="21" t="s">
        <v>26</v>
      </c>
      <c r="D11" s="871"/>
      <c r="E11" s="1107"/>
      <c r="F11" s="1395"/>
      <c r="G11" s="1395"/>
      <c r="H11" s="1092"/>
      <c r="I11" s="981"/>
      <c r="J11" s="1419"/>
      <c r="K11" s="1436"/>
      <c r="L11" s="1081">
        <f t="shared" ref="L11:L18" si="2">D11+H11</f>
        <v>0</v>
      </c>
      <c r="M11" s="1013"/>
      <c r="N11" s="1414"/>
      <c r="O11" s="1153"/>
    </row>
    <row r="12" spans="1:15" s="11" customFormat="1" ht="15.75" customHeight="1">
      <c r="A12" s="404" t="s">
        <v>27</v>
      </c>
      <c r="B12" s="876" t="s">
        <v>28</v>
      </c>
      <c r="C12" s="395" t="s">
        <v>29</v>
      </c>
      <c r="D12" s="394">
        <f>+D6+D7+D8+D9+D10+D11</f>
        <v>16338247</v>
      </c>
      <c r="E12" s="394">
        <f>SUM(E6:E11)</f>
        <v>17764388</v>
      </c>
      <c r="F12" s="394">
        <f>SUM(F6:F11)</f>
        <v>17764388</v>
      </c>
      <c r="G12" s="1306">
        <f>F12/D12</f>
        <v>1.0872884955160733</v>
      </c>
      <c r="H12" s="1093">
        <f t="shared" ref="H12" si="3">+H6+H7+H8+H9+H10+H11</f>
        <v>0</v>
      </c>
      <c r="I12" s="394"/>
      <c r="J12" s="1093"/>
      <c r="K12" s="394"/>
      <c r="L12" s="1123">
        <f t="shared" si="2"/>
        <v>16338247</v>
      </c>
      <c r="M12" s="1382">
        <f>SUM(E12)</f>
        <v>17764388</v>
      </c>
      <c r="N12" s="1157">
        <f>SUM(N6:N11)</f>
        <v>17764388</v>
      </c>
      <c r="O12" s="1160">
        <f>N12/L12</f>
        <v>1.0872884955160733</v>
      </c>
    </row>
    <row r="13" spans="1:15" s="11" customFormat="1" ht="15.75" customHeight="1">
      <c r="A13" s="400" t="s">
        <v>30</v>
      </c>
      <c r="B13" s="855" t="s">
        <v>31</v>
      </c>
      <c r="C13" s="10" t="s">
        <v>32</v>
      </c>
      <c r="D13" s="807"/>
      <c r="E13" s="1105"/>
      <c r="F13" s="1396"/>
      <c r="G13" s="1396"/>
      <c r="H13" s="1090"/>
      <c r="I13" s="982"/>
      <c r="J13" s="1417"/>
      <c r="K13" s="1434"/>
      <c r="L13" s="1122">
        <f t="shared" si="2"/>
        <v>0</v>
      </c>
      <c r="M13" s="1011"/>
      <c r="N13" s="1042"/>
      <c r="O13" s="1043"/>
    </row>
    <row r="14" spans="1:15" s="11" customFormat="1" ht="15.75" customHeight="1">
      <c r="A14" s="400" t="s">
        <v>33</v>
      </c>
      <c r="B14" s="835" t="s">
        <v>34</v>
      </c>
      <c r="C14" s="14" t="s">
        <v>35</v>
      </c>
      <c r="D14" s="808">
        <v>16225664</v>
      </c>
      <c r="E14" s="1106">
        <v>37252602</v>
      </c>
      <c r="F14" s="1394">
        <v>37252602</v>
      </c>
      <c r="G14" s="1394"/>
      <c r="H14" s="1094">
        <v>2000000</v>
      </c>
      <c r="I14" s="1106">
        <v>931632</v>
      </c>
      <c r="J14" s="1420">
        <v>932632</v>
      </c>
      <c r="K14" s="1453">
        <f>J14/H14</f>
        <v>0.46631600000000001</v>
      </c>
      <c r="L14" s="1080">
        <f t="shared" si="2"/>
        <v>18225664</v>
      </c>
      <c r="M14" s="1023">
        <f>SUM(I14,E14)</f>
        <v>38184234</v>
      </c>
      <c r="N14" s="1025">
        <v>38184234</v>
      </c>
      <c r="O14" s="1153">
        <f>N14/L14</f>
        <v>2.0950805413728686</v>
      </c>
    </row>
    <row r="15" spans="1:15" s="11" customFormat="1" ht="24" customHeight="1">
      <c r="A15" s="400" t="s">
        <v>36</v>
      </c>
      <c r="B15" s="846" t="s">
        <v>37</v>
      </c>
      <c r="C15" s="14" t="s">
        <v>35</v>
      </c>
      <c r="D15" s="809"/>
      <c r="E15" s="1108"/>
      <c r="F15" s="1397"/>
      <c r="G15" s="1397"/>
      <c r="H15" s="1091"/>
      <c r="I15" s="980"/>
      <c r="J15" s="1418"/>
      <c r="K15" s="1435"/>
      <c r="L15" s="1080">
        <f t="shared" si="2"/>
        <v>0</v>
      </c>
      <c r="M15" s="1012"/>
      <c r="N15" s="1025"/>
      <c r="O15" s="1044"/>
    </row>
    <row r="16" spans="1:15" s="11" customFormat="1" ht="18.75" customHeight="1">
      <c r="A16" s="400" t="s">
        <v>38</v>
      </c>
      <c r="B16" s="847" t="s">
        <v>39</v>
      </c>
      <c r="C16" s="14" t="s">
        <v>35</v>
      </c>
      <c r="D16" s="809"/>
      <c r="E16" s="1108">
        <v>18369560</v>
      </c>
      <c r="F16" s="1397">
        <v>18369560</v>
      </c>
      <c r="G16" s="1397"/>
      <c r="H16" s="1095"/>
      <c r="I16" s="1044"/>
      <c r="J16" s="1421"/>
      <c r="K16" s="1437"/>
      <c r="L16" s="1080">
        <f t="shared" si="2"/>
        <v>0</v>
      </c>
      <c r="M16" s="1012"/>
      <c r="N16" s="1025">
        <v>18369560</v>
      </c>
      <c r="O16" s="1044"/>
    </row>
    <row r="17" spans="1:15" s="11" customFormat="1" ht="15.75" customHeight="1">
      <c r="A17" s="400" t="s">
        <v>40</v>
      </c>
      <c r="B17" s="847" t="s">
        <v>41</v>
      </c>
      <c r="C17" s="14" t="s">
        <v>35</v>
      </c>
      <c r="D17" s="809"/>
      <c r="E17" s="1108"/>
      <c r="F17" s="1397"/>
      <c r="G17" s="1397"/>
      <c r="H17" s="1091"/>
      <c r="I17" s="980"/>
      <c r="J17" s="1418"/>
      <c r="K17" s="1435"/>
      <c r="L17" s="1080">
        <f t="shared" si="2"/>
        <v>0</v>
      </c>
      <c r="M17" s="1012"/>
      <c r="N17" s="1025"/>
      <c r="O17" s="1044"/>
    </row>
    <row r="18" spans="1:15" s="11" customFormat="1" ht="19.5" customHeight="1">
      <c r="A18" s="400" t="s">
        <v>42</v>
      </c>
      <c r="B18" s="847" t="s">
        <v>43</v>
      </c>
      <c r="C18" s="14" t="s">
        <v>35</v>
      </c>
      <c r="D18" s="809"/>
      <c r="E18" s="1108"/>
      <c r="F18" s="1397"/>
      <c r="G18" s="1397"/>
      <c r="H18" s="1095">
        <v>2000000</v>
      </c>
      <c r="I18" s="1044">
        <v>931632</v>
      </c>
      <c r="J18" s="1421">
        <v>931632</v>
      </c>
      <c r="K18" s="1454">
        <f>J18/H18</f>
        <v>0.46581600000000001</v>
      </c>
      <c r="L18" s="1080">
        <f t="shared" si="2"/>
        <v>2000000</v>
      </c>
      <c r="M18" s="1023">
        <v>931632</v>
      </c>
      <c r="N18" s="1025">
        <v>931632</v>
      </c>
      <c r="O18" s="1153">
        <f>N18/L18</f>
        <v>0.46581600000000001</v>
      </c>
    </row>
    <row r="19" spans="1:15" s="11" customFormat="1" ht="19.5" customHeight="1">
      <c r="A19" s="400" t="s">
        <v>44</v>
      </c>
      <c r="B19" s="847" t="s">
        <v>45</v>
      </c>
      <c r="C19" s="14" t="s">
        <v>35</v>
      </c>
      <c r="D19" s="809">
        <v>9300000</v>
      </c>
      <c r="E19" s="1108">
        <v>11338600</v>
      </c>
      <c r="F19" s="1397">
        <v>11338600</v>
      </c>
      <c r="G19" s="1397"/>
      <c r="H19" s="1091"/>
      <c r="I19" s="980"/>
      <c r="J19" s="1418"/>
      <c r="K19" s="1435"/>
      <c r="L19" s="1080">
        <v>9300000</v>
      </c>
      <c r="M19" s="1023">
        <v>11338600</v>
      </c>
      <c r="N19" s="1025">
        <v>11338600</v>
      </c>
      <c r="O19" s="1153">
        <f>N19/D19</f>
        <v>1.2192043010752689</v>
      </c>
    </row>
    <row r="20" spans="1:15" s="11" customFormat="1" ht="24" customHeight="1">
      <c r="A20" s="400" t="s">
        <v>46</v>
      </c>
      <c r="B20" s="847" t="s">
        <v>47</v>
      </c>
      <c r="C20" s="14" t="s">
        <v>35</v>
      </c>
      <c r="D20" s="809">
        <v>6925664</v>
      </c>
      <c r="E20" s="1108">
        <v>7544442</v>
      </c>
      <c r="F20" s="1397">
        <v>7544442</v>
      </c>
      <c r="G20" s="1397"/>
      <c r="H20" s="1091"/>
      <c r="I20" s="980"/>
      <c r="J20" s="1418"/>
      <c r="K20" s="1435"/>
      <c r="L20" s="1080">
        <f t="shared" ref="L20:L36" si="4">D20+H20</f>
        <v>6925664</v>
      </c>
      <c r="M20" s="1023">
        <v>7544442</v>
      </c>
      <c r="N20" s="1025">
        <v>7544442</v>
      </c>
      <c r="O20" s="1153">
        <f>N20/L20</f>
        <v>1.0893456569651661</v>
      </c>
    </row>
    <row r="21" spans="1:15" s="11" customFormat="1" ht="24.75" customHeight="1">
      <c r="A21" s="400" t="s">
        <v>48</v>
      </c>
      <c r="B21" s="848" t="s">
        <v>49</v>
      </c>
      <c r="C21" s="21" t="s">
        <v>35</v>
      </c>
      <c r="D21" s="810"/>
      <c r="E21" s="1109"/>
      <c r="F21" s="1398"/>
      <c r="G21" s="1398"/>
      <c r="H21" s="1092"/>
      <c r="I21" s="981"/>
      <c r="J21" s="1419"/>
      <c r="K21" s="1436"/>
      <c r="L21" s="1081">
        <f t="shared" si="4"/>
        <v>0</v>
      </c>
      <c r="M21" s="1013"/>
      <c r="N21" s="1414"/>
      <c r="O21" s="1415"/>
    </row>
    <row r="22" spans="1:15" s="11" customFormat="1" ht="18" customHeight="1">
      <c r="A22" s="880" t="s">
        <v>50</v>
      </c>
      <c r="B22" s="856" t="s">
        <v>51</v>
      </c>
      <c r="C22" s="857" t="s">
        <v>52</v>
      </c>
      <c r="D22" s="858">
        <f>SUM(D12+D13+D14)</f>
        <v>32563911</v>
      </c>
      <c r="E22" s="858">
        <v>55016990</v>
      </c>
      <c r="F22" s="858">
        <v>55016990</v>
      </c>
      <c r="G22" s="858"/>
      <c r="H22" s="801">
        <f t="shared" ref="H22" si="5">SUM(H12+H13+H14)</f>
        <v>2000000</v>
      </c>
      <c r="I22" s="858">
        <v>931632</v>
      </c>
      <c r="J22" s="801">
        <f>SUM(J18:J21)</f>
        <v>931632</v>
      </c>
      <c r="K22" s="1455">
        <f>J22/H22</f>
        <v>0.46581600000000001</v>
      </c>
      <c r="L22" s="1123">
        <f t="shared" si="4"/>
        <v>34563911</v>
      </c>
      <c r="M22" s="1382">
        <f>SUM(M12,M14)</f>
        <v>55948622</v>
      </c>
      <c r="N22" s="1157">
        <v>55948622</v>
      </c>
      <c r="O22" s="1160">
        <f>N22/L22</f>
        <v>1.6187005573530149</v>
      </c>
    </row>
    <row r="23" spans="1:15" s="11" customFormat="1" ht="15.75" customHeight="1">
      <c r="A23" s="400" t="s">
        <v>53</v>
      </c>
      <c r="B23" s="849" t="s">
        <v>54</v>
      </c>
      <c r="C23" s="811" t="s">
        <v>55</v>
      </c>
      <c r="D23" s="814"/>
      <c r="E23" s="562"/>
      <c r="F23" s="399"/>
      <c r="G23" s="399"/>
      <c r="H23" s="1090"/>
      <c r="I23" s="982"/>
      <c r="J23" s="1417"/>
      <c r="K23" s="1434"/>
      <c r="L23" s="1122">
        <f t="shared" si="4"/>
        <v>0</v>
      </c>
      <c r="M23" s="1011"/>
      <c r="N23" s="1042"/>
      <c r="O23" s="1043" t="s">
        <v>750</v>
      </c>
    </row>
    <row r="24" spans="1:15" s="11" customFormat="1" ht="15.75" customHeight="1">
      <c r="A24" s="400" t="s">
        <v>56</v>
      </c>
      <c r="B24" s="850" t="s">
        <v>57</v>
      </c>
      <c r="C24" s="14" t="s">
        <v>58</v>
      </c>
      <c r="D24" s="566">
        <f>SUM(D25:D30)</f>
        <v>0</v>
      </c>
      <c r="E24" s="567"/>
      <c r="F24" s="403"/>
      <c r="G24" s="403"/>
      <c r="H24" s="1091"/>
      <c r="I24" s="980"/>
      <c r="J24" s="1418"/>
      <c r="K24" s="1435"/>
      <c r="L24" s="1080">
        <f t="shared" si="4"/>
        <v>0</v>
      </c>
      <c r="M24" s="1012"/>
      <c r="N24" s="1025"/>
      <c r="O24" s="1044"/>
    </row>
    <row r="25" spans="1:15" s="11" customFormat="1" ht="15.75" customHeight="1">
      <c r="A25" s="400" t="s">
        <v>59</v>
      </c>
      <c r="B25" s="846" t="s">
        <v>60</v>
      </c>
      <c r="C25" s="14" t="s">
        <v>58</v>
      </c>
      <c r="D25" s="566"/>
      <c r="E25" s="567"/>
      <c r="F25" s="403"/>
      <c r="G25" s="403"/>
      <c r="H25" s="1091"/>
      <c r="I25" s="980"/>
      <c r="J25" s="1418"/>
      <c r="K25" s="1435"/>
      <c r="L25" s="1080">
        <f t="shared" si="4"/>
        <v>0</v>
      </c>
      <c r="M25" s="1012"/>
      <c r="N25" s="1025"/>
      <c r="O25" s="1044"/>
    </row>
    <row r="26" spans="1:15" s="11" customFormat="1" ht="18.75" customHeight="1">
      <c r="A26" s="400" t="s">
        <v>61</v>
      </c>
      <c r="B26" s="851" t="s">
        <v>62</v>
      </c>
      <c r="C26" s="14" t="s">
        <v>58</v>
      </c>
      <c r="D26" s="566"/>
      <c r="E26" s="567"/>
      <c r="F26" s="403"/>
      <c r="G26" s="403"/>
      <c r="H26" s="1091"/>
      <c r="I26" s="980"/>
      <c r="J26" s="1418"/>
      <c r="K26" s="1435"/>
      <c r="L26" s="1080">
        <f t="shared" si="4"/>
        <v>0</v>
      </c>
      <c r="M26" s="1012"/>
      <c r="N26" s="1025"/>
      <c r="O26" s="1044"/>
    </row>
    <row r="27" spans="1:15" s="11" customFormat="1" ht="15.75" customHeight="1">
      <c r="A27" s="400" t="s">
        <v>63</v>
      </c>
      <c r="B27" s="851" t="s">
        <v>64</v>
      </c>
      <c r="C27" s="14" t="s">
        <v>58</v>
      </c>
      <c r="D27" s="566"/>
      <c r="E27" s="567"/>
      <c r="F27" s="403"/>
      <c r="G27" s="403"/>
      <c r="H27" s="1091"/>
      <c r="I27" s="980"/>
      <c r="J27" s="1418"/>
      <c r="K27" s="1435"/>
      <c r="L27" s="1080">
        <f t="shared" si="4"/>
        <v>0</v>
      </c>
      <c r="M27" s="1012"/>
      <c r="N27" s="1025"/>
      <c r="O27" s="1044"/>
    </row>
    <row r="28" spans="1:15" s="11" customFormat="1" ht="15.75" customHeight="1">
      <c r="A28" s="400" t="s">
        <v>65</v>
      </c>
      <c r="B28" s="851" t="s">
        <v>66</v>
      </c>
      <c r="C28" s="14" t="s">
        <v>58</v>
      </c>
      <c r="D28" s="566"/>
      <c r="E28" s="567"/>
      <c r="F28" s="403"/>
      <c r="G28" s="403"/>
      <c r="H28" s="1091"/>
      <c r="I28" s="980"/>
      <c r="J28" s="1418"/>
      <c r="K28" s="1435"/>
      <c r="L28" s="1080">
        <f t="shared" si="4"/>
        <v>0</v>
      </c>
      <c r="M28" s="1012"/>
      <c r="N28" s="1025"/>
      <c r="O28" s="1044"/>
    </row>
    <row r="29" spans="1:15" s="11" customFormat="1" ht="24.75" customHeight="1">
      <c r="A29" s="400" t="s">
        <v>67</v>
      </c>
      <c r="B29" s="851" t="s">
        <v>68</v>
      </c>
      <c r="C29" s="14" t="s">
        <v>58</v>
      </c>
      <c r="D29" s="566"/>
      <c r="E29" s="567"/>
      <c r="F29" s="403"/>
      <c r="G29" s="403"/>
      <c r="H29" s="1091"/>
      <c r="I29" s="980"/>
      <c r="J29" s="1418"/>
      <c r="K29" s="1435"/>
      <c r="L29" s="1080">
        <f t="shared" si="4"/>
        <v>0</v>
      </c>
      <c r="M29" s="1012"/>
      <c r="N29" s="1025"/>
      <c r="O29" s="1044"/>
    </row>
    <row r="30" spans="1:15" s="11" customFormat="1" ht="24" customHeight="1">
      <c r="A30" s="400" t="s">
        <v>69</v>
      </c>
      <c r="B30" s="852" t="s">
        <v>70</v>
      </c>
      <c r="C30" s="21" t="s">
        <v>58</v>
      </c>
      <c r="D30" s="813"/>
      <c r="E30" s="1110"/>
      <c r="F30" s="1399"/>
      <c r="G30" s="1399"/>
      <c r="H30" s="1092"/>
      <c r="I30" s="981"/>
      <c r="J30" s="1419"/>
      <c r="K30" s="1436"/>
      <c r="L30" s="1081">
        <f t="shared" si="4"/>
        <v>0</v>
      </c>
      <c r="M30" s="1013"/>
      <c r="N30" s="1414"/>
      <c r="O30" s="1415"/>
    </row>
    <row r="31" spans="1:15" s="11" customFormat="1" ht="22.5" customHeight="1">
      <c r="A31" s="404" t="s">
        <v>71</v>
      </c>
      <c r="B31" s="859" t="s">
        <v>72</v>
      </c>
      <c r="C31" s="892" t="s">
        <v>73</v>
      </c>
      <c r="D31" s="890">
        <f>SUM(D23+D24)</f>
        <v>0</v>
      </c>
      <c r="E31" s="890"/>
      <c r="F31" s="890"/>
      <c r="G31" s="890"/>
      <c r="H31" s="1096"/>
      <c r="I31" s="891"/>
      <c r="J31" s="1096"/>
      <c r="K31" s="891"/>
      <c r="L31" s="1124">
        <f t="shared" si="4"/>
        <v>0</v>
      </c>
      <c r="M31" s="1383"/>
      <c r="N31" s="1156"/>
      <c r="O31" s="1156"/>
    </row>
    <row r="32" spans="1:15" s="11" customFormat="1" ht="14.25" customHeight="1">
      <c r="A32" s="400" t="s">
        <v>74</v>
      </c>
      <c r="B32" s="893" t="s">
        <v>75</v>
      </c>
      <c r="C32" s="35" t="s">
        <v>76</v>
      </c>
      <c r="D32" s="894"/>
      <c r="E32" s="1111"/>
      <c r="F32" s="1400"/>
      <c r="G32" s="1400"/>
      <c r="H32" s="1097"/>
      <c r="I32" s="1129"/>
      <c r="J32" s="1422"/>
      <c r="K32" s="1438"/>
      <c r="L32" s="1125">
        <f t="shared" si="4"/>
        <v>0</v>
      </c>
      <c r="M32" s="1011"/>
      <c r="N32" s="1042"/>
      <c r="O32" s="1043"/>
    </row>
    <row r="33" spans="1:15" s="11" customFormat="1" ht="14.25" customHeight="1">
      <c r="A33" s="400" t="s">
        <v>77</v>
      </c>
      <c r="B33" s="895" t="s">
        <v>78</v>
      </c>
      <c r="C33" s="14" t="s">
        <v>79</v>
      </c>
      <c r="D33" s="566">
        <f>D34+D35+D36</f>
        <v>6000000</v>
      </c>
      <c r="E33" s="567">
        <v>7530280</v>
      </c>
      <c r="F33" s="403">
        <v>7530280</v>
      </c>
      <c r="G33" s="1456">
        <f>F33/D33</f>
        <v>1.2550466666666666</v>
      </c>
      <c r="H33" s="1098"/>
      <c r="I33" s="1130"/>
      <c r="J33" s="1423"/>
      <c r="K33" s="1439"/>
      <c r="L33" s="1080">
        <f t="shared" si="4"/>
        <v>6000000</v>
      </c>
      <c r="M33" s="1023">
        <v>7530280</v>
      </c>
      <c r="N33" s="1025">
        <v>7530280</v>
      </c>
      <c r="O33" s="1153">
        <f>N33/L33</f>
        <v>1.2550466666666666</v>
      </c>
    </row>
    <row r="34" spans="1:15" s="11" customFormat="1" ht="14.25" customHeight="1">
      <c r="A34" s="400" t="s">
        <v>80</v>
      </c>
      <c r="B34" s="896" t="s">
        <v>81</v>
      </c>
      <c r="C34" s="37" t="s">
        <v>79</v>
      </c>
      <c r="D34" s="566">
        <v>5100000</v>
      </c>
      <c r="E34" s="567">
        <v>6412608</v>
      </c>
      <c r="F34" s="403">
        <v>6412608</v>
      </c>
      <c r="G34" s="1456">
        <f>F34/D34</f>
        <v>1.2573741176470588</v>
      </c>
      <c r="H34" s="1098"/>
      <c r="I34" s="1130"/>
      <c r="J34" s="1423"/>
      <c r="K34" s="1439"/>
      <c r="L34" s="1080">
        <f t="shared" si="4"/>
        <v>5100000</v>
      </c>
      <c r="M34" s="1023">
        <v>6412608</v>
      </c>
      <c r="N34" s="1025">
        <v>6412608</v>
      </c>
      <c r="O34" s="1153">
        <f>N34/L34</f>
        <v>1.2573741176470588</v>
      </c>
    </row>
    <row r="35" spans="1:15" s="11" customFormat="1" ht="14.25" customHeight="1">
      <c r="A35" s="400" t="s">
        <v>82</v>
      </c>
      <c r="B35" s="897" t="s">
        <v>83</v>
      </c>
      <c r="C35" s="37" t="s">
        <v>79</v>
      </c>
      <c r="D35" s="566">
        <v>0</v>
      </c>
      <c r="E35" s="567"/>
      <c r="F35" s="403"/>
      <c r="G35" s="1456"/>
      <c r="H35" s="1098"/>
      <c r="I35" s="1130"/>
      <c r="J35" s="1423"/>
      <c r="K35" s="1439"/>
      <c r="L35" s="1080">
        <f t="shared" si="4"/>
        <v>0</v>
      </c>
      <c r="M35" s="1023">
        <f>SUM(L35:L35)</f>
        <v>0</v>
      </c>
      <c r="N35" s="1025"/>
      <c r="O35" s="1044"/>
    </row>
    <row r="36" spans="1:15" s="11" customFormat="1" ht="14.25" customHeight="1">
      <c r="A36" s="400" t="s">
        <v>84</v>
      </c>
      <c r="B36" s="897" t="s">
        <v>85</v>
      </c>
      <c r="C36" s="37" t="s">
        <v>79</v>
      </c>
      <c r="D36" s="566">
        <v>900000</v>
      </c>
      <c r="E36" s="567">
        <v>1031572</v>
      </c>
      <c r="F36" s="403">
        <v>1031572</v>
      </c>
      <c r="G36" s="1456">
        <f t="shared" ref="G36:G40" si="6">F36/D36</f>
        <v>1.1461911111111112</v>
      </c>
      <c r="H36" s="1098"/>
      <c r="I36" s="1130"/>
      <c r="J36" s="1423"/>
      <c r="K36" s="1439"/>
      <c r="L36" s="1080">
        <f t="shared" si="4"/>
        <v>900000</v>
      </c>
      <c r="M36" s="1023">
        <v>1031572</v>
      </c>
      <c r="N36" s="1025">
        <v>1031572</v>
      </c>
      <c r="O36" s="1153">
        <f>N36/L36</f>
        <v>1.1461911111111112</v>
      </c>
    </row>
    <row r="37" spans="1:15" s="11" customFormat="1" ht="14.25" customHeight="1">
      <c r="A37" s="400" t="s">
        <v>86</v>
      </c>
      <c r="B37" s="898" t="s">
        <v>87</v>
      </c>
      <c r="C37" s="14" t="s">
        <v>88</v>
      </c>
      <c r="D37" s="566">
        <f>D38+D39</f>
        <v>22547000</v>
      </c>
      <c r="E37" s="567">
        <v>32324337</v>
      </c>
      <c r="F37" s="403">
        <v>32324337</v>
      </c>
      <c r="G37" s="1456">
        <f t="shared" si="6"/>
        <v>1.4336424801525702</v>
      </c>
      <c r="H37" s="1082">
        <v>0</v>
      </c>
      <c r="I37" s="567"/>
      <c r="J37" s="1424"/>
      <c r="K37" s="403"/>
      <c r="L37" s="1082">
        <f t="shared" ref="L37" si="7">L38+L39</f>
        <v>22547000</v>
      </c>
      <c r="M37" s="1023">
        <v>32324337</v>
      </c>
      <c r="N37" s="1025">
        <v>32324337</v>
      </c>
      <c r="O37" s="1153">
        <f t="shared" ref="O37:O38" si="8">N37/L37</f>
        <v>1.4336424801525702</v>
      </c>
    </row>
    <row r="38" spans="1:15" s="11" customFormat="1" ht="14.25" customHeight="1">
      <c r="A38" s="400" t="s">
        <v>89</v>
      </c>
      <c r="B38" s="899" t="s">
        <v>90</v>
      </c>
      <c r="C38" s="37" t="s">
        <v>88</v>
      </c>
      <c r="D38" s="566">
        <v>22547000</v>
      </c>
      <c r="E38" s="567">
        <v>32324337</v>
      </c>
      <c r="F38" s="403">
        <v>32324337</v>
      </c>
      <c r="G38" s="1456">
        <f t="shared" si="6"/>
        <v>1.4336424801525702</v>
      </c>
      <c r="H38" s="1095"/>
      <c r="I38" s="1044"/>
      <c r="J38" s="1421"/>
      <c r="K38" s="1437"/>
      <c r="L38" s="1080">
        <f t="shared" ref="L38:L71" si="9">D38+H38</f>
        <v>22547000</v>
      </c>
      <c r="M38" s="1023">
        <v>32324337</v>
      </c>
      <c r="N38" s="1025">
        <v>32324337</v>
      </c>
      <c r="O38" s="1153">
        <f t="shared" si="8"/>
        <v>1.4336424801525702</v>
      </c>
    </row>
    <row r="39" spans="1:15" s="11" customFormat="1" ht="14.25" customHeight="1">
      <c r="A39" s="400" t="s">
        <v>91</v>
      </c>
      <c r="B39" s="899" t="s">
        <v>92</v>
      </c>
      <c r="C39" s="37" t="s">
        <v>88</v>
      </c>
      <c r="D39" s="566"/>
      <c r="E39" s="567">
        <f>SUM(D39:D39)</f>
        <v>0</v>
      </c>
      <c r="F39" s="403"/>
      <c r="G39" s="1456"/>
      <c r="H39" s="1098"/>
      <c r="I39" s="1130"/>
      <c r="J39" s="1423"/>
      <c r="K39" s="1439"/>
      <c r="L39" s="1080">
        <f t="shared" si="9"/>
        <v>0</v>
      </c>
      <c r="M39" s="1023">
        <f>SUM(L39:L39)</f>
        <v>0</v>
      </c>
      <c r="N39" s="1025"/>
      <c r="O39" s="1044"/>
    </row>
    <row r="40" spans="1:15" s="11" customFormat="1" ht="17.25" customHeight="1">
      <c r="A40" s="400" t="s">
        <v>93</v>
      </c>
      <c r="B40" s="900" t="s">
        <v>94</v>
      </c>
      <c r="C40" s="14" t="s">
        <v>95</v>
      </c>
      <c r="D40" s="566">
        <v>1490000</v>
      </c>
      <c r="E40" s="567">
        <v>937601</v>
      </c>
      <c r="F40" s="403">
        <v>937601</v>
      </c>
      <c r="G40" s="1456">
        <f t="shared" si="6"/>
        <v>0.62926241610738254</v>
      </c>
      <c r="H40" s="1098"/>
      <c r="I40" s="1130"/>
      <c r="J40" s="1423"/>
      <c r="K40" s="1439"/>
      <c r="L40" s="1080">
        <f t="shared" si="9"/>
        <v>1490000</v>
      </c>
      <c r="M40" s="1023">
        <v>937601</v>
      </c>
      <c r="N40" s="1025">
        <v>937607</v>
      </c>
      <c r="O40" s="1153">
        <f>N40/L40</f>
        <v>0.62926644295302014</v>
      </c>
    </row>
    <row r="41" spans="1:15" s="11" customFormat="1" ht="17.25" customHeight="1">
      <c r="A41" s="400" t="s">
        <v>96</v>
      </c>
      <c r="B41" s="898" t="s">
        <v>97</v>
      </c>
      <c r="C41" s="14" t="s">
        <v>98</v>
      </c>
      <c r="D41" s="566">
        <f>SUM(D42:D43)</f>
        <v>0</v>
      </c>
      <c r="E41" s="567"/>
      <c r="F41" s="403"/>
      <c r="G41" s="1456"/>
      <c r="H41" s="1098"/>
      <c r="I41" s="1130"/>
      <c r="J41" s="1423"/>
      <c r="K41" s="1439"/>
      <c r="L41" s="1080">
        <f t="shared" si="9"/>
        <v>0</v>
      </c>
      <c r="M41" s="1012"/>
      <c r="N41" s="1025"/>
      <c r="O41" s="1044"/>
    </row>
    <row r="42" spans="1:15" s="11" customFormat="1" ht="14.25" customHeight="1">
      <c r="A42" s="400" t="s">
        <v>99</v>
      </c>
      <c r="B42" s="899" t="s">
        <v>100</v>
      </c>
      <c r="C42" s="37" t="s">
        <v>98</v>
      </c>
      <c r="D42" s="566"/>
      <c r="E42" s="567"/>
      <c r="F42" s="403"/>
      <c r="G42" s="1456"/>
      <c r="H42" s="1098"/>
      <c r="I42" s="1130"/>
      <c r="J42" s="1423"/>
      <c r="K42" s="1439"/>
      <c r="L42" s="1080">
        <f t="shared" si="9"/>
        <v>0</v>
      </c>
      <c r="M42" s="1012"/>
      <c r="N42" s="1025"/>
      <c r="O42" s="1044"/>
    </row>
    <row r="43" spans="1:15" s="11" customFormat="1" ht="14.25" customHeight="1">
      <c r="A43" s="400" t="s">
        <v>101</v>
      </c>
      <c r="B43" s="899" t="s">
        <v>102</v>
      </c>
      <c r="C43" s="37" t="s">
        <v>98</v>
      </c>
      <c r="D43" s="566"/>
      <c r="E43" s="567"/>
      <c r="F43" s="403"/>
      <c r="G43" s="1456"/>
      <c r="H43" s="1098"/>
      <c r="I43" s="1130"/>
      <c r="J43" s="1423"/>
      <c r="K43" s="1439"/>
      <c r="L43" s="1080">
        <f t="shared" si="9"/>
        <v>0</v>
      </c>
      <c r="M43" s="1012"/>
      <c r="N43" s="1025"/>
      <c r="O43" s="1044"/>
    </row>
    <row r="44" spans="1:15" s="11" customFormat="1" ht="14.25" customHeight="1">
      <c r="A44" s="400" t="s">
        <v>103</v>
      </c>
      <c r="B44" s="901" t="s">
        <v>104</v>
      </c>
      <c r="C44" s="824" t="s">
        <v>105</v>
      </c>
      <c r="D44" s="825"/>
      <c r="E44" s="1112">
        <v>1163126</v>
      </c>
      <c r="F44" s="1401">
        <v>1163126</v>
      </c>
      <c r="G44" s="1456"/>
      <c r="H44" s="1099"/>
      <c r="I44" s="1131"/>
      <c r="J44" s="1425"/>
      <c r="K44" s="1440"/>
      <c r="L44" s="1126">
        <f t="shared" si="9"/>
        <v>0</v>
      </c>
      <c r="M44" s="1384">
        <v>1163126</v>
      </c>
      <c r="N44" s="1414">
        <v>1163126</v>
      </c>
      <c r="O44" s="1415"/>
    </row>
    <row r="45" spans="1:15" s="11" customFormat="1" ht="17.25" customHeight="1">
      <c r="A45" s="404" t="s">
        <v>106</v>
      </c>
      <c r="B45" s="860" t="s">
        <v>107</v>
      </c>
      <c r="C45" s="395" t="s">
        <v>108</v>
      </c>
      <c r="D45" s="416">
        <f>SUM(D32+D33+D37+D40+D41+D44)</f>
        <v>30037000</v>
      </c>
      <c r="E45" s="416">
        <f>SUM(E33,E37,E40,E44)</f>
        <v>41955344</v>
      </c>
      <c r="F45" s="416">
        <v>41955344</v>
      </c>
      <c r="G45" s="1186">
        <f>F45/D45</f>
        <v>1.3967887605286813</v>
      </c>
      <c r="H45" s="1100">
        <f>SUM(H32+H33+H37+H40+H41+H44)</f>
        <v>0</v>
      </c>
      <c r="I45" s="416"/>
      <c r="J45" s="1100"/>
      <c r="K45" s="416"/>
      <c r="L45" s="1123">
        <f t="shared" si="9"/>
        <v>30037000</v>
      </c>
      <c r="M45" s="1382">
        <f>SUM(M33,M37,M40,M44)</f>
        <v>41955344</v>
      </c>
      <c r="N45" s="1157">
        <v>41955344</v>
      </c>
      <c r="O45" s="1160">
        <f>N45/L45</f>
        <v>1.3967887605286813</v>
      </c>
    </row>
    <row r="46" spans="1:15" s="11" customFormat="1" ht="14.25" customHeight="1">
      <c r="A46" s="400" t="s">
        <v>109</v>
      </c>
      <c r="B46" s="849" t="s">
        <v>110</v>
      </c>
      <c r="C46" s="45" t="s">
        <v>111</v>
      </c>
      <c r="D46" s="814">
        <v>0</v>
      </c>
      <c r="E46" s="562"/>
      <c r="F46" s="399"/>
      <c r="G46" s="399"/>
      <c r="H46" s="1101">
        <v>7000000</v>
      </c>
      <c r="I46" s="1132">
        <v>4485746</v>
      </c>
      <c r="J46" s="1426">
        <v>4485746</v>
      </c>
      <c r="K46" s="1458">
        <f>J46/H46</f>
        <v>0.64082085714285719</v>
      </c>
      <c r="L46" s="1122">
        <f t="shared" si="9"/>
        <v>7000000</v>
      </c>
      <c r="M46" s="1022">
        <v>4485746</v>
      </c>
      <c r="N46" s="1042">
        <v>4485746</v>
      </c>
      <c r="O46" s="1152">
        <f>N46/L46</f>
        <v>0.64082085714285719</v>
      </c>
    </row>
    <row r="47" spans="1:15" s="11" customFormat="1" ht="14.25" customHeight="1">
      <c r="A47" s="400" t="s">
        <v>112</v>
      </c>
      <c r="B47" s="850" t="s">
        <v>113</v>
      </c>
      <c r="C47" s="46" t="s">
        <v>114</v>
      </c>
      <c r="D47" s="566">
        <v>300000</v>
      </c>
      <c r="E47" s="567">
        <v>317074</v>
      </c>
      <c r="F47" s="403">
        <v>317074</v>
      </c>
      <c r="G47" s="1456">
        <f>F47/D47</f>
        <v>1.0569133333333334</v>
      </c>
      <c r="H47" s="1095"/>
      <c r="I47" s="1044"/>
      <c r="J47" s="1421"/>
      <c r="K47" s="1437"/>
      <c r="L47" s="1080">
        <f t="shared" si="9"/>
        <v>300000</v>
      </c>
      <c r="M47" s="1022">
        <v>317074</v>
      </c>
      <c r="N47" s="1025">
        <v>317074</v>
      </c>
      <c r="O47" s="1153">
        <f>N47/L47</f>
        <v>1.0569133333333334</v>
      </c>
    </row>
    <row r="48" spans="1:15" s="11" customFormat="1" ht="14.25" customHeight="1">
      <c r="A48" s="400" t="s">
        <v>115</v>
      </c>
      <c r="B48" s="850" t="s">
        <v>116</v>
      </c>
      <c r="C48" s="46" t="s">
        <v>117</v>
      </c>
      <c r="D48" s="566">
        <v>2000000</v>
      </c>
      <c r="E48" s="567">
        <v>355344</v>
      </c>
      <c r="F48" s="403">
        <v>355344</v>
      </c>
      <c r="G48" s="1457">
        <f>F48/D48</f>
        <v>0.177672</v>
      </c>
      <c r="H48" s="1095"/>
      <c r="I48" s="1044"/>
      <c r="J48" s="1421"/>
      <c r="K48" s="1437"/>
      <c r="L48" s="1080">
        <f t="shared" si="9"/>
        <v>2000000</v>
      </c>
      <c r="M48" s="1022">
        <v>355344</v>
      </c>
      <c r="N48" s="1025">
        <v>355344</v>
      </c>
      <c r="O48" s="1153">
        <f>N48/L48</f>
        <v>0.177672</v>
      </c>
    </row>
    <row r="49" spans="1:15" s="11" customFormat="1" ht="14.25" customHeight="1">
      <c r="A49" s="400" t="s">
        <v>118</v>
      </c>
      <c r="B49" s="850" t="s">
        <v>119</v>
      </c>
      <c r="C49" s="46" t="s">
        <v>120</v>
      </c>
      <c r="D49" s="566"/>
      <c r="E49" s="567">
        <f>SUM(D49:D49)</f>
        <v>0</v>
      </c>
      <c r="F49" s="403"/>
      <c r="G49" s="403"/>
      <c r="H49" s="1095"/>
      <c r="I49" s="1044"/>
      <c r="J49" s="1421"/>
      <c r="K49" s="1437"/>
      <c r="L49" s="1080">
        <f t="shared" si="9"/>
        <v>0</v>
      </c>
      <c r="M49" s="1022">
        <f>SUM(L49:L49)</f>
        <v>0</v>
      </c>
      <c r="N49" s="1025"/>
      <c r="O49" s="1044"/>
    </row>
    <row r="50" spans="1:15" s="11" customFormat="1" ht="14.25" customHeight="1">
      <c r="A50" s="400" t="s">
        <v>121</v>
      </c>
      <c r="B50" s="850" t="s">
        <v>122</v>
      </c>
      <c r="C50" s="46" t="s">
        <v>123</v>
      </c>
      <c r="D50" s="566"/>
      <c r="E50" s="567">
        <f>SUM(D50:D50)</f>
        <v>0</v>
      </c>
      <c r="F50" s="403"/>
      <c r="G50" s="403"/>
      <c r="H50" s="1095"/>
      <c r="I50" s="1044"/>
      <c r="J50" s="1421"/>
      <c r="K50" s="1437"/>
      <c r="L50" s="1080">
        <f t="shared" si="9"/>
        <v>0</v>
      </c>
      <c r="M50" s="1022">
        <f>SUM(L50:L50)</f>
        <v>0</v>
      </c>
      <c r="N50" s="1025"/>
      <c r="O50" s="1044"/>
    </row>
    <row r="51" spans="1:15" s="11" customFormat="1" ht="14.25" customHeight="1">
      <c r="A51" s="400" t="s">
        <v>124</v>
      </c>
      <c r="B51" s="850" t="s">
        <v>125</v>
      </c>
      <c r="C51" s="46" t="s">
        <v>126</v>
      </c>
      <c r="D51" s="566">
        <v>540000</v>
      </c>
      <c r="E51" s="567">
        <v>0</v>
      </c>
      <c r="F51" s="403"/>
      <c r="G51" s="403"/>
      <c r="H51" s="1095">
        <v>1890000</v>
      </c>
      <c r="I51" s="1044">
        <v>95942</v>
      </c>
      <c r="J51" s="1421">
        <v>95942</v>
      </c>
      <c r="K51" s="1454">
        <f>J51/H51</f>
        <v>5.0762962962962961E-2</v>
      </c>
      <c r="L51" s="1080">
        <f t="shared" si="9"/>
        <v>2430000</v>
      </c>
      <c r="M51" s="1022">
        <v>95942</v>
      </c>
      <c r="N51" s="1025">
        <v>95942</v>
      </c>
      <c r="O51" s="1153">
        <f>N51/L51</f>
        <v>3.9482304526748974E-2</v>
      </c>
    </row>
    <row r="52" spans="1:15" s="11" customFormat="1" ht="14.25" customHeight="1">
      <c r="A52" s="400" t="s">
        <v>127</v>
      </c>
      <c r="B52" s="850" t="s">
        <v>128</v>
      </c>
      <c r="C52" s="46" t="s">
        <v>129</v>
      </c>
      <c r="D52" s="566"/>
      <c r="E52" s="567"/>
      <c r="F52" s="403"/>
      <c r="G52" s="403"/>
      <c r="H52" s="1095">
        <v>1080000</v>
      </c>
      <c r="I52" s="1044">
        <v>1932000</v>
      </c>
      <c r="J52" s="1421">
        <v>1932000</v>
      </c>
      <c r="K52" s="1454">
        <f>J52/H52</f>
        <v>1.788888888888889</v>
      </c>
      <c r="L52" s="1080">
        <f t="shared" si="9"/>
        <v>1080000</v>
      </c>
      <c r="M52" s="1022">
        <v>1932000</v>
      </c>
      <c r="N52" s="1025">
        <v>1932000</v>
      </c>
      <c r="O52" s="1153">
        <f>N52/L52</f>
        <v>1.788888888888889</v>
      </c>
    </row>
    <row r="53" spans="1:15" s="11" customFormat="1" ht="14.25" customHeight="1">
      <c r="A53" s="400" t="s">
        <v>130</v>
      </c>
      <c r="B53" s="850" t="s">
        <v>131</v>
      </c>
      <c r="C53" s="46" t="s">
        <v>132</v>
      </c>
      <c r="D53" s="566"/>
      <c r="E53" s="567">
        <v>84</v>
      </c>
      <c r="F53" s="403">
        <v>84</v>
      </c>
      <c r="G53" s="403"/>
      <c r="H53" s="1095"/>
      <c r="I53" s="1044"/>
      <c r="J53" s="1421"/>
      <c r="K53" s="1437"/>
      <c r="L53" s="1080">
        <f t="shared" si="9"/>
        <v>0</v>
      </c>
      <c r="M53" s="1022">
        <f>SUM(L53:L53)</f>
        <v>0</v>
      </c>
      <c r="N53" s="1025">
        <v>84</v>
      </c>
      <c r="O53" s="1044"/>
    </row>
    <row r="54" spans="1:15" s="11" customFormat="1" ht="14.25" customHeight="1">
      <c r="A54" s="400" t="s">
        <v>133</v>
      </c>
      <c r="B54" s="850" t="s">
        <v>134</v>
      </c>
      <c r="C54" s="46" t="s">
        <v>135</v>
      </c>
      <c r="D54" s="816"/>
      <c r="E54" s="610"/>
      <c r="F54" s="1402"/>
      <c r="G54" s="1402"/>
      <c r="H54" s="1095"/>
      <c r="I54" s="1044"/>
      <c r="J54" s="1421"/>
      <c r="K54" s="1437"/>
      <c r="L54" s="1080">
        <f t="shared" si="9"/>
        <v>0</v>
      </c>
      <c r="M54" s="1022">
        <f>SUM(L54:L54)</f>
        <v>0</v>
      </c>
      <c r="N54" s="1025"/>
      <c r="O54" s="1044"/>
    </row>
    <row r="55" spans="1:15" s="11" customFormat="1" ht="14.25" customHeight="1">
      <c r="A55" s="400" t="s">
        <v>136</v>
      </c>
      <c r="B55" s="850" t="s">
        <v>137</v>
      </c>
      <c r="C55" s="46" t="s">
        <v>138</v>
      </c>
      <c r="D55" s="816"/>
      <c r="E55" s="610"/>
      <c r="F55" s="1402"/>
      <c r="G55" s="1402"/>
      <c r="H55" s="1095"/>
      <c r="I55" s="1044"/>
      <c r="J55" s="1421"/>
      <c r="K55" s="1437"/>
      <c r="L55" s="1080">
        <f t="shared" si="9"/>
        <v>0</v>
      </c>
      <c r="M55" s="1022">
        <f>SUM(L55:L55)</f>
        <v>0</v>
      </c>
      <c r="N55" s="1025"/>
      <c r="O55" s="1044"/>
    </row>
    <row r="56" spans="1:15" s="11" customFormat="1" ht="14.25" customHeight="1">
      <c r="A56" s="400" t="s">
        <v>139</v>
      </c>
      <c r="B56" s="853" t="s">
        <v>140</v>
      </c>
      <c r="C56" s="824" t="s">
        <v>141</v>
      </c>
      <c r="D56" s="826"/>
      <c r="E56" s="575">
        <v>1114439</v>
      </c>
      <c r="F56" s="1403">
        <v>1114439</v>
      </c>
      <c r="G56" s="1403"/>
      <c r="H56" s="1092"/>
      <c r="I56" s="981"/>
      <c r="J56" s="1419"/>
      <c r="K56" s="1436"/>
      <c r="L56" s="1081">
        <f t="shared" si="9"/>
        <v>0</v>
      </c>
      <c r="M56" s="1022">
        <v>1114439</v>
      </c>
      <c r="N56" s="1414">
        <v>1114439</v>
      </c>
      <c r="O56" s="1415"/>
    </row>
    <row r="57" spans="1:15" s="11" customFormat="1" ht="15.75" customHeight="1">
      <c r="A57" s="880" t="s">
        <v>142</v>
      </c>
      <c r="B57" s="861" t="s">
        <v>143</v>
      </c>
      <c r="C57" s="857" t="s">
        <v>144</v>
      </c>
      <c r="D57" s="862">
        <f>SUM(D46:D56)</f>
        <v>2840000</v>
      </c>
      <c r="E57" s="862">
        <f>SUM(D57:D57)</f>
        <v>2840000</v>
      </c>
      <c r="F57" s="862">
        <f>SUM(F47:F56)</f>
        <v>1786941</v>
      </c>
      <c r="G57" s="862"/>
      <c r="H57" s="1102">
        <f>SUM(H46:H56)</f>
        <v>9970000</v>
      </c>
      <c r="I57" s="862">
        <f>SUM(H57:H57)</f>
        <v>9970000</v>
      </c>
      <c r="J57" s="1102">
        <f>SUM(J46:J52)</f>
        <v>6513688</v>
      </c>
      <c r="K57" s="862"/>
      <c r="L57" s="1127">
        <f t="shared" si="9"/>
        <v>12810000</v>
      </c>
      <c r="M57" s="1382">
        <v>8300629</v>
      </c>
      <c r="N57" s="1157">
        <v>8300629</v>
      </c>
      <c r="O57" s="1160">
        <f>N57/L57</f>
        <v>0.64798040593286499</v>
      </c>
    </row>
    <row r="58" spans="1:15" s="11" customFormat="1" ht="14.25" customHeight="1">
      <c r="A58" s="881" t="s">
        <v>145</v>
      </c>
      <c r="B58" s="849" t="s">
        <v>146</v>
      </c>
      <c r="C58" s="45" t="s">
        <v>147</v>
      </c>
      <c r="D58" s="827"/>
      <c r="E58" s="612"/>
      <c r="F58" s="1404"/>
      <c r="G58" s="1404"/>
      <c r="H58" s="1090"/>
      <c r="I58" s="982"/>
      <c r="J58" s="1417"/>
      <c r="K58" s="1434"/>
      <c r="L58" s="1122">
        <f t="shared" si="9"/>
        <v>0</v>
      </c>
      <c r="M58" s="1011"/>
      <c r="N58" s="1042"/>
      <c r="O58" s="1043"/>
    </row>
    <row r="59" spans="1:15" s="11" customFormat="1" ht="14.25" customHeight="1">
      <c r="A59" s="881" t="s">
        <v>148</v>
      </c>
      <c r="B59" s="850" t="s">
        <v>149</v>
      </c>
      <c r="C59" s="46" t="s">
        <v>150</v>
      </c>
      <c r="D59" s="816"/>
      <c r="E59" s="610"/>
      <c r="F59" s="1402"/>
      <c r="G59" s="1402"/>
      <c r="H59" s="1091"/>
      <c r="I59" s="980"/>
      <c r="J59" s="1418"/>
      <c r="K59" s="1435"/>
      <c r="L59" s="1080">
        <f t="shared" si="9"/>
        <v>0</v>
      </c>
      <c r="M59" s="1012"/>
      <c r="N59" s="1025"/>
      <c r="O59" s="1044"/>
    </row>
    <row r="60" spans="1:15" s="11" customFormat="1" ht="14.25" customHeight="1">
      <c r="A60" s="881" t="s">
        <v>151</v>
      </c>
      <c r="B60" s="850" t="s">
        <v>152</v>
      </c>
      <c r="C60" s="46" t="s">
        <v>153</v>
      </c>
      <c r="D60" s="816"/>
      <c r="E60" s="610"/>
      <c r="F60" s="1402"/>
      <c r="G60" s="1402"/>
      <c r="H60" s="1091"/>
      <c r="I60" s="980"/>
      <c r="J60" s="1418"/>
      <c r="K60" s="1435"/>
      <c r="L60" s="1080">
        <f t="shared" si="9"/>
        <v>0</v>
      </c>
      <c r="M60" s="1012"/>
      <c r="N60" s="1025"/>
      <c r="O60" s="1044"/>
    </row>
    <row r="61" spans="1:15" s="11" customFormat="1" ht="14.25" customHeight="1">
      <c r="A61" s="881" t="s">
        <v>154</v>
      </c>
      <c r="B61" s="850" t="s">
        <v>155</v>
      </c>
      <c r="C61" s="46" t="s">
        <v>156</v>
      </c>
      <c r="D61" s="816"/>
      <c r="E61" s="610"/>
      <c r="F61" s="1402"/>
      <c r="G61" s="1402"/>
      <c r="H61" s="1091"/>
      <c r="I61" s="980"/>
      <c r="J61" s="1418"/>
      <c r="K61" s="1435"/>
      <c r="L61" s="1080">
        <f t="shared" si="9"/>
        <v>0</v>
      </c>
      <c r="M61" s="1012"/>
      <c r="N61" s="1025"/>
      <c r="O61" s="1044"/>
    </row>
    <row r="62" spans="1:15" s="11" customFormat="1" ht="14.25" customHeight="1">
      <c r="A62" s="881" t="s">
        <v>157</v>
      </c>
      <c r="B62" s="854" t="s">
        <v>158</v>
      </c>
      <c r="C62" s="43" t="s">
        <v>159</v>
      </c>
      <c r="D62" s="574"/>
      <c r="E62" s="575"/>
      <c r="F62" s="1403"/>
      <c r="G62" s="1403"/>
      <c r="H62" s="1092"/>
      <c r="I62" s="981"/>
      <c r="J62" s="1419"/>
      <c r="K62" s="1436"/>
      <c r="L62" s="1081">
        <f t="shared" si="9"/>
        <v>0</v>
      </c>
      <c r="M62" s="1013"/>
      <c r="N62" s="1414"/>
      <c r="O62" s="1415"/>
    </row>
    <row r="63" spans="1:15" s="11" customFormat="1" ht="14.25" customHeight="1">
      <c r="A63" s="404" t="s">
        <v>160</v>
      </c>
      <c r="B63" s="861" t="s">
        <v>161</v>
      </c>
      <c r="C63" s="863" t="s">
        <v>162</v>
      </c>
      <c r="D63" s="864">
        <f>SUM(D58:D62)</f>
        <v>0</v>
      </c>
      <c r="E63" s="864"/>
      <c r="F63" s="864"/>
      <c r="G63" s="864"/>
      <c r="H63" s="1103"/>
      <c r="I63" s="806"/>
      <c r="J63" s="1103"/>
      <c r="K63" s="806"/>
      <c r="L63" s="1128">
        <f t="shared" si="9"/>
        <v>0</v>
      </c>
      <c r="M63" s="1383"/>
      <c r="N63" s="1156"/>
      <c r="O63" s="1156"/>
    </row>
    <row r="64" spans="1:15" s="11" customFormat="1" ht="16.5" customHeight="1">
      <c r="A64" s="400" t="s">
        <v>163</v>
      </c>
      <c r="B64" s="855" t="s">
        <v>164</v>
      </c>
      <c r="C64" s="774" t="s">
        <v>165</v>
      </c>
      <c r="D64" s="561"/>
      <c r="E64" s="562"/>
      <c r="F64" s="399"/>
      <c r="G64" s="399"/>
      <c r="H64" s="1090"/>
      <c r="I64" s="982"/>
      <c r="J64" s="1417"/>
      <c r="K64" s="1434"/>
      <c r="L64" s="1122">
        <f t="shared" si="9"/>
        <v>0</v>
      </c>
      <c r="M64" s="1011"/>
      <c r="N64" s="1042"/>
      <c r="O64" s="1043"/>
    </row>
    <row r="65" spans="1:15" s="11" customFormat="1" ht="17.25" customHeight="1">
      <c r="A65" s="400" t="s">
        <v>166</v>
      </c>
      <c r="B65" s="854" t="s">
        <v>167</v>
      </c>
      <c r="C65" s="21" t="s">
        <v>168</v>
      </c>
      <c r="D65" s="815">
        <v>1500000</v>
      </c>
      <c r="E65" s="1113">
        <v>258200</v>
      </c>
      <c r="F65" s="1338">
        <v>258200</v>
      </c>
      <c r="G65" s="1459">
        <f>F65/D65</f>
        <v>0.17213333333333333</v>
      </c>
      <c r="H65" s="1092"/>
      <c r="I65" s="981"/>
      <c r="J65" s="1419"/>
      <c r="K65" s="1436"/>
      <c r="L65" s="1081">
        <f t="shared" si="9"/>
        <v>1500000</v>
      </c>
      <c r="M65" s="1024">
        <v>258200</v>
      </c>
      <c r="N65" s="1414">
        <v>258200</v>
      </c>
      <c r="O65" s="1460">
        <f>N65/L65</f>
        <v>0.17213333333333333</v>
      </c>
    </row>
    <row r="66" spans="1:15" s="11" customFormat="1" ht="17.25" customHeight="1">
      <c r="A66" s="404" t="s">
        <v>169</v>
      </c>
      <c r="B66" s="865" t="s">
        <v>170</v>
      </c>
      <c r="C66" s="857" t="s">
        <v>171</v>
      </c>
      <c r="D66" s="394">
        <f>SUM(D64:D65)</f>
        <v>1500000</v>
      </c>
      <c r="E66" s="394">
        <f>SUM(D66:D66)</f>
        <v>1500000</v>
      </c>
      <c r="F66" s="394">
        <v>258200</v>
      </c>
      <c r="G66" s="1461">
        <f>F66/D66</f>
        <v>0.17213333333333333</v>
      </c>
      <c r="H66" s="1093">
        <f>SUM(H64:H65)</f>
        <v>0</v>
      </c>
      <c r="I66" s="394"/>
      <c r="J66" s="1093"/>
      <c r="K66" s="394"/>
      <c r="L66" s="1127">
        <f t="shared" si="9"/>
        <v>1500000</v>
      </c>
      <c r="M66" s="1382">
        <v>258200</v>
      </c>
      <c r="N66" s="1157">
        <v>258200</v>
      </c>
      <c r="O66" s="1160">
        <f>N66/L66</f>
        <v>0.17213333333333333</v>
      </c>
    </row>
    <row r="67" spans="1:15" s="11" customFormat="1" ht="16.5" customHeight="1">
      <c r="A67" s="400" t="s">
        <v>172</v>
      </c>
      <c r="B67" s="855" t="s">
        <v>173</v>
      </c>
      <c r="C67" s="10" t="s">
        <v>174</v>
      </c>
      <c r="D67" s="910"/>
      <c r="E67" s="1114"/>
      <c r="F67" s="1405"/>
      <c r="G67" s="1405"/>
      <c r="H67" s="1090"/>
      <c r="I67" s="982"/>
      <c r="J67" s="1417"/>
      <c r="K67" s="1434"/>
      <c r="L67" s="1122">
        <f t="shared" si="9"/>
        <v>0</v>
      </c>
      <c r="M67" s="1011"/>
      <c r="N67" s="1042"/>
      <c r="O67" s="1043"/>
    </row>
    <row r="68" spans="1:15" s="11" customFormat="1" ht="14.25" customHeight="1">
      <c r="A68" s="400" t="s">
        <v>175</v>
      </c>
      <c r="B68" s="854" t="s">
        <v>176</v>
      </c>
      <c r="C68" s="21" t="s">
        <v>177</v>
      </c>
      <c r="D68" s="911"/>
      <c r="E68" s="1115"/>
      <c r="F68" s="1406"/>
      <c r="G68" s="1406"/>
      <c r="H68" s="1092"/>
      <c r="I68" s="981"/>
      <c r="J68" s="1419"/>
      <c r="K68" s="1436"/>
      <c r="L68" s="1081">
        <f t="shared" si="9"/>
        <v>0</v>
      </c>
      <c r="M68" s="1013"/>
      <c r="N68" s="1414"/>
      <c r="O68" s="1415"/>
    </row>
    <row r="69" spans="1:15" s="11" customFormat="1" ht="15.75" customHeight="1">
      <c r="A69" s="400" t="s">
        <v>178</v>
      </c>
      <c r="B69" s="877" t="s">
        <v>179</v>
      </c>
      <c r="C69" s="857" t="s">
        <v>180</v>
      </c>
      <c r="D69" s="867">
        <f>SUM(D67:D68)</f>
        <v>0</v>
      </c>
      <c r="E69" s="867"/>
      <c r="F69" s="867"/>
      <c r="G69" s="867"/>
      <c r="H69" s="1103"/>
      <c r="I69" s="806"/>
      <c r="J69" s="1103"/>
      <c r="K69" s="806"/>
      <c r="L69" s="1128">
        <f t="shared" si="9"/>
        <v>0</v>
      </c>
      <c r="M69" s="983"/>
      <c r="N69" s="1156"/>
      <c r="O69" s="1156"/>
    </row>
    <row r="70" spans="1:15" s="11" customFormat="1" ht="21" customHeight="1">
      <c r="A70" s="882" t="s">
        <v>181</v>
      </c>
      <c r="B70" s="861" t="s">
        <v>182</v>
      </c>
      <c r="C70" s="866" t="s">
        <v>183</v>
      </c>
      <c r="D70" s="416">
        <f>SUM(D22+D31+D45+D57+D63+D66+D69)</f>
        <v>66940911</v>
      </c>
      <c r="E70" s="416">
        <v>94629531</v>
      </c>
      <c r="F70" s="416">
        <v>94629531</v>
      </c>
      <c r="G70" s="1462">
        <f>F70/D70</f>
        <v>1.4136277739034655</v>
      </c>
      <c r="H70" s="1100">
        <f>SUM(H22+H31+H45+H57+H63+H66+H69)</f>
        <v>11970000</v>
      </c>
      <c r="I70" s="416">
        <f>SUM(I57,I22:J22)</f>
        <v>11833264</v>
      </c>
      <c r="J70" s="1100">
        <v>11833264</v>
      </c>
      <c r="K70" s="1462">
        <f>J70/H70</f>
        <v>0.98857677527151211</v>
      </c>
      <c r="L70" s="1127">
        <f t="shared" si="9"/>
        <v>78910911</v>
      </c>
      <c r="M70" s="1382">
        <f>SUM(M66,M57,M45,M22)</f>
        <v>106462795</v>
      </c>
      <c r="N70" s="1157">
        <v>106462795</v>
      </c>
      <c r="O70" s="1160">
        <f>N70/L70</f>
        <v>1.3491517668576909</v>
      </c>
    </row>
    <row r="71" spans="1:15" s="11" customFormat="1" ht="14.25" customHeight="1">
      <c r="A71" s="879" t="s">
        <v>184</v>
      </c>
      <c r="B71" s="912" t="s">
        <v>185</v>
      </c>
      <c r="C71" s="811" t="s">
        <v>186</v>
      </c>
      <c r="D71" s="913"/>
      <c r="E71" s="1116"/>
      <c r="F71" s="1407"/>
      <c r="G71" s="1407"/>
      <c r="H71" s="1104"/>
      <c r="I71" s="979"/>
      <c r="J71" s="1427"/>
      <c r="K71" s="1441"/>
      <c r="L71" s="1125">
        <f t="shared" si="9"/>
        <v>0</v>
      </c>
      <c r="M71" s="1011"/>
      <c r="N71" s="1156"/>
      <c r="O71" s="1156"/>
    </row>
    <row r="72" spans="1:15" s="11" customFormat="1" ht="14.25" customHeight="1">
      <c r="A72" s="400" t="s">
        <v>187</v>
      </c>
      <c r="B72" s="895" t="s">
        <v>188</v>
      </c>
      <c r="C72" s="14" t="s">
        <v>189</v>
      </c>
      <c r="D72" s="818">
        <f>D73</f>
        <v>96089089</v>
      </c>
      <c r="E72" s="1117">
        <v>99780041</v>
      </c>
      <c r="F72" s="1408">
        <v>99780041</v>
      </c>
      <c r="G72" s="1464">
        <f>F72/D72</f>
        <v>1.0384117701438507</v>
      </c>
      <c r="H72" s="1083">
        <f t="shared" ref="H72:L72" si="10">H73</f>
        <v>0</v>
      </c>
      <c r="I72" s="1117"/>
      <c r="J72" s="1428"/>
      <c r="K72" s="1408"/>
      <c r="L72" s="1083">
        <f t="shared" si="10"/>
        <v>96089089</v>
      </c>
      <c r="M72" s="1023">
        <v>99780041</v>
      </c>
      <c r="N72" s="1156">
        <v>99780041</v>
      </c>
      <c r="O72" s="1416">
        <f>N72/L72</f>
        <v>1.0384117701438507</v>
      </c>
    </row>
    <row r="73" spans="1:15" s="11" customFormat="1" ht="14.25" customHeight="1">
      <c r="A73" s="400" t="s">
        <v>190</v>
      </c>
      <c r="B73" s="914" t="s">
        <v>191</v>
      </c>
      <c r="C73" s="14" t="s">
        <v>192</v>
      </c>
      <c r="D73" s="816">
        <v>96089089</v>
      </c>
      <c r="E73" s="610">
        <v>82976019</v>
      </c>
      <c r="F73" s="1402">
        <v>82976019</v>
      </c>
      <c r="G73" s="1465">
        <f>F73/D73</f>
        <v>0.8635321644063042</v>
      </c>
      <c r="H73" s="1095"/>
      <c r="I73" s="1044"/>
      <c r="J73" s="1421"/>
      <c r="K73" s="1437"/>
      <c r="L73" s="1080">
        <f>D73+H73</f>
        <v>96089089</v>
      </c>
      <c r="M73" s="1023">
        <v>82976019</v>
      </c>
      <c r="N73" s="1156">
        <v>82976019</v>
      </c>
      <c r="O73" s="1416">
        <f>N73/L73</f>
        <v>0.8635321644063042</v>
      </c>
    </row>
    <row r="74" spans="1:15" s="11" customFormat="1" ht="14.25" customHeight="1">
      <c r="A74" s="886" t="s">
        <v>193</v>
      </c>
      <c r="B74" s="915" t="s">
        <v>194</v>
      </c>
      <c r="C74" s="57" t="s">
        <v>195</v>
      </c>
      <c r="D74" s="826"/>
      <c r="E74" s="1118">
        <v>16804022</v>
      </c>
      <c r="F74" s="1409">
        <v>16804022</v>
      </c>
      <c r="G74" s="1409"/>
      <c r="H74" s="1099"/>
      <c r="I74" s="1131"/>
      <c r="J74" s="1425"/>
      <c r="K74" s="1440"/>
      <c r="L74" s="1126">
        <f>D74+H74</f>
        <v>0</v>
      </c>
      <c r="M74" s="1384">
        <v>16804022</v>
      </c>
      <c r="N74" s="1156">
        <v>16804022</v>
      </c>
      <c r="O74" s="1156"/>
    </row>
    <row r="75" spans="1:15" s="11" customFormat="1" ht="14.25" customHeight="1">
      <c r="A75" s="1084" t="s">
        <v>196</v>
      </c>
      <c r="B75" s="1085" t="s">
        <v>752</v>
      </c>
      <c r="C75" s="1467" t="s">
        <v>753</v>
      </c>
      <c r="D75" s="1086"/>
      <c r="E75" s="1119">
        <v>531294</v>
      </c>
      <c r="F75" s="1410">
        <v>531294</v>
      </c>
      <c r="G75" s="1410"/>
      <c r="H75" s="806"/>
      <c r="I75" s="1133"/>
      <c r="J75" s="1133"/>
      <c r="K75" s="1442"/>
      <c r="L75" s="1087"/>
      <c r="M75" s="1463">
        <v>531294</v>
      </c>
      <c r="N75" s="1156">
        <v>531294</v>
      </c>
      <c r="O75" s="1156"/>
    </row>
    <row r="76" spans="1:15" s="11" customFormat="1" ht="14.25" customHeight="1">
      <c r="A76" s="414" t="s">
        <v>199</v>
      </c>
      <c r="B76" s="868" t="s">
        <v>197</v>
      </c>
      <c r="C76" s="870" t="s">
        <v>198</v>
      </c>
      <c r="D76" s="416">
        <f>SUM(D71:D72)</f>
        <v>96089089</v>
      </c>
      <c r="E76" s="416">
        <v>99780041</v>
      </c>
      <c r="F76" s="416">
        <v>99780041</v>
      </c>
      <c r="G76" s="1186">
        <f>F76/D76</f>
        <v>1.0384117701438507</v>
      </c>
      <c r="H76" s="1100">
        <f>SUM(H71:H72)</f>
        <v>0</v>
      </c>
      <c r="I76" s="416"/>
      <c r="J76" s="1100"/>
      <c r="K76" s="416"/>
      <c r="L76" s="1123">
        <f>D76+H76</f>
        <v>96089089</v>
      </c>
      <c r="M76" s="1382">
        <v>99780041</v>
      </c>
      <c r="N76" s="1157">
        <v>99780041</v>
      </c>
      <c r="O76" s="1156"/>
    </row>
    <row r="77" spans="1:15" s="11" customFormat="1" ht="18.75" customHeight="1">
      <c r="A77" s="887" t="s">
        <v>629</v>
      </c>
      <c r="B77" s="869" t="s">
        <v>200</v>
      </c>
      <c r="C77" s="870"/>
      <c r="D77" s="416">
        <f>SUM(D76,D70)</f>
        <v>163030000</v>
      </c>
      <c r="E77" s="416">
        <f>E72+E70</f>
        <v>194409572</v>
      </c>
      <c r="F77" s="416">
        <v>194409572</v>
      </c>
      <c r="G77" s="1466">
        <f>F77/D77</f>
        <v>1.1924772863890081</v>
      </c>
      <c r="H77" s="1100">
        <f>SUM(H76,H70)</f>
        <v>11970000</v>
      </c>
      <c r="I77" s="416">
        <f>SUM(H77:H77)</f>
        <v>11970000</v>
      </c>
      <c r="J77" s="1100"/>
      <c r="K77" s="416"/>
      <c r="L77" s="1127">
        <f>D77+H77</f>
        <v>175000000</v>
      </c>
      <c r="M77" s="1385">
        <v>206774130</v>
      </c>
      <c r="N77" s="1157">
        <v>206774130</v>
      </c>
      <c r="O77" s="1160">
        <f>N77/L77</f>
        <v>1.1815664571428572</v>
      </c>
    </row>
    <row r="78" spans="1:15" ht="17.25" customHeight="1">
      <c r="A78" s="1497"/>
      <c r="B78" s="1497"/>
      <c r="C78" s="1497"/>
      <c r="D78" s="1497"/>
      <c r="E78" s="976"/>
      <c r="F78" s="1179"/>
      <c r="G78" s="1179"/>
      <c r="H78" s="823"/>
      <c r="I78" s="823"/>
      <c r="J78" s="1468"/>
      <c r="K78" s="1469"/>
      <c r="L78" s="1124">
        <f>D78+H78</f>
        <v>0</v>
      </c>
      <c r="M78" s="1469"/>
      <c r="N78" s="1470"/>
      <c r="O78" s="1470"/>
    </row>
    <row r="79" spans="1:15" s="64" customFormat="1" ht="16.5" customHeight="1">
      <c r="A79" s="1576" t="s">
        <v>201</v>
      </c>
      <c r="B79" s="1576"/>
      <c r="C79" s="1576"/>
      <c r="D79" s="1576"/>
      <c r="E79" s="1576"/>
      <c r="F79" s="1576"/>
      <c r="G79" s="1576"/>
      <c r="H79" s="1576"/>
      <c r="I79" s="1576"/>
      <c r="J79" s="1576"/>
      <c r="K79" s="1576"/>
      <c r="L79" s="1576"/>
      <c r="M79" s="1576"/>
      <c r="N79" s="1576"/>
      <c r="O79" s="1576"/>
    </row>
    <row r="80" spans="1:15" ht="15.75" customHeight="1">
      <c r="A80" s="883" t="s">
        <v>9</v>
      </c>
      <c r="B80" s="922" t="s">
        <v>203</v>
      </c>
      <c r="C80" s="35" t="s">
        <v>204</v>
      </c>
      <c r="D80" s="1472">
        <v>17348171</v>
      </c>
      <c r="E80" s="1472">
        <v>19055962</v>
      </c>
      <c r="F80" s="1472">
        <v>19055962</v>
      </c>
      <c r="G80" s="1474">
        <f t="shared" ref="G80:G85" si="11">F80/D80</f>
        <v>1.0984421354850606</v>
      </c>
      <c r="H80" s="923">
        <v>0</v>
      </c>
      <c r="I80" s="1014"/>
      <c r="J80" s="1053"/>
      <c r="K80" s="1443"/>
      <c r="L80" s="1125">
        <f>D80+H80</f>
        <v>17348171</v>
      </c>
      <c r="M80" s="1386">
        <f>SUM(L80:L80)</f>
        <v>17348171</v>
      </c>
      <c r="N80" s="1027">
        <v>19055962</v>
      </c>
      <c r="O80" s="1167">
        <f>N80/L80</f>
        <v>1.0984421354850606</v>
      </c>
    </row>
    <row r="81" spans="1:15" ht="15.75" customHeight="1">
      <c r="A81" s="881" t="s">
        <v>12</v>
      </c>
      <c r="B81" s="831" t="s">
        <v>205</v>
      </c>
      <c r="C81" s="68" t="s">
        <v>206</v>
      </c>
      <c r="D81" s="565">
        <v>2834770</v>
      </c>
      <c r="E81" s="565">
        <v>3344864</v>
      </c>
      <c r="F81" s="565">
        <v>3344864</v>
      </c>
      <c r="G81" s="1475">
        <f t="shared" si="11"/>
        <v>1.179941935324559</v>
      </c>
      <c r="H81" s="872">
        <v>0</v>
      </c>
      <c r="I81" s="1015"/>
      <c r="J81" s="1054"/>
      <c r="K81" s="1444"/>
      <c r="L81" s="1080">
        <f>D81+H81</f>
        <v>2834770</v>
      </c>
      <c r="M81" s="1387">
        <f>SUM(L81:L81)</f>
        <v>2834770</v>
      </c>
      <c r="N81" s="1028">
        <v>3344864</v>
      </c>
      <c r="O81" s="1161">
        <f>N81/L81</f>
        <v>1.179941935324559</v>
      </c>
    </row>
    <row r="82" spans="1:15" ht="15.75" customHeight="1">
      <c r="A82" s="881" t="s">
        <v>15</v>
      </c>
      <c r="B82" s="831" t="s">
        <v>207</v>
      </c>
      <c r="C82" s="68" t="s">
        <v>208</v>
      </c>
      <c r="D82" s="565">
        <v>21880360</v>
      </c>
      <c r="E82" s="565">
        <v>29264623</v>
      </c>
      <c r="F82" s="565">
        <v>27947243</v>
      </c>
      <c r="G82" s="1475">
        <f t="shared" si="11"/>
        <v>1.2772752824907816</v>
      </c>
      <c r="H82" s="872">
        <v>10160000</v>
      </c>
      <c r="I82" s="1015">
        <f>SUM(H82:H82)</f>
        <v>10160000</v>
      </c>
      <c r="J82" s="1054">
        <v>10160000</v>
      </c>
      <c r="K82" s="1478">
        <f>J82/H82</f>
        <v>1</v>
      </c>
      <c r="L82" s="1080">
        <f>D82+H82</f>
        <v>32040360</v>
      </c>
      <c r="M82" s="1387">
        <v>39424623</v>
      </c>
      <c r="N82" s="1028">
        <v>38107243</v>
      </c>
      <c r="O82" s="1161">
        <f t="shared" ref="O82:O85" si="12">N82/L82</f>
        <v>1.1893512744550936</v>
      </c>
    </row>
    <row r="83" spans="1:15" ht="15.75" customHeight="1">
      <c r="A83" s="881" t="s">
        <v>18</v>
      </c>
      <c r="B83" s="831" t="s">
        <v>209</v>
      </c>
      <c r="C83" s="68" t="s">
        <v>210</v>
      </c>
      <c r="D83" s="565">
        <v>1400000</v>
      </c>
      <c r="E83" s="565">
        <v>1772935</v>
      </c>
      <c r="F83" s="565">
        <v>1772935</v>
      </c>
      <c r="G83" s="1476">
        <f t="shared" si="11"/>
        <v>1.2663821428571429</v>
      </c>
      <c r="H83" s="872"/>
      <c r="I83" s="1015"/>
      <c r="J83" s="1054"/>
      <c r="K83" s="1444"/>
      <c r="L83" s="1080">
        <f>D83+H83</f>
        <v>1400000</v>
      </c>
      <c r="M83" s="1387">
        <v>1772935</v>
      </c>
      <c r="N83" s="1028">
        <v>1772935</v>
      </c>
      <c r="O83" s="1161">
        <f t="shared" si="12"/>
        <v>1.2663821428571429</v>
      </c>
    </row>
    <row r="84" spans="1:15" ht="15.75" customHeight="1">
      <c r="A84" s="881" t="s">
        <v>21</v>
      </c>
      <c r="B84" s="831" t="s">
        <v>211</v>
      </c>
      <c r="C84" s="68" t="s">
        <v>212</v>
      </c>
      <c r="D84" s="565">
        <f>D85+D86+D87+D88+D89+D90+D91</f>
        <v>72130535</v>
      </c>
      <c r="E84" s="565">
        <v>93164041</v>
      </c>
      <c r="F84" s="565">
        <v>3907866</v>
      </c>
      <c r="G84" s="1477">
        <f t="shared" si="11"/>
        <v>5.4177693261251977E-2</v>
      </c>
      <c r="H84" s="566">
        <f t="shared" ref="H84:L84" si="13">H85+H86+H87+H88+H89+H90+H91</f>
        <v>250000</v>
      </c>
      <c r="I84" s="566">
        <f>SUM(H84:H84)</f>
        <v>250000</v>
      </c>
      <c r="J84" s="567">
        <v>250000</v>
      </c>
      <c r="K84" s="1456">
        <f>J84/H84</f>
        <v>1</v>
      </c>
      <c r="L84" s="1082">
        <f t="shared" si="13"/>
        <v>72380535</v>
      </c>
      <c r="M84" s="1387">
        <f t="shared" ref="M84:M90" si="14">SUM(L84:L84)</f>
        <v>72380535</v>
      </c>
      <c r="N84" s="1028">
        <v>4157866</v>
      </c>
      <c r="O84" s="1161">
        <f t="shared" si="12"/>
        <v>5.7444532566663126E-2</v>
      </c>
    </row>
    <row r="85" spans="1:15" ht="15.75" customHeight="1">
      <c r="A85" s="881" t="s">
        <v>24</v>
      </c>
      <c r="B85" s="831" t="s">
        <v>213</v>
      </c>
      <c r="C85" s="68" t="s">
        <v>214</v>
      </c>
      <c r="D85" s="1473">
        <v>2265002</v>
      </c>
      <c r="E85" s="565">
        <v>3823866</v>
      </c>
      <c r="F85" s="565">
        <v>3823866</v>
      </c>
      <c r="G85" s="1475">
        <f t="shared" si="11"/>
        <v>1.6882395688833829</v>
      </c>
      <c r="H85" s="928"/>
      <c r="I85" s="1016"/>
      <c r="J85" s="1429"/>
      <c r="K85" s="1445"/>
      <c r="L85" s="1432">
        <f t="shared" ref="L85:L112" si="15">D85+H85</f>
        <v>2265002</v>
      </c>
      <c r="M85" s="1387">
        <f t="shared" si="14"/>
        <v>2265002</v>
      </c>
      <c r="N85" s="1028">
        <v>2265002</v>
      </c>
      <c r="O85" s="1161">
        <f t="shared" si="12"/>
        <v>1</v>
      </c>
    </row>
    <row r="86" spans="1:15" ht="15.75" customHeight="1">
      <c r="A86" s="881" t="s">
        <v>27</v>
      </c>
      <c r="B86" s="832" t="s">
        <v>215</v>
      </c>
      <c r="C86" s="102" t="s">
        <v>216</v>
      </c>
      <c r="D86" s="819"/>
      <c r="E86" s="566">
        <f>SUM(D86:D86)</f>
        <v>0</v>
      </c>
      <c r="F86" s="566"/>
      <c r="G86" s="566"/>
      <c r="H86" s="928"/>
      <c r="I86" s="1016"/>
      <c r="J86" s="1429"/>
      <c r="K86" s="1445"/>
      <c r="L86" s="1432">
        <f t="shared" si="15"/>
        <v>0</v>
      </c>
      <c r="M86" s="1387">
        <f t="shared" si="14"/>
        <v>0</v>
      </c>
      <c r="N86" s="1028"/>
      <c r="O86" s="1054"/>
    </row>
    <row r="87" spans="1:15" ht="15.75" customHeight="1">
      <c r="A87" s="881" t="s">
        <v>30</v>
      </c>
      <c r="B87" s="832" t="s">
        <v>217</v>
      </c>
      <c r="C87" s="102" t="s">
        <v>218</v>
      </c>
      <c r="D87" s="819"/>
      <c r="E87" s="566">
        <f>SUM(D87:D87)</f>
        <v>0</v>
      </c>
      <c r="F87" s="566"/>
      <c r="G87" s="566"/>
      <c r="H87" s="928"/>
      <c r="I87" s="1016"/>
      <c r="J87" s="1429"/>
      <c r="K87" s="1445"/>
      <c r="L87" s="1432">
        <f t="shared" si="15"/>
        <v>0</v>
      </c>
      <c r="M87" s="1387">
        <f t="shared" si="14"/>
        <v>0</v>
      </c>
      <c r="N87" s="1028"/>
      <c r="O87" s="1054"/>
    </row>
    <row r="88" spans="1:15" ht="15.75" customHeight="1">
      <c r="A88" s="881" t="s">
        <v>33</v>
      </c>
      <c r="B88" s="833" t="s">
        <v>219</v>
      </c>
      <c r="C88" s="102" t="s">
        <v>220</v>
      </c>
      <c r="D88" s="820"/>
      <c r="E88" s="566">
        <f>SUM(D88:D88)</f>
        <v>0</v>
      </c>
      <c r="F88" s="566"/>
      <c r="G88" s="566"/>
      <c r="H88" s="928">
        <v>250000</v>
      </c>
      <c r="I88" s="1016">
        <f>SUM(H88:H88)</f>
        <v>250000</v>
      </c>
      <c r="J88" s="1429">
        <v>250000</v>
      </c>
      <c r="K88" s="1479">
        <f>J88/H88</f>
        <v>1</v>
      </c>
      <c r="L88" s="1432">
        <f t="shared" si="15"/>
        <v>250000</v>
      </c>
      <c r="M88" s="1387">
        <f t="shared" si="14"/>
        <v>250000</v>
      </c>
      <c r="N88" s="1028">
        <v>250000</v>
      </c>
      <c r="O88" s="1161">
        <v>1</v>
      </c>
    </row>
    <row r="89" spans="1:15" ht="15.75" customHeight="1">
      <c r="A89" s="881" t="s">
        <v>36</v>
      </c>
      <c r="B89" s="832" t="s">
        <v>221</v>
      </c>
      <c r="C89" s="102" t="s">
        <v>222</v>
      </c>
      <c r="D89" s="819"/>
      <c r="E89" s="566">
        <f>SUM(D89:D89)</f>
        <v>0</v>
      </c>
      <c r="F89" s="566"/>
      <c r="G89" s="566"/>
      <c r="H89" s="928"/>
      <c r="I89" s="1016"/>
      <c r="J89" s="1429"/>
      <c r="K89" s="1445"/>
      <c r="L89" s="1432">
        <f t="shared" si="15"/>
        <v>0</v>
      </c>
      <c r="M89" s="1387">
        <f t="shared" si="14"/>
        <v>0</v>
      </c>
      <c r="N89" s="1028"/>
      <c r="O89" s="1054"/>
    </row>
    <row r="90" spans="1:15" ht="15.75" customHeight="1">
      <c r="A90" s="881" t="s">
        <v>38</v>
      </c>
      <c r="B90" s="832" t="s">
        <v>223</v>
      </c>
      <c r="C90" s="102" t="s">
        <v>224</v>
      </c>
      <c r="D90" s="820"/>
      <c r="E90" s="566">
        <v>840000</v>
      </c>
      <c r="F90" s="566"/>
      <c r="G90" s="566"/>
      <c r="H90" s="928"/>
      <c r="I90" s="1016"/>
      <c r="J90" s="1429"/>
      <c r="K90" s="1445"/>
      <c r="L90" s="1432">
        <f t="shared" si="15"/>
        <v>0</v>
      </c>
      <c r="M90" s="1387">
        <f t="shared" si="14"/>
        <v>0</v>
      </c>
      <c r="N90" s="1028">
        <v>840000</v>
      </c>
      <c r="O90" s="1054"/>
    </row>
    <row r="91" spans="1:15" ht="15.75" customHeight="1">
      <c r="A91" s="881" t="s">
        <v>40</v>
      </c>
      <c r="B91" s="832" t="s">
        <v>225</v>
      </c>
      <c r="C91" s="102" t="s">
        <v>226</v>
      </c>
      <c r="D91" s="819">
        <f>SUM(D92:D93)</f>
        <v>69865533</v>
      </c>
      <c r="E91" s="566">
        <v>89256175</v>
      </c>
      <c r="F91" s="566">
        <v>0</v>
      </c>
      <c r="G91" s="566"/>
      <c r="H91" s="928"/>
      <c r="I91" s="1016"/>
      <c r="J91" s="1429"/>
      <c r="K91" s="1445"/>
      <c r="L91" s="1432">
        <f t="shared" si="15"/>
        <v>69865533</v>
      </c>
      <c r="M91" s="1387">
        <v>89256175</v>
      </c>
      <c r="N91" s="1028"/>
      <c r="O91" s="1054"/>
    </row>
    <row r="92" spans="1:15" ht="15.75" customHeight="1">
      <c r="A92" s="881" t="s">
        <v>42</v>
      </c>
      <c r="B92" s="832" t="s">
        <v>227</v>
      </c>
      <c r="C92" s="71" t="s">
        <v>226</v>
      </c>
      <c r="D92" s="819">
        <v>69865533</v>
      </c>
      <c r="E92" s="566">
        <v>89256175</v>
      </c>
      <c r="F92" s="566"/>
      <c r="G92" s="566"/>
      <c r="H92" s="928"/>
      <c r="I92" s="1016"/>
      <c r="J92" s="1429"/>
      <c r="K92" s="1445"/>
      <c r="L92" s="1432">
        <f t="shared" si="15"/>
        <v>69865533</v>
      </c>
      <c r="M92" s="1387">
        <v>89256175</v>
      </c>
      <c r="N92" s="1028"/>
      <c r="O92" s="1054"/>
    </row>
    <row r="93" spans="1:15" ht="15.75" customHeight="1">
      <c r="A93" s="885" t="s">
        <v>44</v>
      </c>
      <c r="B93" s="924" t="s">
        <v>228</v>
      </c>
      <c r="C93" s="925" t="s">
        <v>226</v>
      </c>
      <c r="D93" s="926"/>
      <c r="E93" s="926"/>
      <c r="F93" s="926">
        <v>0</v>
      </c>
      <c r="G93" s="926"/>
      <c r="H93" s="927"/>
      <c r="I93" s="1017"/>
      <c r="J93" s="1166"/>
      <c r="K93" s="1446"/>
      <c r="L93" s="1126">
        <f t="shared" si="15"/>
        <v>0</v>
      </c>
      <c r="M93" s="1388"/>
      <c r="N93" s="1165"/>
      <c r="O93" s="1166"/>
    </row>
    <row r="94" spans="1:15" ht="15.75" customHeight="1">
      <c r="A94" s="917" t="s">
        <v>46</v>
      </c>
      <c r="B94" s="918" t="s">
        <v>444</v>
      </c>
      <c r="C94" s="919" t="s">
        <v>229</v>
      </c>
      <c r="D94" s="920">
        <f>SUM(D80:D84)</f>
        <v>115593836</v>
      </c>
      <c r="E94" s="1009">
        <v>157012425</v>
      </c>
      <c r="F94" s="1009">
        <f>SUM(F80:F84)</f>
        <v>56028870</v>
      </c>
      <c r="G94" s="1480">
        <f>F94/D94</f>
        <v>0.4847046515525274</v>
      </c>
      <c r="H94" s="921">
        <f>SUM(H80:H84)</f>
        <v>10410000</v>
      </c>
      <c r="I94" s="921">
        <f>SUM(H94:H94)</f>
        <v>10410000</v>
      </c>
      <c r="J94" s="921">
        <v>10410000</v>
      </c>
      <c r="K94" s="1481">
        <v>1</v>
      </c>
      <c r="L94" s="1433">
        <f t="shared" si="15"/>
        <v>126003836</v>
      </c>
      <c r="M94" s="1382">
        <f>SUM(E94,I94)</f>
        <v>167422425</v>
      </c>
      <c r="N94" s="1157">
        <v>66438870</v>
      </c>
      <c r="O94" s="1160">
        <f>N94/L94</f>
        <v>0.52727656640548626</v>
      </c>
    </row>
    <row r="95" spans="1:15" ht="16.5" customHeight="1">
      <c r="A95" s="881" t="s">
        <v>48</v>
      </c>
      <c r="B95" s="830" t="s">
        <v>230</v>
      </c>
      <c r="C95" s="66" t="s">
        <v>231</v>
      </c>
      <c r="D95" s="561"/>
      <c r="E95" s="561"/>
      <c r="F95" s="561"/>
      <c r="G95" s="561"/>
      <c r="H95" s="874"/>
      <c r="I95" s="1020">
        <v>5416251</v>
      </c>
      <c r="J95" s="1056">
        <v>5416251</v>
      </c>
      <c r="K95" s="1447"/>
      <c r="L95" s="1122">
        <f t="shared" si="15"/>
        <v>0</v>
      </c>
      <c r="M95" s="1020">
        <v>5416251</v>
      </c>
      <c r="N95" s="1027">
        <v>5416251</v>
      </c>
      <c r="O95" s="1053"/>
    </row>
    <row r="96" spans="1:15" ht="16.5" customHeight="1">
      <c r="A96" s="881" t="s">
        <v>50</v>
      </c>
      <c r="B96" s="831" t="s">
        <v>232</v>
      </c>
      <c r="C96" s="68" t="s">
        <v>233</v>
      </c>
      <c r="D96" s="566">
        <v>0</v>
      </c>
      <c r="E96" s="566"/>
      <c r="F96" s="566"/>
      <c r="G96" s="566"/>
      <c r="H96" s="872">
        <v>30603549</v>
      </c>
      <c r="I96" s="1015">
        <v>29267450</v>
      </c>
      <c r="J96" s="1054">
        <v>29267450</v>
      </c>
      <c r="K96" s="1478">
        <f>J96/H96</f>
        <v>0.95634169749397369</v>
      </c>
      <c r="L96" s="1080">
        <f t="shared" si="15"/>
        <v>30603549</v>
      </c>
      <c r="M96" s="1387">
        <v>29267450</v>
      </c>
      <c r="N96" s="1028">
        <v>29267450</v>
      </c>
      <c r="O96" s="1161">
        <f>N96/L96</f>
        <v>0.95634169749397369</v>
      </c>
    </row>
    <row r="97" spans="1:15" ht="16.5" customHeight="1">
      <c r="A97" s="881" t="s">
        <v>53</v>
      </c>
      <c r="B97" s="835" t="s">
        <v>234</v>
      </c>
      <c r="C97" s="14" t="s">
        <v>235</v>
      </c>
      <c r="D97" s="566">
        <f>SUM(D98:D103)</f>
        <v>0</v>
      </c>
      <c r="E97" s="566"/>
      <c r="F97" s="566"/>
      <c r="G97" s="566"/>
      <c r="H97" s="888"/>
      <c r="I97" s="1018"/>
      <c r="J97" s="1430"/>
      <c r="K97" s="1448"/>
      <c r="L97" s="1080">
        <f t="shared" si="15"/>
        <v>0</v>
      </c>
      <c r="M97" s="1390"/>
      <c r="N97" s="1028"/>
      <c r="O97" s="1054"/>
    </row>
    <row r="98" spans="1:15" ht="16.5" customHeight="1">
      <c r="A98" s="881" t="s">
        <v>56</v>
      </c>
      <c r="B98" s="831" t="s">
        <v>236</v>
      </c>
      <c r="C98" s="14" t="s">
        <v>237</v>
      </c>
      <c r="D98" s="566"/>
      <c r="E98" s="566"/>
      <c r="F98" s="566"/>
      <c r="G98" s="566"/>
      <c r="H98" s="888"/>
      <c r="I98" s="1018"/>
      <c r="J98" s="1430"/>
      <c r="K98" s="1448"/>
      <c r="L98" s="1080">
        <f t="shared" si="15"/>
        <v>0</v>
      </c>
      <c r="M98" s="1390"/>
      <c r="N98" s="1028"/>
      <c r="O98" s="1054"/>
    </row>
    <row r="99" spans="1:15" ht="16.5" customHeight="1">
      <c r="A99" s="881" t="s">
        <v>59</v>
      </c>
      <c r="B99" s="836" t="s">
        <v>217</v>
      </c>
      <c r="C99" s="14" t="s">
        <v>238</v>
      </c>
      <c r="D99" s="566"/>
      <c r="E99" s="566"/>
      <c r="F99" s="566"/>
      <c r="G99" s="566"/>
      <c r="H99" s="888"/>
      <c r="I99" s="1018"/>
      <c r="J99" s="1430"/>
      <c r="K99" s="1448"/>
      <c r="L99" s="1080">
        <f t="shared" si="15"/>
        <v>0</v>
      </c>
      <c r="M99" s="1390"/>
      <c r="N99" s="1028"/>
      <c r="O99" s="1054"/>
    </row>
    <row r="100" spans="1:15" ht="16.5" customHeight="1">
      <c r="A100" s="881" t="s">
        <v>61</v>
      </c>
      <c r="B100" s="836" t="s">
        <v>239</v>
      </c>
      <c r="C100" s="14" t="s">
        <v>240</v>
      </c>
      <c r="D100" s="566"/>
      <c r="E100" s="566"/>
      <c r="F100" s="566"/>
      <c r="G100" s="566"/>
      <c r="H100" s="888"/>
      <c r="I100" s="1018"/>
      <c r="J100" s="1430"/>
      <c r="K100" s="1448"/>
      <c r="L100" s="1080">
        <f t="shared" si="15"/>
        <v>0</v>
      </c>
      <c r="M100" s="1390"/>
      <c r="N100" s="1028"/>
      <c r="O100" s="1054"/>
    </row>
    <row r="101" spans="1:15" ht="16.5" customHeight="1">
      <c r="A101" s="881" t="s">
        <v>63</v>
      </c>
      <c r="B101" s="836" t="s">
        <v>241</v>
      </c>
      <c r="C101" s="14" t="s">
        <v>242</v>
      </c>
      <c r="D101" s="566"/>
      <c r="E101" s="566"/>
      <c r="F101" s="566"/>
      <c r="G101" s="566"/>
      <c r="H101" s="888"/>
      <c r="I101" s="1018"/>
      <c r="J101" s="1430"/>
      <c r="K101" s="1448"/>
      <c r="L101" s="1080">
        <f t="shared" si="15"/>
        <v>0</v>
      </c>
      <c r="M101" s="1390"/>
      <c r="N101" s="1028"/>
      <c r="O101" s="1054"/>
    </row>
    <row r="102" spans="1:15" ht="16.5" customHeight="1">
      <c r="A102" s="881" t="s">
        <v>65</v>
      </c>
      <c r="B102" s="836" t="s">
        <v>243</v>
      </c>
      <c r="C102" s="14" t="s">
        <v>244</v>
      </c>
      <c r="D102" s="566"/>
      <c r="E102" s="566"/>
      <c r="F102" s="566"/>
      <c r="G102" s="566"/>
      <c r="H102" s="888"/>
      <c r="I102" s="1018"/>
      <c r="J102" s="1430"/>
      <c r="K102" s="1448"/>
      <c r="L102" s="1080">
        <f t="shared" si="15"/>
        <v>0</v>
      </c>
      <c r="M102" s="1390"/>
      <c r="N102" s="1028"/>
      <c r="O102" s="1054"/>
    </row>
    <row r="103" spans="1:15" ht="16.5" customHeight="1">
      <c r="A103" s="881" t="s">
        <v>67</v>
      </c>
      <c r="B103" s="837" t="s">
        <v>245</v>
      </c>
      <c r="C103" s="21" t="s">
        <v>246</v>
      </c>
      <c r="D103" s="815"/>
      <c r="E103" s="815"/>
      <c r="F103" s="815"/>
      <c r="G103" s="815"/>
      <c r="H103" s="889"/>
      <c r="I103" s="1019"/>
      <c r="J103" s="1431"/>
      <c r="K103" s="1449"/>
      <c r="L103" s="1081">
        <f t="shared" si="15"/>
        <v>0</v>
      </c>
      <c r="M103" s="1388"/>
      <c r="N103" s="1165"/>
      <c r="O103" s="1166"/>
    </row>
    <row r="104" spans="1:15" ht="16.5" customHeight="1">
      <c r="A104" s="884" t="s">
        <v>69</v>
      </c>
      <c r="B104" s="834" t="s">
        <v>443</v>
      </c>
      <c r="C104" s="31" t="s">
        <v>247</v>
      </c>
      <c r="D104" s="577">
        <f>+D95+D96+D97</f>
        <v>0</v>
      </c>
      <c r="E104" s="1010"/>
      <c r="F104" s="416"/>
      <c r="G104" s="1010"/>
      <c r="H104" s="416">
        <f>+H95+H96+H97</f>
        <v>30603549</v>
      </c>
      <c r="I104" s="416">
        <f>SUM(I95:I96)</f>
        <v>34683701</v>
      </c>
      <c r="J104" s="1488">
        <v>34683701</v>
      </c>
      <c r="K104" s="1186">
        <f>J104/H104</f>
        <v>1.1333228378185811</v>
      </c>
      <c r="L104" s="1123">
        <f t="shared" si="15"/>
        <v>30603549</v>
      </c>
      <c r="M104" s="1382">
        <f>SUM(M95:M96)</f>
        <v>34683701</v>
      </c>
      <c r="N104" s="1157">
        <f>SUM(N95:N96)</f>
        <v>34683701</v>
      </c>
      <c r="O104" s="1160">
        <f>N104/L104</f>
        <v>1.1333228378185811</v>
      </c>
    </row>
    <row r="105" spans="1:15" ht="16.5" customHeight="1">
      <c r="A105" s="882" t="s">
        <v>71</v>
      </c>
      <c r="B105" s="838" t="s">
        <v>248</v>
      </c>
      <c r="C105" s="31" t="s">
        <v>249</v>
      </c>
      <c r="D105" s="821">
        <f>SUM(D94+D104)</f>
        <v>115593836</v>
      </c>
      <c r="E105" s="821">
        <v>146602425</v>
      </c>
      <c r="F105" s="864"/>
      <c r="G105" s="821"/>
      <c r="H105" s="864">
        <f>SUM(H94+H104)</f>
        <v>41013549</v>
      </c>
      <c r="I105" s="864">
        <f>SUM(I104,I94)</f>
        <v>45093701</v>
      </c>
      <c r="J105" s="864">
        <v>45093701</v>
      </c>
      <c r="K105" s="1489">
        <f>J105/H105</f>
        <v>1.0994830269382443</v>
      </c>
      <c r="L105" s="1123">
        <f t="shared" si="15"/>
        <v>156607385</v>
      </c>
      <c r="M105" s="1382">
        <f>E105+I105</f>
        <v>191696126</v>
      </c>
      <c r="N105" s="1157">
        <f>N94+N104</f>
        <v>101122571</v>
      </c>
      <c r="O105" s="1471"/>
    </row>
    <row r="106" spans="1:15" ht="16.5" customHeight="1">
      <c r="A106" s="883" t="s">
        <v>74</v>
      </c>
      <c r="B106" s="839" t="s">
        <v>250</v>
      </c>
      <c r="C106" s="828" t="s">
        <v>251</v>
      </c>
      <c r="D106" s="817">
        <f>'16.sz.mell'!D9</f>
        <v>0</v>
      </c>
      <c r="E106" s="817"/>
      <c r="F106" s="817"/>
      <c r="G106" s="817"/>
      <c r="H106" s="874"/>
      <c r="I106" s="1020"/>
      <c r="J106" s="1056"/>
      <c r="K106" s="1450"/>
      <c r="L106" s="1122">
        <f t="shared" si="15"/>
        <v>0</v>
      </c>
      <c r="M106" s="1389"/>
      <c r="N106" s="1027"/>
      <c r="O106" s="1053"/>
    </row>
    <row r="107" spans="1:15" ht="16.5" customHeight="1">
      <c r="A107" s="881" t="s">
        <v>77</v>
      </c>
      <c r="B107" s="840" t="s">
        <v>252</v>
      </c>
      <c r="C107" s="68" t="s">
        <v>253</v>
      </c>
      <c r="D107" s="566"/>
      <c r="E107" s="566"/>
      <c r="F107" s="566"/>
      <c r="G107" s="566"/>
      <c r="H107" s="872"/>
      <c r="I107" s="1015"/>
      <c r="J107" s="1054"/>
      <c r="K107" s="1444"/>
      <c r="L107" s="1080">
        <f t="shared" si="15"/>
        <v>0</v>
      </c>
      <c r="M107" s="1390"/>
      <c r="N107" s="1028"/>
      <c r="O107" s="1054"/>
    </row>
    <row r="108" spans="1:15" ht="16.5" customHeight="1">
      <c r="A108" s="401" t="s">
        <v>80</v>
      </c>
      <c r="B108" s="840" t="s">
        <v>254</v>
      </c>
      <c r="C108" s="68" t="s">
        <v>255</v>
      </c>
      <c r="D108" s="566">
        <v>1552032</v>
      </c>
      <c r="E108" s="566">
        <v>0</v>
      </c>
      <c r="F108" s="566"/>
      <c r="G108" s="566"/>
      <c r="H108" s="872"/>
      <c r="I108" s="1015"/>
      <c r="J108" s="1054"/>
      <c r="K108" s="1444"/>
      <c r="L108" s="1080">
        <f t="shared" si="15"/>
        <v>1552032</v>
      </c>
      <c r="M108" s="1387">
        <v>0</v>
      </c>
      <c r="N108" s="1028"/>
      <c r="O108" s="1054"/>
    </row>
    <row r="109" spans="1:15" ht="16.5" customHeight="1">
      <c r="A109" s="881" t="s">
        <v>82</v>
      </c>
      <c r="B109" s="840" t="s">
        <v>434</v>
      </c>
      <c r="C109" s="68" t="s">
        <v>433</v>
      </c>
      <c r="D109" s="566">
        <v>16840583</v>
      </c>
      <c r="E109" s="566">
        <v>15078004</v>
      </c>
      <c r="F109" s="566">
        <v>15078004</v>
      </c>
      <c r="G109" s="1485">
        <f>F109/D109</f>
        <v>0.8953374120123988</v>
      </c>
      <c r="H109" s="872"/>
      <c r="I109" s="1015"/>
      <c r="J109" s="1054"/>
      <c r="K109" s="1444"/>
      <c r="L109" s="1080">
        <f t="shared" si="15"/>
        <v>16840583</v>
      </c>
      <c r="M109" s="1387">
        <v>15078004</v>
      </c>
      <c r="N109" s="1028">
        <v>15078004</v>
      </c>
      <c r="O109" s="1161">
        <f>N109/L109</f>
        <v>0.8953374120123988</v>
      </c>
    </row>
    <row r="110" spans="1:15" ht="16.5" customHeight="1">
      <c r="A110" s="401" t="s">
        <v>84</v>
      </c>
      <c r="B110" s="841" t="s">
        <v>256</v>
      </c>
      <c r="C110" s="829" t="s">
        <v>257</v>
      </c>
      <c r="D110" s="815"/>
      <c r="E110" s="815"/>
      <c r="F110" s="815"/>
      <c r="G110" s="815"/>
      <c r="H110" s="873"/>
      <c r="I110" s="1021"/>
      <c r="J110" s="1055"/>
      <c r="K110" s="1451"/>
      <c r="L110" s="1081">
        <f t="shared" si="15"/>
        <v>0</v>
      </c>
      <c r="M110" s="1391"/>
      <c r="N110" s="1165"/>
      <c r="O110" s="1166"/>
    </row>
    <row r="111" spans="1:15" ht="16.5" customHeight="1">
      <c r="A111" s="885" t="s">
        <v>86</v>
      </c>
      <c r="B111" s="842" t="s">
        <v>258</v>
      </c>
      <c r="C111" s="31" t="s">
        <v>259</v>
      </c>
      <c r="D111" s="822">
        <f>SUM(D106:D110)</f>
        <v>18392615</v>
      </c>
      <c r="E111" s="875">
        <f>SUM(E108:E110)</f>
        <v>15078004</v>
      </c>
      <c r="F111" s="875">
        <f>SUM(F94)</f>
        <v>56028870</v>
      </c>
      <c r="G111" s="1487">
        <f>F111/D111</f>
        <v>3.0462699295342182</v>
      </c>
      <c r="H111" s="875">
        <f>SUM(H106:H110)</f>
        <v>0</v>
      </c>
      <c r="I111" s="875">
        <f>SUM(I94,I105)</f>
        <v>55503701</v>
      </c>
      <c r="J111" s="875"/>
      <c r="K111" s="875"/>
      <c r="L111" s="1123">
        <f t="shared" si="15"/>
        <v>18392615</v>
      </c>
      <c r="M111" s="1382">
        <f>SUM(M108:M109)</f>
        <v>15078004</v>
      </c>
      <c r="N111" s="1157">
        <v>15078004</v>
      </c>
      <c r="O111" s="1482">
        <f>N111/L111</f>
        <v>0.81978576727670316</v>
      </c>
    </row>
    <row r="112" spans="1:15" s="11" customFormat="1" ht="24.75" customHeight="1">
      <c r="A112" s="844" t="s">
        <v>89</v>
      </c>
      <c r="B112" s="843" t="s">
        <v>260</v>
      </c>
      <c r="C112" s="1484" t="s">
        <v>261</v>
      </c>
      <c r="D112" s="875">
        <f>D105+D111</f>
        <v>133986451</v>
      </c>
      <c r="E112" s="875">
        <v>164995040</v>
      </c>
      <c r="F112" s="875">
        <f>SUM(F94)</f>
        <v>56028870</v>
      </c>
      <c r="G112" s="1486">
        <f>F112/D112</f>
        <v>0.4181681773181678</v>
      </c>
      <c r="H112" s="875">
        <f>H105+H111</f>
        <v>41013549</v>
      </c>
      <c r="I112" s="875">
        <f>SUM(H112:H112)</f>
        <v>41013549</v>
      </c>
      <c r="J112" s="875"/>
      <c r="K112" s="1452"/>
      <c r="L112" s="1127">
        <f t="shared" si="15"/>
        <v>175000000</v>
      </c>
      <c r="M112" s="1483">
        <f>M111+M105</f>
        <v>206774130</v>
      </c>
      <c r="N112" s="1163">
        <f>N105+N111</f>
        <v>116200575</v>
      </c>
      <c r="O112" s="1160">
        <f>N112/L112</f>
        <v>0.66400328571428568</v>
      </c>
    </row>
    <row r="113" spans="4:7" ht="16.5" customHeight="1"/>
    <row r="114" spans="4:7">
      <c r="D114" s="604"/>
      <c r="E114" s="604"/>
      <c r="F114" s="604"/>
      <c r="G114" s="604"/>
    </row>
  </sheetData>
  <mergeCells count="5">
    <mergeCell ref="A78:D78"/>
    <mergeCell ref="A1:O1"/>
    <mergeCell ref="A3:O3"/>
    <mergeCell ref="A2:O2"/>
    <mergeCell ref="A79:O79"/>
  </mergeCells>
  <printOptions horizontalCentered="1"/>
  <pageMargins left="0.59055118110236227" right="0.59055118110236227" top="1.0629921259842521" bottom="0.86614173228346458" header="0.78740157480314965" footer="0.59055118110236227"/>
  <pageSetup paperSize="9" scale="35" fitToHeight="2" orientation="portrait" cellComments="asDisplayed" r:id="rId1"/>
  <headerFooter alignWithMargins="0">
    <oddHeader>&amp;R&amp;"Times New Roman CE,Félkövér dőlt"&amp;11 9. melléklet az /2019. (.) önkormányzati rendelethez</oddHeader>
  </headerFooter>
  <rowBreaks count="1" manualBreakCount="1">
    <brk id="70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H58"/>
  <sheetViews>
    <sheetView zoomScaleNormal="100" workbookViewId="0">
      <selection sqref="A1:H53"/>
    </sheetView>
  </sheetViews>
  <sheetFormatPr defaultRowHeight="12.75"/>
  <cols>
    <col min="1" max="1" width="6.6640625" style="343" customWidth="1"/>
    <col min="2" max="2" width="24.6640625" style="318" customWidth="1"/>
    <col min="3" max="3" width="13" style="318" customWidth="1"/>
    <col min="4" max="4" width="12.83203125" style="344" customWidth="1"/>
    <col min="5" max="5" width="13.83203125" style="344" customWidth="1"/>
    <col min="6" max="8" width="12.83203125" style="344" customWidth="1"/>
    <col min="9" max="253" width="9.33203125" style="318"/>
    <col min="254" max="254" width="6.6640625" style="318" customWidth="1"/>
    <col min="255" max="255" width="24.6640625" style="318" customWidth="1"/>
    <col min="256" max="256" width="13" style="318" customWidth="1"/>
    <col min="257" max="258" width="15.5" style="318" customWidth="1"/>
    <col min="259" max="259" width="11.5" style="318" customWidth="1"/>
    <col min="260" max="260" width="13" style="318" customWidth="1"/>
    <col min="261" max="262" width="14" style="318" customWidth="1"/>
    <col min="263" max="263" width="13.33203125" style="318" customWidth="1"/>
    <col min="264" max="264" width="14.6640625" style="318" customWidth="1"/>
    <col min="265" max="509" width="9.33203125" style="318"/>
    <col min="510" max="510" width="6.6640625" style="318" customWidth="1"/>
    <col min="511" max="511" width="24.6640625" style="318" customWidth="1"/>
    <col min="512" max="512" width="13" style="318" customWidth="1"/>
    <col min="513" max="514" width="15.5" style="318" customWidth="1"/>
    <col min="515" max="515" width="11.5" style="318" customWidth="1"/>
    <col min="516" max="516" width="13" style="318" customWidth="1"/>
    <col min="517" max="518" width="14" style="318" customWidth="1"/>
    <col min="519" max="519" width="13.33203125" style="318" customWidth="1"/>
    <col min="520" max="520" width="14.6640625" style="318" customWidth="1"/>
    <col min="521" max="765" width="9.33203125" style="318"/>
    <col min="766" max="766" width="6.6640625" style="318" customWidth="1"/>
    <col min="767" max="767" width="24.6640625" style="318" customWidth="1"/>
    <col min="768" max="768" width="13" style="318" customWidth="1"/>
    <col min="769" max="770" width="15.5" style="318" customWidth="1"/>
    <col min="771" max="771" width="11.5" style="318" customWidth="1"/>
    <col min="772" max="772" width="13" style="318" customWidth="1"/>
    <col min="773" max="774" width="14" style="318" customWidth="1"/>
    <col min="775" max="775" width="13.33203125" style="318" customWidth="1"/>
    <col min="776" max="776" width="14.6640625" style="318" customWidth="1"/>
    <col min="777" max="1021" width="9.33203125" style="318"/>
    <col min="1022" max="1022" width="6.6640625" style="318" customWidth="1"/>
    <col min="1023" max="1023" width="24.6640625" style="318" customWidth="1"/>
    <col min="1024" max="1024" width="13" style="318" customWidth="1"/>
    <col min="1025" max="1026" width="15.5" style="318" customWidth="1"/>
    <col min="1027" max="1027" width="11.5" style="318" customWidth="1"/>
    <col min="1028" max="1028" width="13" style="318" customWidth="1"/>
    <col min="1029" max="1030" width="14" style="318" customWidth="1"/>
    <col min="1031" max="1031" width="13.33203125" style="318" customWidth="1"/>
    <col min="1032" max="1032" width="14.6640625" style="318" customWidth="1"/>
    <col min="1033" max="1277" width="9.33203125" style="318"/>
    <col min="1278" max="1278" width="6.6640625" style="318" customWidth="1"/>
    <col min="1279" max="1279" width="24.6640625" style="318" customWidth="1"/>
    <col min="1280" max="1280" width="13" style="318" customWidth="1"/>
    <col min="1281" max="1282" width="15.5" style="318" customWidth="1"/>
    <col min="1283" max="1283" width="11.5" style="318" customWidth="1"/>
    <col min="1284" max="1284" width="13" style="318" customWidth="1"/>
    <col min="1285" max="1286" width="14" style="318" customWidth="1"/>
    <col min="1287" max="1287" width="13.33203125" style="318" customWidth="1"/>
    <col min="1288" max="1288" width="14.6640625" style="318" customWidth="1"/>
    <col min="1289" max="1533" width="9.33203125" style="318"/>
    <col min="1534" max="1534" width="6.6640625" style="318" customWidth="1"/>
    <col min="1535" max="1535" width="24.6640625" style="318" customWidth="1"/>
    <col min="1536" max="1536" width="13" style="318" customWidth="1"/>
    <col min="1537" max="1538" width="15.5" style="318" customWidth="1"/>
    <col min="1539" max="1539" width="11.5" style="318" customWidth="1"/>
    <col min="1540" max="1540" width="13" style="318" customWidth="1"/>
    <col min="1541" max="1542" width="14" style="318" customWidth="1"/>
    <col min="1543" max="1543" width="13.33203125" style="318" customWidth="1"/>
    <col min="1544" max="1544" width="14.6640625" style="318" customWidth="1"/>
    <col min="1545" max="1789" width="9.33203125" style="318"/>
    <col min="1790" max="1790" width="6.6640625" style="318" customWidth="1"/>
    <col min="1791" max="1791" width="24.6640625" style="318" customWidth="1"/>
    <col min="1792" max="1792" width="13" style="318" customWidth="1"/>
    <col min="1793" max="1794" width="15.5" style="318" customWidth="1"/>
    <col min="1795" max="1795" width="11.5" style="318" customWidth="1"/>
    <col min="1796" max="1796" width="13" style="318" customWidth="1"/>
    <col min="1797" max="1798" width="14" style="318" customWidth="1"/>
    <col min="1799" max="1799" width="13.33203125" style="318" customWidth="1"/>
    <col min="1800" max="1800" width="14.6640625" style="318" customWidth="1"/>
    <col min="1801" max="2045" width="9.33203125" style="318"/>
    <col min="2046" max="2046" width="6.6640625" style="318" customWidth="1"/>
    <col min="2047" max="2047" width="24.6640625" style="318" customWidth="1"/>
    <col min="2048" max="2048" width="13" style="318" customWidth="1"/>
    <col min="2049" max="2050" width="15.5" style="318" customWidth="1"/>
    <col min="2051" max="2051" width="11.5" style="318" customWidth="1"/>
    <col min="2052" max="2052" width="13" style="318" customWidth="1"/>
    <col min="2053" max="2054" width="14" style="318" customWidth="1"/>
    <col min="2055" max="2055" width="13.33203125" style="318" customWidth="1"/>
    <col min="2056" max="2056" width="14.6640625" style="318" customWidth="1"/>
    <col min="2057" max="2301" width="9.33203125" style="318"/>
    <col min="2302" max="2302" width="6.6640625" style="318" customWidth="1"/>
    <col min="2303" max="2303" width="24.6640625" style="318" customWidth="1"/>
    <col min="2304" max="2304" width="13" style="318" customWidth="1"/>
    <col min="2305" max="2306" width="15.5" style="318" customWidth="1"/>
    <col min="2307" max="2307" width="11.5" style="318" customWidth="1"/>
    <col min="2308" max="2308" width="13" style="318" customWidth="1"/>
    <col min="2309" max="2310" width="14" style="318" customWidth="1"/>
    <col min="2311" max="2311" width="13.33203125" style="318" customWidth="1"/>
    <col min="2312" max="2312" width="14.6640625" style="318" customWidth="1"/>
    <col min="2313" max="2557" width="9.33203125" style="318"/>
    <col min="2558" max="2558" width="6.6640625" style="318" customWidth="1"/>
    <col min="2559" max="2559" width="24.6640625" style="318" customWidth="1"/>
    <col min="2560" max="2560" width="13" style="318" customWidth="1"/>
    <col min="2561" max="2562" width="15.5" style="318" customWidth="1"/>
    <col min="2563" max="2563" width="11.5" style="318" customWidth="1"/>
    <col min="2564" max="2564" width="13" style="318" customWidth="1"/>
    <col min="2565" max="2566" width="14" style="318" customWidth="1"/>
    <col min="2567" max="2567" width="13.33203125" style="318" customWidth="1"/>
    <col min="2568" max="2568" width="14.6640625" style="318" customWidth="1"/>
    <col min="2569" max="2813" width="9.33203125" style="318"/>
    <col min="2814" max="2814" width="6.6640625" style="318" customWidth="1"/>
    <col min="2815" max="2815" width="24.6640625" style="318" customWidth="1"/>
    <col min="2816" max="2816" width="13" style="318" customWidth="1"/>
    <col min="2817" max="2818" width="15.5" style="318" customWidth="1"/>
    <col min="2819" max="2819" width="11.5" style="318" customWidth="1"/>
    <col min="2820" max="2820" width="13" style="318" customWidth="1"/>
    <col min="2821" max="2822" width="14" style="318" customWidth="1"/>
    <col min="2823" max="2823" width="13.33203125" style="318" customWidth="1"/>
    <col min="2824" max="2824" width="14.6640625" style="318" customWidth="1"/>
    <col min="2825" max="3069" width="9.33203125" style="318"/>
    <col min="3070" max="3070" width="6.6640625" style="318" customWidth="1"/>
    <col min="3071" max="3071" width="24.6640625" style="318" customWidth="1"/>
    <col min="3072" max="3072" width="13" style="318" customWidth="1"/>
    <col min="3073" max="3074" width="15.5" style="318" customWidth="1"/>
    <col min="3075" max="3075" width="11.5" style="318" customWidth="1"/>
    <col min="3076" max="3076" width="13" style="318" customWidth="1"/>
    <col min="3077" max="3078" width="14" style="318" customWidth="1"/>
    <col min="3079" max="3079" width="13.33203125" style="318" customWidth="1"/>
    <col min="3080" max="3080" width="14.6640625" style="318" customWidth="1"/>
    <col min="3081" max="3325" width="9.33203125" style="318"/>
    <col min="3326" max="3326" width="6.6640625" style="318" customWidth="1"/>
    <col min="3327" max="3327" width="24.6640625" style="318" customWidth="1"/>
    <col min="3328" max="3328" width="13" style="318" customWidth="1"/>
    <col min="3329" max="3330" width="15.5" style="318" customWidth="1"/>
    <col min="3331" max="3331" width="11.5" style="318" customWidth="1"/>
    <col min="3332" max="3332" width="13" style="318" customWidth="1"/>
    <col min="3333" max="3334" width="14" style="318" customWidth="1"/>
    <col min="3335" max="3335" width="13.33203125" style="318" customWidth="1"/>
    <col min="3336" max="3336" width="14.6640625" style="318" customWidth="1"/>
    <col min="3337" max="3581" width="9.33203125" style="318"/>
    <col min="3582" max="3582" width="6.6640625" style="318" customWidth="1"/>
    <col min="3583" max="3583" width="24.6640625" style="318" customWidth="1"/>
    <col min="3584" max="3584" width="13" style="318" customWidth="1"/>
    <col min="3585" max="3586" width="15.5" style="318" customWidth="1"/>
    <col min="3587" max="3587" width="11.5" style="318" customWidth="1"/>
    <col min="3588" max="3588" width="13" style="318" customWidth="1"/>
    <col min="3589" max="3590" width="14" style="318" customWidth="1"/>
    <col min="3591" max="3591" width="13.33203125" style="318" customWidth="1"/>
    <col min="3592" max="3592" width="14.6640625" style="318" customWidth="1"/>
    <col min="3593" max="3837" width="9.33203125" style="318"/>
    <col min="3838" max="3838" width="6.6640625" style="318" customWidth="1"/>
    <col min="3839" max="3839" width="24.6640625" style="318" customWidth="1"/>
    <col min="3840" max="3840" width="13" style="318" customWidth="1"/>
    <col min="3841" max="3842" width="15.5" style="318" customWidth="1"/>
    <col min="3843" max="3843" width="11.5" style="318" customWidth="1"/>
    <col min="3844" max="3844" width="13" style="318" customWidth="1"/>
    <col min="3845" max="3846" width="14" style="318" customWidth="1"/>
    <col min="3847" max="3847" width="13.33203125" style="318" customWidth="1"/>
    <col min="3848" max="3848" width="14.6640625" style="318" customWidth="1"/>
    <col min="3849" max="4093" width="9.33203125" style="318"/>
    <col min="4094" max="4094" width="6.6640625" style="318" customWidth="1"/>
    <col min="4095" max="4095" width="24.6640625" style="318" customWidth="1"/>
    <col min="4096" max="4096" width="13" style="318" customWidth="1"/>
    <col min="4097" max="4098" width="15.5" style="318" customWidth="1"/>
    <col min="4099" max="4099" width="11.5" style="318" customWidth="1"/>
    <col min="4100" max="4100" width="13" style="318" customWidth="1"/>
    <col min="4101" max="4102" width="14" style="318" customWidth="1"/>
    <col min="4103" max="4103" width="13.33203125" style="318" customWidth="1"/>
    <col min="4104" max="4104" width="14.6640625" style="318" customWidth="1"/>
    <col min="4105" max="4349" width="9.33203125" style="318"/>
    <col min="4350" max="4350" width="6.6640625" style="318" customWidth="1"/>
    <col min="4351" max="4351" width="24.6640625" style="318" customWidth="1"/>
    <col min="4352" max="4352" width="13" style="318" customWidth="1"/>
    <col min="4353" max="4354" width="15.5" style="318" customWidth="1"/>
    <col min="4355" max="4355" width="11.5" style="318" customWidth="1"/>
    <col min="4356" max="4356" width="13" style="318" customWidth="1"/>
    <col min="4357" max="4358" width="14" style="318" customWidth="1"/>
    <col min="4359" max="4359" width="13.33203125" style="318" customWidth="1"/>
    <col min="4360" max="4360" width="14.6640625" style="318" customWidth="1"/>
    <col min="4361" max="4605" width="9.33203125" style="318"/>
    <col min="4606" max="4606" width="6.6640625" style="318" customWidth="1"/>
    <col min="4607" max="4607" width="24.6640625" style="318" customWidth="1"/>
    <col min="4608" max="4608" width="13" style="318" customWidth="1"/>
    <col min="4609" max="4610" width="15.5" style="318" customWidth="1"/>
    <col min="4611" max="4611" width="11.5" style="318" customWidth="1"/>
    <col min="4612" max="4612" width="13" style="318" customWidth="1"/>
    <col min="4613" max="4614" width="14" style="318" customWidth="1"/>
    <col min="4615" max="4615" width="13.33203125" style="318" customWidth="1"/>
    <col min="4616" max="4616" width="14.6640625" style="318" customWidth="1"/>
    <col min="4617" max="4861" width="9.33203125" style="318"/>
    <col min="4862" max="4862" width="6.6640625" style="318" customWidth="1"/>
    <col min="4863" max="4863" width="24.6640625" style="318" customWidth="1"/>
    <col min="4864" max="4864" width="13" style="318" customWidth="1"/>
    <col min="4865" max="4866" width="15.5" style="318" customWidth="1"/>
    <col min="4867" max="4867" width="11.5" style="318" customWidth="1"/>
    <col min="4868" max="4868" width="13" style="318" customWidth="1"/>
    <col min="4869" max="4870" width="14" style="318" customWidth="1"/>
    <col min="4871" max="4871" width="13.33203125" style="318" customWidth="1"/>
    <col min="4872" max="4872" width="14.6640625" style="318" customWidth="1"/>
    <col min="4873" max="5117" width="9.33203125" style="318"/>
    <col min="5118" max="5118" width="6.6640625" style="318" customWidth="1"/>
    <col min="5119" max="5119" width="24.6640625" style="318" customWidth="1"/>
    <col min="5120" max="5120" width="13" style="318" customWidth="1"/>
    <col min="5121" max="5122" width="15.5" style="318" customWidth="1"/>
    <col min="5123" max="5123" width="11.5" style="318" customWidth="1"/>
    <col min="5124" max="5124" width="13" style="318" customWidth="1"/>
    <col min="5125" max="5126" width="14" style="318" customWidth="1"/>
    <col min="5127" max="5127" width="13.33203125" style="318" customWidth="1"/>
    <col min="5128" max="5128" width="14.6640625" style="318" customWidth="1"/>
    <col min="5129" max="5373" width="9.33203125" style="318"/>
    <col min="5374" max="5374" width="6.6640625" style="318" customWidth="1"/>
    <col min="5375" max="5375" width="24.6640625" style="318" customWidth="1"/>
    <col min="5376" max="5376" width="13" style="318" customWidth="1"/>
    <col min="5377" max="5378" width="15.5" style="318" customWidth="1"/>
    <col min="5379" max="5379" width="11.5" style="318" customWidth="1"/>
    <col min="5380" max="5380" width="13" style="318" customWidth="1"/>
    <col min="5381" max="5382" width="14" style="318" customWidth="1"/>
    <col min="5383" max="5383" width="13.33203125" style="318" customWidth="1"/>
    <col min="5384" max="5384" width="14.6640625" style="318" customWidth="1"/>
    <col min="5385" max="5629" width="9.33203125" style="318"/>
    <col min="5630" max="5630" width="6.6640625" style="318" customWidth="1"/>
    <col min="5631" max="5631" width="24.6640625" style="318" customWidth="1"/>
    <col min="5632" max="5632" width="13" style="318" customWidth="1"/>
    <col min="5633" max="5634" width="15.5" style="318" customWidth="1"/>
    <col min="5635" max="5635" width="11.5" style="318" customWidth="1"/>
    <col min="5636" max="5636" width="13" style="318" customWidth="1"/>
    <col min="5637" max="5638" width="14" style="318" customWidth="1"/>
    <col min="5639" max="5639" width="13.33203125" style="318" customWidth="1"/>
    <col min="5640" max="5640" width="14.6640625" style="318" customWidth="1"/>
    <col min="5641" max="5885" width="9.33203125" style="318"/>
    <col min="5886" max="5886" width="6.6640625" style="318" customWidth="1"/>
    <col min="5887" max="5887" width="24.6640625" style="318" customWidth="1"/>
    <col min="5888" max="5888" width="13" style="318" customWidth="1"/>
    <col min="5889" max="5890" width="15.5" style="318" customWidth="1"/>
    <col min="5891" max="5891" width="11.5" style="318" customWidth="1"/>
    <col min="5892" max="5892" width="13" style="318" customWidth="1"/>
    <col min="5893" max="5894" width="14" style="318" customWidth="1"/>
    <col min="5895" max="5895" width="13.33203125" style="318" customWidth="1"/>
    <col min="5896" max="5896" width="14.6640625" style="318" customWidth="1"/>
    <col min="5897" max="6141" width="9.33203125" style="318"/>
    <col min="6142" max="6142" width="6.6640625" style="318" customWidth="1"/>
    <col min="6143" max="6143" width="24.6640625" style="318" customWidth="1"/>
    <col min="6144" max="6144" width="13" style="318" customWidth="1"/>
    <col min="6145" max="6146" width="15.5" style="318" customWidth="1"/>
    <col min="6147" max="6147" width="11.5" style="318" customWidth="1"/>
    <col min="6148" max="6148" width="13" style="318" customWidth="1"/>
    <col min="6149" max="6150" width="14" style="318" customWidth="1"/>
    <col min="6151" max="6151" width="13.33203125" style="318" customWidth="1"/>
    <col min="6152" max="6152" width="14.6640625" style="318" customWidth="1"/>
    <col min="6153" max="6397" width="9.33203125" style="318"/>
    <col min="6398" max="6398" width="6.6640625" style="318" customWidth="1"/>
    <col min="6399" max="6399" width="24.6640625" style="318" customWidth="1"/>
    <col min="6400" max="6400" width="13" style="318" customWidth="1"/>
    <col min="6401" max="6402" width="15.5" style="318" customWidth="1"/>
    <col min="6403" max="6403" width="11.5" style="318" customWidth="1"/>
    <col min="6404" max="6404" width="13" style="318" customWidth="1"/>
    <col min="6405" max="6406" width="14" style="318" customWidth="1"/>
    <col min="6407" max="6407" width="13.33203125" style="318" customWidth="1"/>
    <col min="6408" max="6408" width="14.6640625" style="318" customWidth="1"/>
    <col min="6409" max="6653" width="9.33203125" style="318"/>
    <col min="6654" max="6654" width="6.6640625" style="318" customWidth="1"/>
    <col min="6655" max="6655" width="24.6640625" style="318" customWidth="1"/>
    <col min="6656" max="6656" width="13" style="318" customWidth="1"/>
    <col min="6657" max="6658" width="15.5" style="318" customWidth="1"/>
    <col min="6659" max="6659" width="11.5" style="318" customWidth="1"/>
    <col min="6660" max="6660" width="13" style="318" customWidth="1"/>
    <col min="6661" max="6662" width="14" style="318" customWidth="1"/>
    <col min="6663" max="6663" width="13.33203125" style="318" customWidth="1"/>
    <col min="6664" max="6664" width="14.6640625" style="318" customWidth="1"/>
    <col min="6665" max="6909" width="9.33203125" style="318"/>
    <col min="6910" max="6910" width="6.6640625" style="318" customWidth="1"/>
    <col min="6911" max="6911" width="24.6640625" style="318" customWidth="1"/>
    <col min="6912" max="6912" width="13" style="318" customWidth="1"/>
    <col min="6913" max="6914" width="15.5" style="318" customWidth="1"/>
    <col min="6915" max="6915" width="11.5" style="318" customWidth="1"/>
    <col min="6916" max="6916" width="13" style="318" customWidth="1"/>
    <col min="6917" max="6918" width="14" style="318" customWidth="1"/>
    <col min="6919" max="6919" width="13.33203125" style="318" customWidth="1"/>
    <col min="6920" max="6920" width="14.6640625" style="318" customWidth="1"/>
    <col min="6921" max="7165" width="9.33203125" style="318"/>
    <col min="7166" max="7166" width="6.6640625" style="318" customWidth="1"/>
    <col min="7167" max="7167" width="24.6640625" style="318" customWidth="1"/>
    <col min="7168" max="7168" width="13" style="318" customWidth="1"/>
    <col min="7169" max="7170" width="15.5" style="318" customWidth="1"/>
    <col min="7171" max="7171" width="11.5" style="318" customWidth="1"/>
    <col min="7172" max="7172" width="13" style="318" customWidth="1"/>
    <col min="7173" max="7174" width="14" style="318" customWidth="1"/>
    <col min="7175" max="7175" width="13.33203125" style="318" customWidth="1"/>
    <col min="7176" max="7176" width="14.6640625" style="318" customWidth="1"/>
    <col min="7177" max="7421" width="9.33203125" style="318"/>
    <col min="7422" max="7422" width="6.6640625" style="318" customWidth="1"/>
    <col min="7423" max="7423" width="24.6640625" style="318" customWidth="1"/>
    <col min="7424" max="7424" width="13" style="318" customWidth="1"/>
    <col min="7425" max="7426" width="15.5" style="318" customWidth="1"/>
    <col min="7427" max="7427" width="11.5" style="318" customWidth="1"/>
    <col min="7428" max="7428" width="13" style="318" customWidth="1"/>
    <col min="7429" max="7430" width="14" style="318" customWidth="1"/>
    <col min="7431" max="7431" width="13.33203125" style="318" customWidth="1"/>
    <col min="7432" max="7432" width="14.6640625" style="318" customWidth="1"/>
    <col min="7433" max="7677" width="9.33203125" style="318"/>
    <col min="7678" max="7678" width="6.6640625" style="318" customWidth="1"/>
    <col min="7679" max="7679" width="24.6640625" style="318" customWidth="1"/>
    <col min="7680" max="7680" width="13" style="318" customWidth="1"/>
    <col min="7681" max="7682" width="15.5" style="318" customWidth="1"/>
    <col min="7683" max="7683" width="11.5" style="318" customWidth="1"/>
    <col min="7684" max="7684" width="13" style="318" customWidth="1"/>
    <col min="7685" max="7686" width="14" style="318" customWidth="1"/>
    <col min="7687" max="7687" width="13.33203125" style="318" customWidth="1"/>
    <col min="7688" max="7688" width="14.6640625" style="318" customWidth="1"/>
    <col min="7689" max="7933" width="9.33203125" style="318"/>
    <col min="7934" max="7934" width="6.6640625" style="318" customWidth="1"/>
    <col min="7935" max="7935" width="24.6640625" style="318" customWidth="1"/>
    <col min="7936" max="7936" width="13" style="318" customWidth="1"/>
    <col min="7937" max="7938" width="15.5" style="318" customWidth="1"/>
    <col min="7939" max="7939" width="11.5" style="318" customWidth="1"/>
    <col min="7940" max="7940" width="13" style="318" customWidth="1"/>
    <col min="7941" max="7942" width="14" style="318" customWidth="1"/>
    <col min="7943" max="7943" width="13.33203125" style="318" customWidth="1"/>
    <col min="7944" max="7944" width="14.6640625" style="318" customWidth="1"/>
    <col min="7945" max="8189" width="9.33203125" style="318"/>
    <col min="8190" max="8190" width="6.6640625" style="318" customWidth="1"/>
    <col min="8191" max="8191" width="24.6640625" style="318" customWidth="1"/>
    <col min="8192" max="8192" width="13" style="318" customWidth="1"/>
    <col min="8193" max="8194" width="15.5" style="318" customWidth="1"/>
    <col min="8195" max="8195" width="11.5" style="318" customWidth="1"/>
    <col min="8196" max="8196" width="13" style="318" customWidth="1"/>
    <col min="8197" max="8198" width="14" style="318" customWidth="1"/>
    <col min="8199" max="8199" width="13.33203125" style="318" customWidth="1"/>
    <col min="8200" max="8200" width="14.6640625" style="318" customWidth="1"/>
    <col min="8201" max="8445" width="9.33203125" style="318"/>
    <col min="8446" max="8446" width="6.6640625" style="318" customWidth="1"/>
    <col min="8447" max="8447" width="24.6640625" style="318" customWidth="1"/>
    <col min="8448" max="8448" width="13" style="318" customWidth="1"/>
    <col min="8449" max="8450" width="15.5" style="318" customWidth="1"/>
    <col min="8451" max="8451" width="11.5" style="318" customWidth="1"/>
    <col min="8452" max="8452" width="13" style="318" customWidth="1"/>
    <col min="8453" max="8454" width="14" style="318" customWidth="1"/>
    <col min="8455" max="8455" width="13.33203125" style="318" customWidth="1"/>
    <col min="8456" max="8456" width="14.6640625" style="318" customWidth="1"/>
    <col min="8457" max="8701" width="9.33203125" style="318"/>
    <col min="8702" max="8702" width="6.6640625" style="318" customWidth="1"/>
    <col min="8703" max="8703" width="24.6640625" style="318" customWidth="1"/>
    <col min="8704" max="8704" width="13" style="318" customWidth="1"/>
    <col min="8705" max="8706" width="15.5" style="318" customWidth="1"/>
    <col min="8707" max="8707" width="11.5" style="318" customWidth="1"/>
    <col min="8708" max="8708" width="13" style="318" customWidth="1"/>
    <col min="8709" max="8710" width="14" style="318" customWidth="1"/>
    <col min="8711" max="8711" width="13.33203125" style="318" customWidth="1"/>
    <col min="8712" max="8712" width="14.6640625" style="318" customWidth="1"/>
    <col min="8713" max="8957" width="9.33203125" style="318"/>
    <col min="8958" max="8958" width="6.6640625" style="318" customWidth="1"/>
    <col min="8959" max="8959" width="24.6640625" style="318" customWidth="1"/>
    <col min="8960" max="8960" width="13" style="318" customWidth="1"/>
    <col min="8961" max="8962" width="15.5" style="318" customWidth="1"/>
    <col min="8963" max="8963" width="11.5" style="318" customWidth="1"/>
    <col min="8964" max="8964" width="13" style="318" customWidth="1"/>
    <col min="8965" max="8966" width="14" style="318" customWidth="1"/>
    <col min="8967" max="8967" width="13.33203125" style="318" customWidth="1"/>
    <col min="8968" max="8968" width="14.6640625" style="318" customWidth="1"/>
    <col min="8969" max="9213" width="9.33203125" style="318"/>
    <col min="9214" max="9214" width="6.6640625" style="318" customWidth="1"/>
    <col min="9215" max="9215" width="24.6640625" style="318" customWidth="1"/>
    <col min="9216" max="9216" width="13" style="318" customWidth="1"/>
    <col min="9217" max="9218" width="15.5" style="318" customWidth="1"/>
    <col min="9219" max="9219" width="11.5" style="318" customWidth="1"/>
    <col min="9220" max="9220" width="13" style="318" customWidth="1"/>
    <col min="9221" max="9222" width="14" style="318" customWidth="1"/>
    <col min="9223" max="9223" width="13.33203125" style="318" customWidth="1"/>
    <col min="9224" max="9224" width="14.6640625" style="318" customWidth="1"/>
    <col min="9225" max="9469" width="9.33203125" style="318"/>
    <col min="9470" max="9470" width="6.6640625" style="318" customWidth="1"/>
    <col min="9471" max="9471" width="24.6640625" style="318" customWidth="1"/>
    <col min="9472" max="9472" width="13" style="318" customWidth="1"/>
    <col min="9473" max="9474" width="15.5" style="318" customWidth="1"/>
    <col min="9475" max="9475" width="11.5" style="318" customWidth="1"/>
    <col min="9476" max="9476" width="13" style="318" customWidth="1"/>
    <col min="9477" max="9478" width="14" style="318" customWidth="1"/>
    <col min="9479" max="9479" width="13.33203125" style="318" customWidth="1"/>
    <col min="9480" max="9480" width="14.6640625" style="318" customWidth="1"/>
    <col min="9481" max="9725" width="9.33203125" style="318"/>
    <col min="9726" max="9726" width="6.6640625" style="318" customWidth="1"/>
    <col min="9727" max="9727" width="24.6640625" style="318" customWidth="1"/>
    <col min="9728" max="9728" width="13" style="318" customWidth="1"/>
    <col min="9729" max="9730" width="15.5" style="318" customWidth="1"/>
    <col min="9731" max="9731" width="11.5" style="318" customWidth="1"/>
    <col min="9732" max="9732" width="13" style="318" customWidth="1"/>
    <col min="9733" max="9734" width="14" style="318" customWidth="1"/>
    <col min="9735" max="9735" width="13.33203125" style="318" customWidth="1"/>
    <col min="9736" max="9736" width="14.6640625" style="318" customWidth="1"/>
    <col min="9737" max="9981" width="9.33203125" style="318"/>
    <col min="9982" max="9982" width="6.6640625" style="318" customWidth="1"/>
    <col min="9983" max="9983" width="24.6640625" style="318" customWidth="1"/>
    <col min="9984" max="9984" width="13" style="318" customWidth="1"/>
    <col min="9985" max="9986" width="15.5" style="318" customWidth="1"/>
    <col min="9987" max="9987" width="11.5" style="318" customWidth="1"/>
    <col min="9988" max="9988" width="13" style="318" customWidth="1"/>
    <col min="9989" max="9990" width="14" style="318" customWidth="1"/>
    <col min="9991" max="9991" width="13.33203125" style="318" customWidth="1"/>
    <col min="9992" max="9992" width="14.6640625" style="318" customWidth="1"/>
    <col min="9993" max="10237" width="9.33203125" style="318"/>
    <col min="10238" max="10238" width="6.6640625" style="318" customWidth="1"/>
    <col min="10239" max="10239" width="24.6640625" style="318" customWidth="1"/>
    <col min="10240" max="10240" width="13" style="318" customWidth="1"/>
    <col min="10241" max="10242" width="15.5" style="318" customWidth="1"/>
    <col min="10243" max="10243" width="11.5" style="318" customWidth="1"/>
    <col min="10244" max="10244" width="13" style="318" customWidth="1"/>
    <col min="10245" max="10246" width="14" style="318" customWidth="1"/>
    <col min="10247" max="10247" width="13.33203125" style="318" customWidth="1"/>
    <col min="10248" max="10248" width="14.6640625" style="318" customWidth="1"/>
    <col min="10249" max="10493" width="9.33203125" style="318"/>
    <col min="10494" max="10494" width="6.6640625" style="318" customWidth="1"/>
    <col min="10495" max="10495" width="24.6640625" style="318" customWidth="1"/>
    <col min="10496" max="10496" width="13" style="318" customWidth="1"/>
    <col min="10497" max="10498" width="15.5" style="318" customWidth="1"/>
    <col min="10499" max="10499" width="11.5" style="318" customWidth="1"/>
    <col min="10500" max="10500" width="13" style="318" customWidth="1"/>
    <col min="10501" max="10502" width="14" style="318" customWidth="1"/>
    <col min="10503" max="10503" width="13.33203125" style="318" customWidth="1"/>
    <col min="10504" max="10504" width="14.6640625" style="318" customWidth="1"/>
    <col min="10505" max="10749" width="9.33203125" style="318"/>
    <col min="10750" max="10750" width="6.6640625" style="318" customWidth="1"/>
    <col min="10751" max="10751" width="24.6640625" style="318" customWidth="1"/>
    <col min="10752" max="10752" width="13" style="318" customWidth="1"/>
    <col min="10753" max="10754" width="15.5" style="318" customWidth="1"/>
    <col min="10755" max="10755" width="11.5" style="318" customWidth="1"/>
    <col min="10756" max="10756" width="13" style="318" customWidth="1"/>
    <col min="10757" max="10758" width="14" style="318" customWidth="1"/>
    <col min="10759" max="10759" width="13.33203125" style="318" customWidth="1"/>
    <col min="10760" max="10760" width="14.6640625" style="318" customWidth="1"/>
    <col min="10761" max="11005" width="9.33203125" style="318"/>
    <col min="11006" max="11006" width="6.6640625" style="318" customWidth="1"/>
    <col min="11007" max="11007" width="24.6640625" style="318" customWidth="1"/>
    <col min="11008" max="11008" width="13" style="318" customWidth="1"/>
    <col min="11009" max="11010" width="15.5" style="318" customWidth="1"/>
    <col min="11011" max="11011" width="11.5" style="318" customWidth="1"/>
    <col min="11012" max="11012" width="13" style="318" customWidth="1"/>
    <col min="11013" max="11014" width="14" style="318" customWidth="1"/>
    <col min="11015" max="11015" width="13.33203125" style="318" customWidth="1"/>
    <col min="11016" max="11016" width="14.6640625" style="318" customWidth="1"/>
    <col min="11017" max="11261" width="9.33203125" style="318"/>
    <col min="11262" max="11262" width="6.6640625" style="318" customWidth="1"/>
    <col min="11263" max="11263" width="24.6640625" style="318" customWidth="1"/>
    <col min="11264" max="11264" width="13" style="318" customWidth="1"/>
    <col min="11265" max="11266" width="15.5" style="318" customWidth="1"/>
    <col min="11267" max="11267" width="11.5" style="318" customWidth="1"/>
    <col min="11268" max="11268" width="13" style="318" customWidth="1"/>
    <col min="11269" max="11270" width="14" style="318" customWidth="1"/>
    <col min="11271" max="11271" width="13.33203125" style="318" customWidth="1"/>
    <col min="11272" max="11272" width="14.6640625" style="318" customWidth="1"/>
    <col min="11273" max="11517" width="9.33203125" style="318"/>
    <col min="11518" max="11518" width="6.6640625" style="318" customWidth="1"/>
    <col min="11519" max="11519" width="24.6640625" style="318" customWidth="1"/>
    <col min="11520" max="11520" width="13" style="318" customWidth="1"/>
    <col min="11521" max="11522" width="15.5" style="318" customWidth="1"/>
    <col min="11523" max="11523" width="11.5" style="318" customWidth="1"/>
    <col min="11524" max="11524" width="13" style="318" customWidth="1"/>
    <col min="11525" max="11526" width="14" style="318" customWidth="1"/>
    <col min="11527" max="11527" width="13.33203125" style="318" customWidth="1"/>
    <col min="11528" max="11528" width="14.6640625" style="318" customWidth="1"/>
    <col min="11529" max="11773" width="9.33203125" style="318"/>
    <col min="11774" max="11774" width="6.6640625" style="318" customWidth="1"/>
    <col min="11775" max="11775" width="24.6640625" style="318" customWidth="1"/>
    <col min="11776" max="11776" width="13" style="318" customWidth="1"/>
    <col min="11777" max="11778" width="15.5" style="318" customWidth="1"/>
    <col min="11779" max="11779" width="11.5" style="318" customWidth="1"/>
    <col min="11780" max="11780" width="13" style="318" customWidth="1"/>
    <col min="11781" max="11782" width="14" style="318" customWidth="1"/>
    <col min="11783" max="11783" width="13.33203125" style="318" customWidth="1"/>
    <col min="11784" max="11784" width="14.6640625" style="318" customWidth="1"/>
    <col min="11785" max="12029" width="9.33203125" style="318"/>
    <col min="12030" max="12030" width="6.6640625" style="318" customWidth="1"/>
    <col min="12031" max="12031" width="24.6640625" style="318" customWidth="1"/>
    <col min="12032" max="12032" width="13" style="318" customWidth="1"/>
    <col min="12033" max="12034" width="15.5" style="318" customWidth="1"/>
    <col min="12035" max="12035" width="11.5" style="318" customWidth="1"/>
    <col min="12036" max="12036" width="13" style="318" customWidth="1"/>
    <col min="12037" max="12038" width="14" style="318" customWidth="1"/>
    <col min="12039" max="12039" width="13.33203125" style="318" customWidth="1"/>
    <col min="12040" max="12040" width="14.6640625" style="318" customWidth="1"/>
    <col min="12041" max="12285" width="9.33203125" style="318"/>
    <col min="12286" max="12286" width="6.6640625" style="318" customWidth="1"/>
    <col min="12287" max="12287" width="24.6640625" style="318" customWidth="1"/>
    <col min="12288" max="12288" width="13" style="318" customWidth="1"/>
    <col min="12289" max="12290" width="15.5" style="318" customWidth="1"/>
    <col min="12291" max="12291" width="11.5" style="318" customWidth="1"/>
    <col min="12292" max="12292" width="13" style="318" customWidth="1"/>
    <col min="12293" max="12294" width="14" style="318" customWidth="1"/>
    <col min="12295" max="12295" width="13.33203125" style="318" customWidth="1"/>
    <col min="12296" max="12296" width="14.6640625" style="318" customWidth="1"/>
    <col min="12297" max="12541" width="9.33203125" style="318"/>
    <col min="12542" max="12542" width="6.6640625" style="318" customWidth="1"/>
    <col min="12543" max="12543" width="24.6640625" style="318" customWidth="1"/>
    <col min="12544" max="12544" width="13" style="318" customWidth="1"/>
    <col min="12545" max="12546" width="15.5" style="318" customWidth="1"/>
    <col min="12547" max="12547" width="11.5" style="318" customWidth="1"/>
    <col min="12548" max="12548" width="13" style="318" customWidth="1"/>
    <col min="12549" max="12550" width="14" style="318" customWidth="1"/>
    <col min="12551" max="12551" width="13.33203125" style="318" customWidth="1"/>
    <col min="12552" max="12552" width="14.6640625" style="318" customWidth="1"/>
    <col min="12553" max="12797" width="9.33203125" style="318"/>
    <col min="12798" max="12798" width="6.6640625" style="318" customWidth="1"/>
    <col min="12799" max="12799" width="24.6640625" style="318" customWidth="1"/>
    <col min="12800" max="12800" width="13" style="318" customWidth="1"/>
    <col min="12801" max="12802" width="15.5" style="318" customWidth="1"/>
    <col min="12803" max="12803" width="11.5" style="318" customWidth="1"/>
    <col min="12804" max="12804" width="13" style="318" customWidth="1"/>
    <col min="12805" max="12806" width="14" style="318" customWidth="1"/>
    <col min="12807" max="12807" width="13.33203125" style="318" customWidth="1"/>
    <col min="12808" max="12808" width="14.6640625" style="318" customWidth="1"/>
    <col min="12809" max="13053" width="9.33203125" style="318"/>
    <col min="13054" max="13054" width="6.6640625" style="318" customWidth="1"/>
    <col min="13055" max="13055" width="24.6640625" style="318" customWidth="1"/>
    <col min="13056" max="13056" width="13" style="318" customWidth="1"/>
    <col min="13057" max="13058" width="15.5" style="318" customWidth="1"/>
    <col min="13059" max="13059" width="11.5" style="318" customWidth="1"/>
    <col min="13060" max="13060" width="13" style="318" customWidth="1"/>
    <col min="13061" max="13062" width="14" style="318" customWidth="1"/>
    <col min="13063" max="13063" width="13.33203125" style="318" customWidth="1"/>
    <col min="13064" max="13064" width="14.6640625" style="318" customWidth="1"/>
    <col min="13065" max="13309" width="9.33203125" style="318"/>
    <col min="13310" max="13310" width="6.6640625" style="318" customWidth="1"/>
    <col min="13311" max="13311" width="24.6640625" style="318" customWidth="1"/>
    <col min="13312" max="13312" width="13" style="318" customWidth="1"/>
    <col min="13313" max="13314" width="15.5" style="318" customWidth="1"/>
    <col min="13315" max="13315" width="11.5" style="318" customWidth="1"/>
    <col min="13316" max="13316" width="13" style="318" customWidth="1"/>
    <col min="13317" max="13318" width="14" style="318" customWidth="1"/>
    <col min="13319" max="13319" width="13.33203125" style="318" customWidth="1"/>
    <col min="13320" max="13320" width="14.6640625" style="318" customWidth="1"/>
    <col min="13321" max="13565" width="9.33203125" style="318"/>
    <col min="13566" max="13566" width="6.6640625" style="318" customWidth="1"/>
    <col min="13567" max="13567" width="24.6640625" style="318" customWidth="1"/>
    <col min="13568" max="13568" width="13" style="318" customWidth="1"/>
    <col min="13569" max="13570" width="15.5" style="318" customWidth="1"/>
    <col min="13571" max="13571" width="11.5" style="318" customWidth="1"/>
    <col min="13572" max="13572" width="13" style="318" customWidth="1"/>
    <col min="13573" max="13574" width="14" style="318" customWidth="1"/>
    <col min="13575" max="13575" width="13.33203125" style="318" customWidth="1"/>
    <col min="13576" max="13576" width="14.6640625" style="318" customWidth="1"/>
    <col min="13577" max="13821" width="9.33203125" style="318"/>
    <col min="13822" max="13822" width="6.6640625" style="318" customWidth="1"/>
    <col min="13823" max="13823" width="24.6640625" style="318" customWidth="1"/>
    <col min="13824" max="13824" width="13" style="318" customWidth="1"/>
    <col min="13825" max="13826" width="15.5" style="318" customWidth="1"/>
    <col min="13827" max="13827" width="11.5" style="318" customWidth="1"/>
    <col min="13828" max="13828" width="13" style="318" customWidth="1"/>
    <col min="13829" max="13830" width="14" style="318" customWidth="1"/>
    <col min="13831" max="13831" width="13.33203125" style="318" customWidth="1"/>
    <col min="13832" max="13832" width="14.6640625" style="318" customWidth="1"/>
    <col min="13833" max="14077" width="9.33203125" style="318"/>
    <col min="14078" max="14078" width="6.6640625" style="318" customWidth="1"/>
    <col min="14079" max="14079" width="24.6640625" style="318" customWidth="1"/>
    <col min="14080" max="14080" width="13" style="318" customWidth="1"/>
    <col min="14081" max="14082" width="15.5" style="318" customWidth="1"/>
    <col min="14083" max="14083" width="11.5" style="318" customWidth="1"/>
    <col min="14084" max="14084" width="13" style="318" customWidth="1"/>
    <col min="14085" max="14086" width="14" style="318" customWidth="1"/>
    <col min="14087" max="14087" width="13.33203125" style="318" customWidth="1"/>
    <col min="14088" max="14088" width="14.6640625" style="318" customWidth="1"/>
    <col min="14089" max="14333" width="9.33203125" style="318"/>
    <col min="14334" max="14334" width="6.6640625" style="318" customWidth="1"/>
    <col min="14335" max="14335" width="24.6640625" style="318" customWidth="1"/>
    <col min="14336" max="14336" width="13" style="318" customWidth="1"/>
    <col min="14337" max="14338" width="15.5" style="318" customWidth="1"/>
    <col min="14339" max="14339" width="11.5" style="318" customWidth="1"/>
    <col min="14340" max="14340" width="13" style="318" customWidth="1"/>
    <col min="14341" max="14342" width="14" style="318" customWidth="1"/>
    <col min="14343" max="14343" width="13.33203125" style="318" customWidth="1"/>
    <col min="14344" max="14344" width="14.6640625" style="318" customWidth="1"/>
    <col min="14345" max="14589" width="9.33203125" style="318"/>
    <col min="14590" max="14590" width="6.6640625" style="318" customWidth="1"/>
    <col min="14591" max="14591" width="24.6640625" style="318" customWidth="1"/>
    <col min="14592" max="14592" width="13" style="318" customWidth="1"/>
    <col min="14593" max="14594" width="15.5" style="318" customWidth="1"/>
    <col min="14595" max="14595" width="11.5" style="318" customWidth="1"/>
    <col min="14596" max="14596" width="13" style="318" customWidth="1"/>
    <col min="14597" max="14598" width="14" style="318" customWidth="1"/>
    <col min="14599" max="14599" width="13.33203125" style="318" customWidth="1"/>
    <col min="14600" max="14600" width="14.6640625" style="318" customWidth="1"/>
    <col min="14601" max="14845" width="9.33203125" style="318"/>
    <col min="14846" max="14846" width="6.6640625" style="318" customWidth="1"/>
    <col min="14847" max="14847" width="24.6640625" style="318" customWidth="1"/>
    <col min="14848" max="14848" width="13" style="318" customWidth="1"/>
    <col min="14849" max="14850" width="15.5" style="318" customWidth="1"/>
    <col min="14851" max="14851" width="11.5" style="318" customWidth="1"/>
    <col min="14852" max="14852" width="13" style="318" customWidth="1"/>
    <col min="14853" max="14854" width="14" style="318" customWidth="1"/>
    <col min="14855" max="14855" width="13.33203125" style="318" customWidth="1"/>
    <col min="14856" max="14856" width="14.6640625" style="318" customWidth="1"/>
    <col min="14857" max="15101" width="9.33203125" style="318"/>
    <col min="15102" max="15102" width="6.6640625" style="318" customWidth="1"/>
    <col min="15103" max="15103" width="24.6640625" style="318" customWidth="1"/>
    <col min="15104" max="15104" width="13" style="318" customWidth="1"/>
    <col min="15105" max="15106" width="15.5" style="318" customWidth="1"/>
    <col min="15107" max="15107" width="11.5" style="318" customWidth="1"/>
    <col min="15108" max="15108" width="13" style="318" customWidth="1"/>
    <col min="15109" max="15110" width="14" style="318" customWidth="1"/>
    <col min="15111" max="15111" width="13.33203125" style="318" customWidth="1"/>
    <col min="15112" max="15112" width="14.6640625" style="318" customWidth="1"/>
    <col min="15113" max="15357" width="9.33203125" style="318"/>
    <col min="15358" max="15358" width="6.6640625" style="318" customWidth="1"/>
    <col min="15359" max="15359" width="24.6640625" style="318" customWidth="1"/>
    <col min="15360" max="15360" width="13" style="318" customWidth="1"/>
    <col min="15361" max="15362" width="15.5" style="318" customWidth="1"/>
    <col min="15363" max="15363" width="11.5" style="318" customWidth="1"/>
    <col min="15364" max="15364" width="13" style="318" customWidth="1"/>
    <col min="15365" max="15366" width="14" style="318" customWidth="1"/>
    <col min="15367" max="15367" width="13.33203125" style="318" customWidth="1"/>
    <col min="15368" max="15368" width="14.6640625" style="318" customWidth="1"/>
    <col min="15369" max="15613" width="9.33203125" style="318"/>
    <col min="15614" max="15614" width="6.6640625" style="318" customWidth="1"/>
    <col min="15615" max="15615" width="24.6640625" style="318" customWidth="1"/>
    <col min="15616" max="15616" width="13" style="318" customWidth="1"/>
    <col min="15617" max="15618" width="15.5" style="318" customWidth="1"/>
    <col min="15619" max="15619" width="11.5" style="318" customWidth="1"/>
    <col min="15620" max="15620" width="13" style="318" customWidth="1"/>
    <col min="15621" max="15622" width="14" style="318" customWidth="1"/>
    <col min="15623" max="15623" width="13.33203125" style="318" customWidth="1"/>
    <col min="15624" max="15624" width="14.6640625" style="318" customWidth="1"/>
    <col min="15625" max="15869" width="9.33203125" style="318"/>
    <col min="15870" max="15870" width="6.6640625" style="318" customWidth="1"/>
    <col min="15871" max="15871" width="24.6640625" style="318" customWidth="1"/>
    <col min="15872" max="15872" width="13" style="318" customWidth="1"/>
    <col min="15873" max="15874" width="15.5" style="318" customWidth="1"/>
    <col min="15875" max="15875" width="11.5" style="318" customWidth="1"/>
    <col min="15876" max="15876" width="13" style="318" customWidth="1"/>
    <col min="15877" max="15878" width="14" style="318" customWidth="1"/>
    <col min="15879" max="15879" width="13.33203125" style="318" customWidth="1"/>
    <col min="15880" max="15880" width="14.6640625" style="318" customWidth="1"/>
    <col min="15881" max="16125" width="9.33203125" style="318"/>
    <col min="16126" max="16126" width="6.6640625" style="318" customWidth="1"/>
    <col min="16127" max="16127" width="24.6640625" style="318" customWidth="1"/>
    <col min="16128" max="16128" width="13" style="318" customWidth="1"/>
    <col min="16129" max="16130" width="15.5" style="318" customWidth="1"/>
    <col min="16131" max="16131" width="11.5" style="318" customWidth="1"/>
    <col min="16132" max="16132" width="13" style="318" customWidth="1"/>
    <col min="16133" max="16134" width="14" style="318" customWidth="1"/>
    <col min="16135" max="16135" width="13.33203125" style="318" customWidth="1"/>
    <col min="16136" max="16136" width="14.6640625" style="318" customWidth="1"/>
    <col min="16137" max="16380" width="9.33203125" style="318"/>
    <col min="16381" max="16384" width="9.33203125" style="318" customWidth="1"/>
  </cols>
  <sheetData>
    <row r="1" spans="1:8" ht="33" customHeight="1">
      <c r="A1" s="1605" t="s">
        <v>690</v>
      </c>
      <c r="B1" s="1606"/>
      <c r="C1" s="1606"/>
      <c r="D1" s="1606"/>
      <c r="E1" s="1606"/>
      <c r="F1" s="1606"/>
      <c r="G1" s="1606"/>
      <c r="H1" s="1606"/>
    </row>
    <row r="2" spans="1:8" ht="10.9" customHeight="1">
      <c r="A2" s="319"/>
      <c r="B2" s="320"/>
      <c r="C2" s="320"/>
      <c r="D2" s="321"/>
      <c r="E2" s="322"/>
      <c r="F2" s="322"/>
      <c r="G2" s="323"/>
      <c r="H2" s="323"/>
    </row>
    <row r="3" spans="1:8" ht="10.9" customHeight="1">
      <c r="A3" s="319"/>
      <c r="B3" s="324"/>
      <c r="C3" s="324"/>
      <c r="D3" s="325"/>
      <c r="E3" s="321"/>
      <c r="F3" s="321"/>
      <c r="G3" s="321"/>
      <c r="H3" s="1369" t="s">
        <v>1</v>
      </c>
    </row>
    <row r="4" spans="1:8" ht="10.9" customHeight="1">
      <c r="A4" s="1601" t="s">
        <v>435</v>
      </c>
      <c r="B4" s="1602"/>
      <c r="C4" s="1607" t="s">
        <v>436</v>
      </c>
      <c r="D4" s="1608"/>
      <c r="E4" s="1609" t="s">
        <v>700</v>
      </c>
      <c r="F4" s="1609"/>
      <c r="G4" s="1610" t="s">
        <v>699</v>
      </c>
      <c r="H4" s="1609"/>
    </row>
    <row r="5" spans="1:8" s="327" customFormat="1" ht="10.9" customHeight="1">
      <c r="A5" s="1603"/>
      <c r="B5" s="1604"/>
      <c r="C5" s="1607"/>
      <c r="D5" s="1608"/>
      <c r="E5" s="929" t="s">
        <v>534</v>
      </c>
      <c r="F5" s="929" t="s">
        <v>698</v>
      </c>
      <c r="G5" s="931" t="s">
        <v>701</v>
      </c>
      <c r="H5" s="930" t="s">
        <v>702</v>
      </c>
    </row>
    <row r="6" spans="1:8" s="327" customFormat="1" ht="10.9" customHeight="1">
      <c r="A6" s="1592" t="s">
        <v>691</v>
      </c>
      <c r="B6" s="1598"/>
      <c r="C6" s="1580" t="s">
        <v>671</v>
      </c>
      <c r="D6" s="957" t="s">
        <v>703</v>
      </c>
      <c r="E6" s="940">
        <f>E7-E8</f>
        <v>-6464782</v>
      </c>
      <c r="F6" s="1071">
        <f>SUM(E6)</f>
        <v>-6464782</v>
      </c>
      <c r="G6" s="1376">
        <f>G8-G7</f>
        <v>9364112</v>
      </c>
      <c r="H6" s="1377"/>
    </row>
    <row r="7" spans="1:8" s="327" customFormat="1" ht="10.9" customHeight="1">
      <c r="A7" s="1594"/>
      <c r="B7" s="1599"/>
      <c r="C7" s="1581"/>
      <c r="D7" s="958" t="s">
        <v>704</v>
      </c>
      <c r="E7" s="939">
        <v>0</v>
      </c>
      <c r="F7" s="938"/>
      <c r="G7" s="1373">
        <v>1</v>
      </c>
      <c r="H7" s="944"/>
    </row>
    <row r="8" spans="1:8" ht="10.9" customHeight="1">
      <c r="A8" s="1596"/>
      <c r="B8" s="1600"/>
      <c r="C8" s="1582"/>
      <c r="D8" s="962" t="s">
        <v>705</v>
      </c>
      <c r="E8" s="942">
        <v>6464782</v>
      </c>
      <c r="F8" s="943">
        <f>SUM(E8)</f>
        <v>6464782</v>
      </c>
      <c r="G8" s="946">
        <v>9364113</v>
      </c>
      <c r="H8" s="1378">
        <f>G8/E8</f>
        <v>1.4484808613809406</v>
      </c>
    </row>
    <row r="9" spans="1:8" ht="10.9" customHeight="1">
      <c r="A9" s="1592" t="s">
        <v>692</v>
      </c>
      <c r="B9" s="1593"/>
      <c r="C9" s="1577" t="s">
        <v>659</v>
      </c>
      <c r="D9" s="957" t="s">
        <v>703</v>
      </c>
      <c r="E9" s="940">
        <f>E10-E11</f>
        <v>16338247</v>
      </c>
      <c r="F9" s="963">
        <v>16598074</v>
      </c>
      <c r="G9" s="964">
        <f>G10-G11</f>
        <v>14471816</v>
      </c>
      <c r="H9" s="1379">
        <f>G9/E9</f>
        <v>0.88576308094742351</v>
      </c>
    </row>
    <row r="10" spans="1:8" ht="10.9" customHeight="1">
      <c r="A10" s="1594"/>
      <c r="B10" s="1595"/>
      <c r="C10" s="1578"/>
      <c r="D10" s="958" t="s">
        <v>704</v>
      </c>
      <c r="E10" s="939">
        <v>16338247</v>
      </c>
      <c r="F10" s="941">
        <v>16598074</v>
      </c>
      <c r="G10" s="945">
        <v>18295682</v>
      </c>
      <c r="H10" s="1380">
        <f>G10/E10</f>
        <v>1.1198069168620111</v>
      </c>
    </row>
    <row r="11" spans="1:8" ht="10.9" customHeight="1">
      <c r="A11" s="1596"/>
      <c r="B11" s="1597"/>
      <c r="C11" s="1579"/>
      <c r="D11" s="962" t="s">
        <v>705</v>
      </c>
      <c r="E11" s="942">
        <v>0</v>
      </c>
      <c r="F11" s="943">
        <v>0</v>
      </c>
      <c r="G11" s="946">
        <v>3823866</v>
      </c>
      <c r="H11" s="947"/>
    </row>
    <row r="12" spans="1:8" ht="10.9" customHeight="1">
      <c r="A12" s="1592" t="s">
        <v>693</v>
      </c>
      <c r="B12" s="1593"/>
      <c r="C12" s="1577" t="s">
        <v>660</v>
      </c>
      <c r="D12" s="957" t="s">
        <v>703</v>
      </c>
      <c r="E12" s="940">
        <f>E13-E14</f>
        <v>77696474</v>
      </c>
      <c r="F12" s="963">
        <f>F13-F14</f>
        <v>81387426</v>
      </c>
      <c r="G12" s="964">
        <f>G13-G14</f>
        <v>84702037</v>
      </c>
      <c r="H12" s="1379">
        <f>G12/E12</f>
        <v>1.0901657776645051</v>
      </c>
    </row>
    <row r="13" spans="1:8" ht="10.9" customHeight="1">
      <c r="A13" s="1594"/>
      <c r="B13" s="1595"/>
      <c r="C13" s="1578"/>
      <c r="D13" s="958" t="s">
        <v>704</v>
      </c>
      <c r="E13" s="939">
        <v>96089089</v>
      </c>
      <c r="F13" s="941">
        <v>99780041</v>
      </c>
      <c r="G13" s="945">
        <v>99780041</v>
      </c>
      <c r="H13" s="1381">
        <f>G13/E13</f>
        <v>1.0384117701438507</v>
      </c>
    </row>
    <row r="14" spans="1:8" ht="10.9" customHeight="1">
      <c r="A14" s="1596"/>
      <c r="B14" s="1597"/>
      <c r="C14" s="1579"/>
      <c r="D14" s="962" t="s">
        <v>705</v>
      </c>
      <c r="E14" s="942">
        <v>18392615</v>
      </c>
      <c r="F14" s="943">
        <f>SUM(E14)</f>
        <v>18392615</v>
      </c>
      <c r="G14" s="946">
        <v>15078004</v>
      </c>
      <c r="H14" s="1381">
        <f>G14/E14</f>
        <v>0.81978576727670316</v>
      </c>
    </row>
    <row r="15" spans="1:8" ht="10.9" customHeight="1">
      <c r="A15" s="1594" t="s">
        <v>661</v>
      </c>
      <c r="B15" s="1595"/>
      <c r="C15" s="1578" t="s">
        <v>662</v>
      </c>
      <c r="D15" s="960" t="s">
        <v>703</v>
      </c>
      <c r="E15" s="937">
        <f>E16-E17</f>
        <v>0</v>
      </c>
      <c r="F15" s="965">
        <v>0</v>
      </c>
      <c r="G15" s="961">
        <f>G16-G17</f>
        <v>-954350</v>
      </c>
      <c r="H15" s="1379"/>
    </row>
    <row r="16" spans="1:8" ht="10.9" customHeight="1">
      <c r="A16" s="1594"/>
      <c r="B16" s="1595"/>
      <c r="C16" s="1578"/>
      <c r="D16" s="958" t="s">
        <v>704</v>
      </c>
      <c r="E16" s="939">
        <v>6925664</v>
      </c>
      <c r="F16" s="1070">
        <v>26504097</v>
      </c>
      <c r="G16" s="945">
        <v>6647878</v>
      </c>
      <c r="H16" s="1381">
        <f t="shared" ref="H16:H40" si="0">G16/E16</f>
        <v>0.95989034408830687</v>
      </c>
    </row>
    <row r="17" spans="1:8" ht="10.9" customHeight="1">
      <c r="A17" s="1594"/>
      <c r="B17" s="1595"/>
      <c r="C17" s="1578"/>
      <c r="D17" s="959" t="s">
        <v>705</v>
      </c>
      <c r="E17" s="934">
        <v>6925664</v>
      </c>
      <c r="F17" s="936">
        <v>26504097</v>
      </c>
      <c r="G17" s="966">
        <v>7602228</v>
      </c>
      <c r="H17" s="1381">
        <f t="shared" si="0"/>
        <v>1.0976894056656517</v>
      </c>
    </row>
    <row r="18" spans="1:8" ht="10.9" customHeight="1">
      <c r="A18" s="1592" t="s">
        <v>694</v>
      </c>
      <c r="B18" s="1593"/>
      <c r="C18" s="1577" t="s">
        <v>672</v>
      </c>
      <c r="D18" s="957" t="s">
        <v>703</v>
      </c>
      <c r="E18" s="940">
        <f>E19-E20</f>
        <v>-815340</v>
      </c>
      <c r="F18" s="963">
        <f>SUM(E18)</f>
        <v>-815340</v>
      </c>
      <c r="G18" s="964">
        <v>-1112334</v>
      </c>
      <c r="H18" s="1379">
        <f t="shared" si="0"/>
        <v>1.364257855618515</v>
      </c>
    </row>
    <row r="19" spans="1:8" ht="10.9" customHeight="1">
      <c r="A19" s="1594"/>
      <c r="B19" s="1595"/>
      <c r="C19" s="1578"/>
      <c r="D19" s="958" t="s">
        <v>704</v>
      </c>
      <c r="E19" s="939">
        <v>0</v>
      </c>
      <c r="F19" s="941"/>
      <c r="G19" s="945"/>
      <c r="H19" s="1381"/>
    </row>
    <row r="20" spans="1:8" ht="10.9" customHeight="1">
      <c r="A20" s="1596"/>
      <c r="B20" s="1597"/>
      <c r="C20" s="1579"/>
      <c r="D20" s="962" t="s">
        <v>705</v>
      </c>
      <c r="E20" s="942">
        <v>815340</v>
      </c>
      <c r="F20" s="943">
        <f>SUM(E20)</f>
        <v>815340</v>
      </c>
      <c r="G20" s="946">
        <v>1112334</v>
      </c>
      <c r="H20" s="1381">
        <f t="shared" si="0"/>
        <v>1.364257855618515</v>
      </c>
    </row>
    <row r="21" spans="1:8" ht="10.9" customHeight="1">
      <c r="A21" s="1592" t="s">
        <v>695</v>
      </c>
      <c r="B21" s="1593"/>
      <c r="C21" s="1577" t="s">
        <v>663</v>
      </c>
      <c r="D21" s="957" t="s">
        <v>703</v>
      </c>
      <c r="E21" s="940">
        <f>E22-E23</f>
        <v>-108634904</v>
      </c>
      <c r="F21" s="963">
        <f>F22-F23</f>
        <v>-112351795</v>
      </c>
      <c r="G21" s="964"/>
      <c r="H21" s="1379">
        <f t="shared" si="0"/>
        <v>0</v>
      </c>
    </row>
    <row r="22" spans="1:8" ht="10.9" customHeight="1">
      <c r="A22" s="1594"/>
      <c r="B22" s="1595"/>
      <c r="C22" s="1578"/>
      <c r="D22" s="958" t="s">
        <v>704</v>
      </c>
      <c r="E22" s="939">
        <v>16310000</v>
      </c>
      <c r="F22" s="941">
        <f>SUM(E22)</f>
        <v>16310000</v>
      </c>
      <c r="G22" s="945">
        <v>24895152</v>
      </c>
      <c r="H22" s="1381">
        <f t="shared" si="0"/>
        <v>1.5263735131820968</v>
      </c>
    </row>
    <row r="23" spans="1:8" ht="10.9" customHeight="1">
      <c r="A23" s="1596"/>
      <c r="B23" s="1597"/>
      <c r="C23" s="1579"/>
      <c r="D23" s="962" t="s">
        <v>705</v>
      </c>
      <c r="E23" s="942">
        <v>124944904</v>
      </c>
      <c r="F23" s="943">
        <v>128661795</v>
      </c>
      <c r="G23" s="946">
        <v>56772123</v>
      </c>
      <c r="H23" s="1381">
        <f t="shared" si="0"/>
        <v>0.45437725895567538</v>
      </c>
    </row>
    <row r="24" spans="1:8" ht="10.9" customHeight="1">
      <c r="A24" s="1592" t="s">
        <v>664</v>
      </c>
      <c r="B24" s="1593"/>
      <c r="C24" s="1577" t="s">
        <v>665</v>
      </c>
      <c r="D24" s="957" t="s">
        <v>703</v>
      </c>
      <c r="E24" s="940">
        <f t="shared" ref="E24" si="1">E25-E26</f>
        <v>376894</v>
      </c>
      <c r="F24" s="963">
        <f>SUM(E24)</f>
        <v>376894</v>
      </c>
      <c r="G24" s="964">
        <f>G25-G26</f>
        <v>3042870</v>
      </c>
      <c r="H24" s="1379">
        <f t="shared" si="0"/>
        <v>8.073543224354859</v>
      </c>
    </row>
    <row r="25" spans="1:8" ht="10.9" customHeight="1">
      <c r="A25" s="1594"/>
      <c r="B25" s="1595"/>
      <c r="C25" s="1578"/>
      <c r="D25" s="958" t="s">
        <v>704</v>
      </c>
      <c r="E25" s="939">
        <v>8700000</v>
      </c>
      <c r="F25" s="941">
        <f>SUM(E25)</f>
        <v>8700000</v>
      </c>
      <c r="G25" s="945">
        <v>11338600</v>
      </c>
      <c r="H25" s="1381">
        <f t="shared" si="0"/>
        <v>1.303287356321839</v>
      </c>
    </row>
    <row r="26" spans="1:8" ht="10.9" customHeight="1">
      <c r="A26" s="1596"/>
      <c r="B26" s="1597"/>
      <c r="C26" s="1579"/>
      <c r="D26" s="962" t="s">
        <v>705</v>
      </c>
      <c r="E26" s="942">
        <v>8323106</v>
      </c>
      <c r="F26" s="943">
        <f>SUM(E26)</f>
        <v>8323106</v>
      </c>
      <c r="G26" s="946">
        <v>8295730</v>
      </c>
      <c r="H26" s="1381">
        <f t="shared" si="0"/>
        <v>0.99671084328374526</v>
      </c>
    </row>
    <row r="27" spans="1:8" ht="10.9" customHeight="1">
      <c r="A27" s="1592" t="s">
        <v>666</v>
      </c>
      <c r="B27" s="1593"/>
      <c r="C27" s="1577" t="s">
        <v>667</v>
      </c>
      <c r="D27" s="957" t="s">
        <v>703</v>
      </c>
      <c r="E27" s="940">
        <f>E28-E29</f>
        <v>34860</v>
      </c>
      <c r="F27" s="963">
        <f>SUM(E27)</f>
        <v>34860</v>
      </c>
      <c r="G27" s="964">
        <v>-565140</v>
      </c>
      <c r="H27" s="1379"/>
    </row>
    <row r="28" spans="1:8" ht="10.9" customHeight="1">
      <c r="A28" s="1594"/>
      <c r="B28" s="1595"/>
      <c r="C28" s="1578"/>
      <c r="D28" s="958" t="s">
        <v>704</v>
      </c>
      <c r="E28" s="939">
        <v>600000</v>
      </c>
      <c r="F28" s="941">
        <f t="shared" ref="F28:F41" si="2">E28</f>
        <v>600000</v>
      </c>
      <c r="G28" s="945"/>
      <c r="H28" s="1381">
        <f t="shared" si="0"/>
        <v>0</v>
      </c>
    </row>
    <row r="29" spans="1:8" ht="10.9" customHeight="1">
      <c r="A29" s="1596"/>
      <c r="B29" s="1597"/>
      <c r="C29" s="1579"/>
      <c r="D29" s="962" t="s">
        <v>705</v>
      </c>
      <c r="E29" s="942">
        <v>565140</v>
      </c>
      <c r="F29" s="943">
        <f t="shared" si="2"/>
        <v>565140</v>
      </c>
      <c r="G29" s="946">
        <v>565140</v>
      </c>
      <c r="H29" s="1381">
        <f t="shared" si="0"/>
        <v>1</v>
      </c>
    </row>
    <row r="30" spans="1:8" ht="10.9" customHeight="1">
      <c r="A30" s="1592" t="s">
        <v>696</v>
      </c>
      <c r="B30" s="1593"/>
      <c r="C30" s="1577" t="s">
        <v>673</v>
      </c>
      <c r="D30" s="957" t="s">
        <v>703</v>
      </c>
      <c r="E30" s="940">
        <f>E31-E32</f>
        <v>-2717800</v>
      </c>
      <c r="F30" s="963">
        <f t="shared" si="2"/>
        <v>-2717800</v>
      </c>
      <c r="G30" s="964">
        <f>G31-G32</f>
        <v>-811487</v>
      </c>
      <c r="H30" s="1379">
        <f t="shared" si="0"/>
        <v>0.29858230922069323</v>
      </c>
    </row>
    <row r="31" spans="1:8" ht="10.9" customHeight="1">
      <c r="A31" s="1594"/>
      <c r="B31" s="1595"/>
      <c r="C31" s="1578"/>
      <c r="D31" s="958" t="s">
        <v>704</v>
      </c>
      <c r="E31" s="939">
        <v>0</v>
      </c>
      <c r="F31" s="941">
        <f t="shared" si="2"/>
        <v>0</v>
      </c>
      <c r="G31" s="945">
        <v>6000</v>
      </c>
      <c r="H31" s="1381"/>
    </row>
    <row r="32" spans="1:8" ht="10.9" customHeight="1">
      <c r="A32" s="1596"/>
      <c r="B32" s="1597"/>
      <c r="C32" s="1579"/>
      <c r="D32" s="962" t="s">
        <v>705</v>
      </c>
      <c r="E32" s="942">
        <v>2717800</v>
      </c>
      <c r="F32" s="943">
        <f t="shared" si="2"/>
        <v>2717800</v>
      </c>
      <c r="G32" s="946">
        <v>817487</v>
      </c>
      <c r="H32" s="1381">
        <f t="shared" si="0"/>
        <v>0.300789977187431</v>
      </c>
    </row>
    <row r="33" spans="1:8" ht="10.9" customHeight="1">
      <c r="A33" s="1592" t="s">
        <v>668</v>
      </c>
      <c r="B33" s="1593"/>
      <c r="C33" s="1577" t="s">
        <v>669</v>
      </c>
      <c r="D33" s="957" t="s">
        <v>703</v>
      </c>
      <c r="E33" s="940">
        <f>E34-E35</f>
        <v>-4450649</v>
      </c>
      <c r="F33" s="963">
        <f t="shared" si="2"/>
        <v>-4450649</v>
      </c>
      <c r="G33" s="964">
        <v>-3022415</v>
      </c>
      <c r="H33" s="1379">
        <f t="shared" si="0"/>
        <v>0.67909534092668278</v>
      </c>
    </row>
    <row r="34" spans="1:8" ht="10.9" customHeight="1">
      <c r="A34" s="1594"/>
      <c r="B34" s="1595"/>
      <c r="C34" s="1578"/>
      <c r="D34" s="958" t="s">
        <v>704</v>
      </c>
      <c r="E34" s="939">
        <v>0</v>
      </c>
      <c r="F34" s="941">
        <f t="shared" si="2"/>
        <v>0</v>
      </c>
      <c r="G34" s="945"/>
      <c r="H34" s="1381"/>
    </row>
    <row r="35" spans="1:8" ht="10.9" customHeight="1">
      <c r="A35" s="1596"/>
      <c r="B35" s="1597"/>
      <c r="C35" s="1579"/>
      <c r="D35" s="962" t="s">
        <v>705</v>
      </c>
      <c r="E35" s="942">
        <v>4450649</v>
      </c>
      <c r="F35" s="943">
        <f t="shared" si="2"/>
        <v>4450649</v>
      </c>
      <c r="G35" s="946">
        <v>3022415</v>
      </c>
      <c r="H35" s="1381">
        <f t="shared" si="0"/>
        <v>0.67909534092668278</v>
      </c>
    </row>
    <row r="36" spans="1:8" ht="10.9" customHeight="1">
      <c r="A36" s="1592" t="s">
        <v>674</v>
      </c>
      <c r="B36" s="1593"/>
      <c r="C36" s="1577" t="s">
        <v>675</v>
      </c>
      <c r="D36" s="957" t="s">
        <v>703</v>
      </c>
      <c r="E36" s="940">
        <f>E37-E38</f>
        <v>-1400000</v>
      </c>
      <c r="F36" s="963">
        <f t="shared" si="2"/>
        <v>-1400000</v>
      </c>
      <c r="G36" s="964">
        <v>-1772935</v>
      </c>
      <c r="H36" s="1379">
        <f t="shared" si="0"/>
        <v>1.2663821428571429</v>
      </c>
    </row>
    <row r="37" spans="1:8" ht="10.9" customHeight="1">
      <c r="A37" s="1594"/>
      <c r="B37" s="1595"/>
      <c r="C37" s="1578"/>
      <c r="D37" s="958" t="s">
        <v>704</v>
      </c>
      <c r="E37" s="939">
        <v>0</v>
      </c>
      <c r="F37" s="941">
        <f t="shared" si="2"/>
        <v>0</v>
      </c>
      <c r="G37" s="945"/>
      <c r="H37" s="1381"/>
    </row>
    <row r="38" spans="1:8" ht="10.9" customHeight="1">
      <c r="A38" s="1596"/>
      <c r="B38" s="1597"/>
      <c r="C38" s="1579"/>
      <c r="D38" s="962" t="s">
        <v>705</v>
      </c>
      <c r="E38" s="942">
        <v>1400000</v>
      </c>
      <c r="F38" s="943">
        <f t="shared" si="2"/>
        <v>1400000</v>
      </c>
      <c r="G38" s="946">
        <v>1772935</v>
      </c>
      <c r="H38" s="1381">
        <f t="shared" si="0"/>
        <v>1.2663821428571429</v>
      </c>
    </row>
    <row r="39" spans="1:8" ht="10.9" customHeight="1">
      <c r="A39" s="1594" t="s">
        <v>697</v>
      </c>
      <c r="B39" s="1595"/>
      <c r="C39" s="1578" t="s">
        <v>670</v>
      </c>
      <c r="D39" s="960" t="s">
        <v>703</v>
      </c>
      <c r="E39" s="937">
        <f>E40-E41</f>
        <v>30037000</v>
      </c>
      <c r="F39" s="935">
        <f t="shared" si="2"/>
        <v>30037000</v>
      </c>
      <c r="G39" s="961">
        <v>41338380</v>
      </c>
      <c r="H39" s="1379">
        <f t="shared" si="0"/>
        <v>1.3762486266937444</v>
      </c>
    </row>
    <row r="40" spans="1:8" ht="10.9" customHeight="1">
      <c r="A40" s="1594"/>
      <c r="B40" s="1595"/>
      <c r="C40" s="1578"/>
      <c r="D40" s="958" t="s">
        <v>704</v>
      </c>
      <c r="E40" s="939">
        <v>30037000</v>
      </c>
      <c r="F40" s="941">
        <f t="shared" si="2"/>
        <v>30037000</v>
      </c>
      <c r="G40" s="945">
        <v>41338380</v>
      </c>
      <c r="H40" s="1381">
        <f t="shared" si="0"/>
        <v>1.3762486266937444</v>
      </c>
    </row>
    <row r="41" spans="1:8" ht="10.9" customHeight="1">
      <c r="A41" s="1594"/>
      <c r="B41" s="1595"/>
      <c r="C41" s="1578"/>
      <c r="D41" s="959" t="s">
        <v>705</v>
      </c>
      <c r="E41" s="942">
        <v>0</v>
      </c>
      <c r="F41" s="943">
        <f t="shared" si="2"/>
        <v>0</v>
      </c>
      <c r="G41" s="946"/>
      <c r="H41" s="1381"/>
    </row>
    <row r="42" spans="1:8" ht="10.9" customHeight="1">
      <c r="A42" s="1592" t="s">
        <v>762</v>
      </c>
      <c r="B42" s="1593"/>
      <c r="C42" s="1611" t="s">
        <v>681</v>
      </c>
      <c r="D42" s="1367" t="s">
        <v>703</v>
      </c>
      <c r="E42" s="1364"/>
      <c r="F42" s="1358"/>
      <c r="G42" s="1359">
        <v>-29400</v>
      </c>
      <c r="H42" s="1379"/>
    </row>
    <row r="43" spans="1:8" ht="10.9" customHeight="1">
      <c r="A43" s="1594"/>
      <c r="B43" s="1595"/>
      <c r="C43" s="1612"/>
      <c r="D43" s="1368" t="s">
        <v>704</v>
      </c>
      <c r="E43" s="1365"/>
      <c r="F43" s="1360"/>
      <c r="G43" s="1361"/>
      <c r="H43" s="1381"/>
    </row>
    <row r="44" spans="1:8" ht="10.9" customHeight="1">
      <c r="A44" s="1596"/>
      <c r="B44" s="1597"/>
      <c r="C44" s="1613"/>
      <c r="D44" s="962" t="s">
        <v>705</v>
      </c>
      <c r="E44" s="1366"/>
      <c r="F44" s="1362">
        <v>29400</v>
      </c>
      <c r="G44" s="1363">
        <v>29400</v>
      </c>
      <c r="H44" s="1381"/>
    </row>
    <row r="45" spans="1:8" ht="10.9" customHeight="1">
      <c r="A45" s="1614" t="s">
        <v>763</v>
      </c>
      <c r="B45" s="1615"/>
      <c r="C45" s="1583" t="s">
        <v>764</v>
      </c>
      <c r="D45" s="1370" t="s">
        <v>703</v>
      </c>
      <c r="E45" s="940"/>
      <c r="F45" s="1358"/>
      <c r="G45" s="1359">
        <f>G46-G47</f>
        <v>-122000</v>
      </c>
      <c r="H45" s="1379"/>
    </row>
    <row r="46" spans="1:8" ht="10.9" customHeight="1">
      <c r="A46" s="1616"/>
      <c r="B46" s="1617"/>
      <c r="C46" s="1584"/>
      <c r="D46" s="1371" t="s">
        <v>704</v>
      </c>
      <c r="E46" s="939"/>
      <c r="F46" s="1360"/>
      <c r="G46" s="1361">
        <v>8000</v>
      </c>
      <c r="H46" s="1381"/>
    </row>
    <row r="47" spans="1:8" ht="10.9" customHeight="1">
      <c r="A47" s="1618"/>
      <c r="B47" s="1619"/>
      <c r="C47" s="1585"/>
      <c r="D47" s="1372" t="s">
        <v>705</v>
      </c>
      <c r="E47" s="942"/>
      <c r="F47" s="1362">
        <v>130000</v>
      </c>
      <c r="G47" s="1363">
        <v>130000</v>
      </c>
      <c r="H47" s="1381"/>
    </row>
    <row r="48" spans="1:8" ht="10.9" customHeight="1">
      <c r="A48" s="1614" t="s">
        <v>765</v>
      </c>
      <c r="B48" s="1615"/>
      <c r="C48" s="1583" t="s">
        <v>766</v>
      </c>
      <c r="D48" s="1371" t="s">
        <v>703</v>
      </c>
      <c r="E48" s="940"/>
      <c r="F48" s="1358"/>
      <c r="G48" s="1359">
        <f>G49-G50</f>
        <v>-3350404</v>
      </c>
      <c r="H48" s="1379"/>
    </row>
    <row r="49" spans="1:8" ht="10.9" customHeight="1">
      <c r="A49" s="1616"/>
      <c r="B49" s="1617"/>
      <c r="C49" s="1584"/>
      <c r="D49" s="1371" t="s">
        <v>704</v>
      </c>
      <c r="E49" s="939"/>
      <c r="F49" s="1360"/>
      <c r="G49" s="1361">
        <v>4464396</v>
      </c>
      <c r="H49" s="1381"/>
    </row>
    <row r="50" spans="1:8" ht="10.9" customHeight="1">
      <c r="A50" s="1618"/>
      <c r="B50" s="1619"/>
      <c r="C50" s="1585"/>
      <c r="D50" s="1372" t="s">
        <v>705</v>
      </c>
      <c r="E50" s="942"/>
      <c r="F50" s="1362">
        <v>7814800</v>
      </c>
      <c r="G50" s="1363">
        <v>7814800</v>
      </c>
      <c r="H50" s="1381"/>
    </row>
    <row r="51" spans="1:8" ht="10.9" customHeight="1">
      <c r="A51" s="1586" t="s">
        <v>397</v>
      </c>
      <c r="B51" s="1587"/>
      <c r="C51" s="1583"/>
      <c r="D51" s="949" t="s">
        <v>703</v>
      </c>
      <c r="E51" s="940"/>
      <c r="F51" s="952"/>
      <c r="G51" s="964"/>
      <c r="H51" s="948"/>
    </row>
    <row r="52" spans="1:8" ht="10.9" customHeight="1">
      <c r="A52" s="1588"/>
      <c r="B52" s="1589"/>
      <c r="C52" s="1584"/>
      <c r="D52" s="950" t="s">
        <v>704</v>
      </c>
      <c r="E52" s="953">
        <f>E7+E10+E13+E16+E19+E22+E25+E28+E31+E34+E37+E40</f>
        <v>175000000</v>
      </c>
      <c r="F52" s="954">
        <v>187229212</v>
      </c>
      <c r="G52" s="945">
        <f>SUM(G7,G10,G13,G16,G22,G25,G31,G40,G46,G49)</f>
        <v>206774130</v>
      </c>
      <c r="H52" s="1374">
        <f>G52/E52</f>
        <v>1.1815664571428572</v>
      </c>
    </row>
    <row r="53" spans="1:8" s="328" customFormat="1" ht="10.9" customHeight="1">
      <c r="A53" s="1590"/>
      <c r="B53" s="1591"/>
      <c r="C53" s="1585"/>
      <c r="D53" s="951" t="s">
        <v>705</v>
      </c>
      <c r="E53" s="955">
        <f>E8+E11+E14+E17+E20+E23+E26+E29+E32+E35+E38+E41</f>
        <v>175000000</v>
      </c>
      <c r="F53" s="956">
        <v>116200575</v>
      </c>
      <c r="G53" s="946">
        <f>SUM(G8,G11,G14,G17,G20,G23,G26,G29,G32,G35,G38,G41,G44,G47,G50)</f>
        <v>116200575</v>
      </c>
      <c r="H53" s="1375">
        <f>G53/E53</f>
        <v>0.66400328571428568</v>
      </c>
    </row>
    <row r="54" spans="1:8" ht="21" customHeight="1">
      <c r="A54" s="329"/>
      <c r="B54" s="330"/>
      <c r="C54" s="330"/>
      <c r="D54" s="331"/>
      <c r="E54" s="332"/>
      <c r="F54" s="331"/>
      <c r="G54" s="331"/>
      <c r="H54" s="331"/>
    </row>
    <row r="55" spans="1:8" ht="42" customHeight="1">
      <c r="A55" s="329"/>
      <c r="B55" s="334"/>
      <c r="C55" s="335"/>
      <c r="D55" s="336"/>
      <c r="E55" s="332"/>
      <c r="F55" s="332"/>
      <c r="G55" s="331"/>
      <c r="H55" s="331"/>
    </row>
    <row r="56" spans="1:8" ht="42" customHeight="1">
      <c r="A56" s="337"/>
      <c r="B56" s="338"/>
      <c r="C56" s="339"/>
      <c r="D56" s="340"/>
      <c r="E56" s="322"/>
      <c r="F56" s="322"/>
      <c r="G56" s="323"/>
      <c r="H56" s="323"/>
    </row>
    <row r="57" spans="1:8" ht="15">
      <c r="A57" s="319"/>
      <c r="B57" s="320"/>
      <c r="C57" s="320"/>
      <c r="D57" s="321"/>
      <c r="E57" s="321"/>
      <c r="F57" s="321"/>
      <c r="G57" s="321"/>
      <c r="H57" s="321"/>
    </row>
    <row r="58" spans="1:8" s="342" customFormat="1" ht="15">
      <c r="A58" s="319"/>
      <c r="B58" s="320"/>
      <c r="C58" s="320"/>
      <c r="D58" s="321"/>
      <c r="E58" s="322"/>
      <c r="F58" s="341"/>
      <c r="G58" s="341"/>
      <c r="H58" s="341"/>
    </row>
  </sheetData>
  <mergeCells count="38">
    <mergeCell ref="A42:B44"/>
    <mergeCell ref="C42:C44"/>
    <mergeCell ref="A45:B47"/>
    <mergeCell ref="C45:C47"/>
    <mergeCell ref="A48:B50"/>
    <mergeCell ref="C48:C50"/>
    <mergeCell ref="A6:B8"/>
    <mergeCell ref="A4:B5"/>
    <mergeCell ref="A1:H1"/>
    <mergeCell ref="C4:C5"/>
    <mergeCell ref="D4:D5"/>
    <mergeCell ref="E4:F4"/>
    <mergeCell ref="G4:H4"/>
    <mergeCell ref="C36:C38"/>
    <mergeCell ref="C39:C41"/>
    <mergeCell ref="C51:C53"/>
    <mergeCell ref="A51:B53"/>
    <mergeCell ref="A9:B11"/>
    <mergeCell ref="A12:B14"/>
    <mergeCell ref="A15:B17"/>
    <mergeCell ref="A18:B20"/>
    <mergeCell ref="A36:B38"/>
    <mergeCell ref="A39:B41"/>
    <mergeCell ref="A30:B32"/>
    <mergeCell ref="A33:B35"/>
    <mergeCell ref="A27:B29"/>
    <mergeCell ref="A21:B23"/>
    <mergeCell ref="A24:B26"/>
    <mergeCell ref="C21:C23"/>
    <mergeCell ref="C24:C26"/>
    <mergeCell ref="C27:C29"/>
    <mergeCell ref="C30:C32"/>
    <mergeCell ref="C33:C35"/>
    <mergeCell ref="C6:C8"/>
    <mergeCell ref="C9:C11"/>
    <mergeCell ref="C12:C14"/>
    <mergeCell ref="C15:C17"/>
    <mergeCell ref="C18:C20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az /2019. (.)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M62"/>
  <sheetViews>
    <sheetView zoomScaleNormal="100" zoomScaleSheetLayoutView="100" workbookViewId="0">
      <selection sqref="A1:L57"/>
    </sheetView>
  </sheetViews>
  <sheetFormatPr defaultRowHeight="12.75"/>
  <cols>
    <col min="1" max="1" width="6.83203125" style="429" customWidth="1"/>
    <col min="2" max="2" width="60.1640625" style="430" customWidth="1"/>
    <col min="3" max="3" width="8.1640625" style="430" customWidth="1"/>
    <col min="4" max="9" width="14.5" style="349" customWidth="1"/>
    <col min="10" max="10" width="13.6640625" style="349" customWidth="1"/>
    <col min="11" max="11" width="13.33203125" style="349" customWidth="1"/>
    <col min="12" max="12" width="14.6640625" style="349" customWidth="1"/>
    <col min="13" max="259" width="9.33203125" style="349"/>
    <col min="260" max="260" width="6.83203125" style="349" customWidth="1"/>
    <col min="261" max="261" width="60.1640625" style="349" customWidth="1"/>
    <col min="262" max="262" width="8.1640625" style="349" customWidth="1"/>
    <col min="263" max="265" width="14.5" style="349" customWidth="1"/>
    <col min="266" max="515" width="9.33203125" style="349"/>
    <col min="516" max="516" width="6.83203125" style="349" customWidth="1"/>
    <col min="517" max="517" width="60.1640625" style="349" customWidth="1"/>
    <col min="518" max="518" width="8.1640625" style="349" customWidth="1"/>
    <col min="519" max="521" width="14.5" style="349" customWidth="1"/>
    <col min="522" max="771" width="9.33203125" style="349"/>
    <col min="772" max="772" width="6.83203125" style="349" customWidth="1"/>
    <col min="773" max="773" width="60.1640625" style="349" customWidth="1"/>
    <col min="774" max="774" width="8.1640625" style="349" customWidth="1"/>
    <col min="775" max="777" width="14.5" style="349" customWidth="1"/>
    <col min="778" max="1027" width="9.33203125" style="349"/>
    <col min="1028" max="1028" width="6.83203125" style="349" customWidth="1"/>
    <col min="1029" max="1029" width="60.1640625" style="349" customWidth="1"/>
    <col min="1030" max="1030" width="8.1640625" style="349" customWidth="1"/>
    <col min="1031" max="1033" width="14.5" style="349" customWidth="1"/>
    <col min="1034" max="1283" width="9.33203125" style="349"/>
    <col min="1284" max="1284" width="6.83203125" style="349" customWidth="1"/>
    <col min="1285" max="1285" width="60.1640625" style="349" customWidth="1"/>
    <col min="1286" max="1286" width="8.1640625" style="349" customWidth="1"/>
    <col min="1287" max="1289" width="14.5" style="349" customWidth="1"/>
    <col min="1290" max="1539" width="9.33203125" style="349"/>
    <col min="1540" max="1540" width="6.83203125" style="349" customWidth="1"/>
    <col min="1541" max="1541" width="60.1640625" style="349" customWidth="1"/>
    <col min="1542" max="1542" width="8.1640625" style="349" customWidth="1"/>
    <col min="1543" max="1545" width="14.5" style="349" customWidth="1"/>
    <col min="1546" max="1795" width="9.33203125" style="349"/>
    <col min="1796" max="1796" width="6.83203125" style="349" customWidth="1"/>
    <col min="1797" max="1797" width="60.1640625" style="349" customWidth="1"/>
    <col min="1798" max="1798" width="8.1640625" style="349" customWidth="1"/>
    <col min="1799" max="1801" width="14.5" style="349" customWidth="1"/>
    <col min="1802" max="2051" width="9.33203125" style="349"/>
    <col min="2052" max="2052" width="6.83203125" style="349" customWidth="1"/>
    <col min="2053" max="2053" width="60.1640625" style="349" customWidth="1"/>
    <col min="2054" max="2054" width="8.1640625" style="349" customWidth="1"/>
    <col min="2055" max="2057" width="14.5" style="349" customWidth="1"/>
    <col min="2058" max="2307" width="9.33203125" style="349"/>
    <col min="2308" max="2308" width="6.83203125" style="349" customWidth="1"/>
    <col min="2309" max="2309" width="60.1640625" style="349" customWidth="1"/>
    <col min="2310" max="2310" width="8.1640625" style="349" customWidth="1"/>
    <col min="2311" max="2313" width="14.5" style="349" customWidth="1"/>
    <col min="2314" max="2563" width="9.33203125" style="349"/>
    <col min="2564" max="2564" width="6.83203125" style="349" customWidth="1"/>
    <col min="2565" max="2565" width="60.1640625" style="349" customWidth="1"/>
    <col min="2566" max="2566" width="8.1640625" style="349" customWidth="1"/>
    <col min="2567" max="2569" width="14.5" style="349" customWidth="1"/>
    <col min="2570" max="2819" width="9.33203125" style="349"/>
    <col min="2820" max="2820" width="6.83203125" style="349" customWidth="1"/>
    <col min="2821" max="2821" width="60.1640625" style="349" customWidth="1"/>
    <col min="2822" max="2822" width="8.1640625" style="349" customWidth="1"/>
    <col min="2823" max="2825" width="14.5" style="349" customWidth="1"/>
    <col min="2826" max="3075" width="9.33203125" style="349"/>
    <col min="3076" max="3076" width="6.83203125" style="349" customWidth="1"/>
    <col min="3077" max="3077" width="60.1640625" style="349" customWidth="1"/>
    <col min="3078" max="3078" width="8.1640625" style="349" customWidth="1"/>
    <col min="3079" max="3081" width="14.5" style="349" customWidth="1"/>
    <col min="3082" max="3331" width="9.33203125" style="349"/>
    <col min="3332" max="3332" width="6.83203125" style="349" customWidth="1"/>
    <col min="3333" max="3333" width="60.1640625" style="349" customWidth="1"/>
    <col min="3334" max="3334" width="8.1640625" style="349" customWidth="1"/>
    <col min="3335" max="3337" width="14.5" style="349" customWidth="1"/>
    <col min="3338" max="3587" width="9.33203125" style="349"/>
    <col min="3588" max="3588" width="6.83203125" style="349" customWidth="1"/>
    <col min="3589" max="3589" width="60.1640625" style="349" customWidth="1"/>
    <col min="3590" max="3590" width="8.1640625" style="349" customWidth="1"/>
    <col min="3591" max="3593" width="14.5" style="349" customWidth="1"/>
    <col min="3594" max="3843" width="9.33203125" style="349"/>
    <col min="3844" max="3844" width="6.83203125" style="349" customWidth="1"/>
    <col min="3845" max="3845" width="60.1640625" style="349" customWidth="1"/>
    <col min="3846" max="3846" width="8.1640625" style="349" customWidth="1"/>
    <col min="3847" max="3849" width="14.5" style="349" customWidth="1"/>
    <col min="3850" max="4099" width="9.33203125" style="349"/>
    <col min="4100" max="4100" width="6.83203125" style="349" customWidth="1"/>
    <col min="4101" max="4101" width="60.1640625" style="349" customWidth="1"/>
    <col min="4102" max="4102" width="8.1640625" style="349" customWidth="1"/>
    <col min="4103" max="4105" width="14.5" style="349" customWidth="1"/>
    <col min="4106" max="4355" width="9.33203125" style="349"/>
    <col min="4356" max="4356" width="6.83203125" style="349" customWidth="1"/>
    <col min="4357" max="4357" width="60.1640625" style="349" customWidth="1"/>
    <col min="4358" max="4358" width="8.1640625" style="349" customWidth="1"/>
    <col min="4359" max="4361" width="14.5" style="349" customWidth="1"/>
    <col min="4362" max="4611" width="9.33203125" style="349"/>
    <col min="4612" max="4612" width="6.83203125" style="349" customWidth="1"/>
    <col min="4613" max="4613" width="60.1640625" style="349" customWidth="1"/>
    <col min="4614" max="4614" width="8.1640625" style="349" customWidth="1"/>
    <col min="4615" max="4617" width="14.5" style="349" customWidth="1"/>
    <col min="4618" max="4867" width="9.33203125" style="349"/>
    <col min="4868" max="4868" width="6.83203125" style="349" customWidth="1"/>
    <col min="4869" max="4869" width="60.1640625" style="349" customWidth="1"/>
    <col min="4870" max="4870" width="8.1640625" style="349" customWidth="1"/>
    <col min="4871" max="4873" width="14.5" style="349" customWidth="1"/>
    <col min="4874" max="5123" width="9.33203125" style="349"/>
    <col min="5124" max="5124" width="6.83203125" style="349" customWidth="1"/>
    <col min="5125" max="5125" width="60.1640625" style="349" customWidth="1"/>
    <col min="5126" max="5126" width="8.1640625" style="349" customWidth="1"/>
    <col min="5127" max="5129" width="14.5" style="349" customWidth="1"/>
    <col min="5130" max="5379" width="9.33203125" style="349"/>
    <col min="5380" max="5380" width="6.83203125" style="349" customWidth="1"/>
    <col min="5381" max="5381" width="60.1640625" style="349" customWidth="1"/>
    <col min="5382" max="5382" width="8.1640625" style="349" customWidth="1"/>
    <col min="5383" max="5385" width="14.5" style="349" customWidth="1"/>
    <col min="5386" max="5635" width="9.33203125" style="349"/>
    <col min="5636" max="5636" width="6.83203125" style="349" customWidth="1"/>
    <col min="5637" max="5637" width="60.1640625" style="349" customWidth="1"/>
    <col min="5638" max="5638" width="8.1640625" style="349" customWidth="1"/>
    <col min="5639" max="5641" width="14.5" style="349" customWidth="1"/>
    <col min="5642" max="5891" width="9.33203125" style="349"/>
    <col min="5892" max="5892" width="6.83203125" style="349" customWidth="1"/>
    <col min="5893" max="5893" width="60.1640625" style="349" customWidth="1"/>
    <col min="5894" max="5894" width="8.1640625" style="349" customWidth="1"/>
    <col min="5895" max="5897" width="14.5" style="349" customWidth="1"/>
    <col min="5898" max="6147" width="9.33203125" style="349"/>
    <col min="6148" max="6148" width="6.83203125" style="349" customWidth="1"/>
    <col min="6149" max="6149" width="60.1640625" style="349" customWidth="1"/>
    <col min="6150" max="6150" width="8.1640625" style="349" customWidth="1"/>
    <col min="6151" max="6153" width="14.5" style="349" customWidth="1"/>
    <col min="6154" max="6403" width="9.33203125" style="349"/>
    <col min="6404" max="6404" width="6.83203125" style="349" customWidth="1"/>
    <col min="6405" max="6405" width="60.1640625" style="349" customWidth="1"/>
    <col min="6406" max="6406" width="8.1640625" style="349" customWidth="1"/>
    <col min="6407" max="6409" width="14.5" style="349" customWidth="1"/>
    <col min="6410" max="6659" width="9.33203125" style="349"/>
    <col min="6660" max="6660" width="6.83203125" style="349" customWidth="1"/>
    <col min="6661" max="6661" width="60.1640625" style="349" customWidth="1"/>
    <col min="6662" max="6662" width="8.1640625" style="349" customWidth="1"/>
    <col min="6663" max="6665" width="14.5" style="349" customWidth="1"/>
    <col min="6666" max="6915" width="9.33203125" style="349"/>
    <col min="6916" max="6916" width="6.83203125" style="349" customWidth="1"/>
    <col min="6917" max="6917" width="60.1640625" style="349" customWidth="1"/>
    <col min="6918" max="6918" width="8.1640625" style="349" customWidth="1"/>
    <col min="6919" max="6921" width="14.5" style="349" customWidth="1"/>
    <col min="6922" max="7171" width="9.33203125" style="349"/>
    <col min="7172" max="7172" width="6.83203125" style="349" customWidth="1"/>
    <col min="7173" max="7173" width="60.1640625" style="349" customWidth="1"/>
    <col min="7174" max="7174" width="8.1640625" style="349" customWidth="1"/>
    <col min="7175" max="7177" width="14.5" style="349" customWidth="1"/>
    <col min="7178" max="7427" width="9.33203125" style="349"/>
    <col min="7428" max="7428" width="6.83203125" style="349" customWidth="1"/>
    <col min="7429" max="7429" width="60.1640625" style="349" customWidth="1"/>
    <col min="7430" max="7430" width="8.1640625" style="349" customWidth="1"/>
    <col min="7431" max="7433" width="14.5" style="349" customWidth="1"/>
    <col min="7434" max="7683" width="9.33203125" style="349"/>
    <col min="7684" max="7684" width="6.83203125" style="349" customWidth="1"/>
    <col min="7685" max="7685" width="60.1640625" style="349" customWidth="1"/>
    <col min="7686" max="7686" width="8.1640625" style="349" customWidth="1"/>
    <col min="7687" max="7689" width="14.5" style="349" customWidth="1"/>
    <col min="7690" max="7939" width="9.33203125" style="349"/>
    <col min="7940" max="7940" width="6.83203125" style="349" customWidth="1"/>
    <col min="7941" max="7941" width="60.1640625" style="349" customWidth="1"/>
    <col min="7942" max="7942" width="8.1640625" style="349" customWidth="1"/>
    <col min="7943" max="7945" width="14.5" style="349" customWidth="1"/>
    <col min="7946" max="8195" width="9.33203125" style="349"/>
    <col min="8196" max="8196" width="6.83203125" style="349" customWidth="1"/>
    <col min="8197" max="8197" width="60.1640625" style="349" customWidth="1"/>
    <col min="8198" max="8198" width="8.1640625" style="349" customWidth="1"/>
    <col min="8199" max="8201" width="14.5" style="349" customWidth="1"/>
    <col min="8202" max="8451" width="9.33203125" style="349"/>
    <col min="8452" max="8452" width="6.83203125" style="349" customWidth="1"/>
    <col min="8453" max="8453" width="60.1640625" style="349" customWidth="1"/>
    <col min="8454" max="8454" width="8.1640625" style="349" customWidth="1"/>
    <col min="8455" max="8457" width="14.5" style="349" customWidth="1"/>
    <col min="8458" max="8707" width="9.33203125" style="349"/>
    <col min="8708" max="8708" width="6.83203125" style="349" customWidth="1"/>
    <col min="8709" max="8709" width="60.1640625" style="349" customWidth="1"/>
    <col min="8710" max="8710" width="8.1640625" style="349" customWidth="1"/>
    <col min="8711" max="8713" width="14.5" style="349" customWidth="1"/>
    <col min="8714" max="8963" width="9.33203125" style="349"/>
    <col min="8964" max="8964" width="6.83203125" style="349" customWidth="1"/>
    <col min="8965" max="8965" width="60.1640625" style="349" customWidth="1"/>
    <col min="8966" max="8966" width="8.1640625" style="349" customWidth="1"/>
    <col min="8967" max="8969" width="14.5" style="349" customWidth="1"/>
    <col min="8970" max="9219" width="9.33203125" style="349"/>
    <col min="9220" max="9220" width="6.83203125" style="349" customWidth="1"/>
    <col min="9221" max="9221" width="60.1640625" style="349" customWidth="1"/>
    <col min="9222" max="9222" width="8.1640625" style="349" customWidth="1"/>
    <col min="9223" max="9225" width="14.5" style="349" customWidth="1"/>
    <col min="9226" max="9475" width="9.33203125" style="349"/>
    <col min="9476" max="9476" width="6.83203125" style="349" customWidth="1"/>
    <col min="9477" max="9477" width="60.1640625" style="349" customWidth="1"/>
    <col min="9478" max="9478" width="8.1640625" style="349" customWidth="1"/>
    <col min="9479" max="9481" width="14.5" style="349" customWidth="1"/>
    <col min="9482" max="9731" width="9.33203125" style="349"/>
    <col min="9732" max="9732" width="6.83203125" style="349" customWidth="1"/>
    <col min="9733" max="9733" width="60.1640625" style="349" customWidth="1"/>
    <col min="9734" max="9734" width="8.1640625" style="349" customWidth="1"/>
    <col min="9735" max="9737" width="14.5" style="349" customWidth="1"/>
    <col min="9738" max="9987" width="9.33203125" style="349"/>
    <col min="9988" max="9988" width="6.83203125" style="349" customWidth="1"/>
    <col min="9989" max="9989" width="60.1640625" style="349" customWidth="1"/>
    <col min="9990" max="9990" width="8.1640625" style="349" customWidth="1"/>
    <col min="9991" max="9993" width="14.5" style="349" customWidth="1"/>
    <col min="9994" max="10243" width="9.33203125" style="349"/>
    <col min="10244" max="10244" width="6.83203125" style="349" customWidth="1"/>
    <col min="10245" max="10245" width="60.1640625" style="349" customWidth="1"/>
    <col min="10246" max="10246" width="8.1640625" style="349" customWidth="1"/>
    <col min="10247" max="10249" width="14.5" style="349" customWidth="1"/>
    <col min="10250" max="10499" width="9.33203125" style="349"/>
    <col min="10500" max="10500" width="6.83203125" style="349" customWidth="1"/>
    <col min="10501" max="10501" width="60.1640625" style="349" customWidth="1"/>
    <col min="10502" max="10502" width="8.1640625" style="349" customWidth="1"/>
    <col min="10503" max="10505" width="14.5" style="349" customWidth="1"/>
    <col min="10506" max="10755" width="9.33203125" style="349"/>
    <col min="10756" max="10756" width="6.83203125" style="349" customWidth="1"/>
    <col min="10757" max="10757" width="60.1640625" style="349" customWidth="1"/>
    <col min="10758" max="10758" width="8.1640625" style="349" customWidth="1"/>
    <col min="10759" max="10761" width="14.5" style="349" customWidth="1"/>
    <col min="10762" max="11011" width="9.33203125" style="349"/>
    <col min="11012" max="11012" width="6.83203125" style="349" customWidth="1"/>
    <col min="11013" max="11013" width="60.1640625" style="349" customWidth="1"/>
    <col min="11014" max="11014" width="8.1640625" style="349" customWidth="1"/>
    <col min="11015" max="11017" width="14.5" style="349" customWidth="1"/>
    <col min="11018" max="11267" width="9.33203125" style="349"/>
    <col min="11268" max="11268" width="6.83203125" style="349" customWidth="1"/>
    <col min="11269" max="11269" width="60.1640625" style="349" customWidth="1"/>
    <col min="11270" max="11270" width="8.1640625" style="349" customWidth="1"/>
    <col min="11271" max="11273" width="14.5" style="349" customWidth="1"/>
    <col min="11274" max="11523" width="9.33203125" style="349"/>
    <col min="11524" max="11524" width="6.83203125" style="349" customWidth="1"/>
    <col min="11525" max="11525" width="60.1640625" style="349" customWidth="1"/>
    <col min="11526" max="11526" width="8.1640625" style="349" customWidth="1"/>
    <col min="11527" max="11529" width="14.5" style="349" customWidth="1"/>
    <col min="11530" max="11779" width="9.33203125" style="349"/>
    <col min="11780" max="11780" width="6.83203125" style="349" customWidth="1"/>
    <col min="11781" max="11781" width="60.1640625" style="349" customWidth="1"/>
    <col min="11782" max="11782" width="8.1640625" style="349" customWidth="1"/>
    <col min="11783" max="11785" width="14.5" style="349" customWidth="1"/>
    <col min="11786" max="12035" width="9.33203125" style="349"/>
    <col min="12036" max="12036" width="6.83203125" style="349" customWidth="1"/>
    <col min="12037" max="12037" width="60.1640625" style="349" customWidth="1"/>
    <col min="12038" max="12038" width="8.1640625" style="349" customWidth="1"/>
    <col min="12039" max="12041" width="14.5" style="349" customWidth="1"/>
    <col min="12042" max="12291" width="9.33203125" style="349"/>
    <col min="12292" max="12292" width="6.83203125" style="349" customWidth="1"/>
    <col min="12293" max="12293" width="60.1640625" style="349" customWidth="1"/>
    <col min="12294" max="12294" width="8.1640625" style="349" customWidth="1"/>
    <col min="12295" max="12297" width="14.5" style="349" customWidth="1"/>
    <col min="12298" max="12547" width="9.33203125" style="349"/>
    <col min="12548" max="12548" width="6.83203125" style="349" customWidth="1"/>
    <col min="12549" max="12549" width="60.1640625" style="349" customWidth="1"/>
    <col min="12550" max="12550" width="8.1640625" style="349" customWidth="1"/>
    <col min="12551" max="12553" width="14.5" style="349" customWidth="1"/>
    <col min="12554" max="12803" width="9.33203125" style="349"/>
    <col min="12804" max="12804" width="6.83203125" style="349" customWidth="1"/>
    <col min="12805" max="12805" width="60.1640625" style="349" customWidth="1"/>
    <col min="12806" max="12806" width="8.1640625" style="349" customWidth="1"/>
    <col min="12807" max="12809" width="14.5" style="349" customWidth="1"/>
    <col min="12810" max="13059" width="9.33203125" style="349"/>
    <col min="13060" max="13060" width="6.83203125" style="349" customWidth="1"/>
    <col min="13061" max="13061" width="60.1640625" style="349" customWidth="1"/>
    <col min="13062" max="13062" width="8.1640625" style="349" customWidth="1"/>
    <col min="13063" max="13065" width="14.5" style="349" customWidth="1"/>
    <col min="13066" max="13315" width="9.33203125" style="349"/>
    <col min="13316" max="13316" width="6.83203125" style="349" customWidth="1"/>
    <col min="13317" max="13317" width="60.1640625" style="349" customWidth="1"/>
    <col min="13318" max="13318" width="8.1640625" style="349" customWidth="1"/>
    <col min="13319" max="13321" width="14.5" style="349" customWidth="1"/>
    <col min="13322" max="13571" width="9.33203125" style="349"/>
    <col min="13572" max="13572" width="6.83203125" style="349" customWidth="1"/>
    <col min="13573" max="13573" width="60.1640625" style="349" customWidth="1"/>
    <col min="13574" max="13574" width="8.1640625" style="349" customWidth="1"/>
    <col min="13575" max="13577" width="14.5" style="349" customWidth="1"/>
    <col min="13578" max="13827" width="9.33203125" style="349"/>
    <col min="13828" max="13828" width="6.83203125" style="349" customWidth="1"/>
    <col min="13829" max="13829" width="60.1640625" style="349" customWidth="1"/>
    <col min="13830" max="13830" width="8.1640625" style="349" customWidth="1"/>
    <col min="13831" max="13833" width="14.5" style="349" customWidth="1"/>
    <col min="13834" max="14083" width="9.33203125" style="349"/>
    <col min="14084" max="14084" width="6.83203125" style="349" customWidth="1"/>
    <col min="14085" max="14085" width="60.1640625" style="349" customWidth="1"/>
    <col min="14086" max="14086" width="8.1640625" style="349" customWidth="1"/>
    <col min="14087" max="14089" width="14.5" style="349" customWidth="1"/>
    <col min="14090" max="14339" width="9.33203125" style="349"/>
    <col min="14340" max="14340" width="6.83203125" style="349" customWidth="1"/>
    <col min="14341" max="14341" width="60.1640625" style="349" customWidth="1"/>
    <col min="14342" max="14342" width="8.1640625" style="349" customWidth="1"/>
    <col min="14343" max="14345" width="14.5" style="349" customWidth="1"/>
    <col min="14346" max="14595" width="9.33203125" style="349"/>
    <col min="14596" max="14596" width="6.83203125" style="349" customWidth="1"/>
    <col min="14597" max="14597" width="60.1640625" style="349" customWidth="1"/>
    <col min="14598" max="14598" width="8.1640625" style="349" customWidth="1"/>
    <col min="14599" max="14601" width="14.5" style="349" customWidth="1"/>
    <col min="14602" max="14851" width="9.33203125" style="349"/>
    <col min="14852" max="14852" width="6.83203125" style="349" customWidth="1"/>
    <col min="14853" max="14853" width="60.1640625" style="349" customWidth="1"/>
    <col min="14854" max="14854" width="8.1640625" style="349" customWidth="1"/>
    <col min="14855" max="14857" width="14.5" style="349" customWidth="1"/>
    <col min="14858" max="15107" width="9.33203125" style="349"/>
    <col min="15108" max="15108" width="6.83203125" style="349" customWidth="1"/>
    <col min="15109" max="15109" width="60.1640625" style="349" customWidth="1"/>
    <col min="15110" max="15110" width="8.1640625" style="349" customWidth="1"/>
    <col min="15111" max="15113" width="14.5" style="349" customWidth="1"/>
    <col min="15114" max="15363" width="9.33203125" style="349"/>
    <col min="15364" max="15364" width="6.83203125" style="349" customWidth="1"/>
    <col min="15365" max="15365" width="60.1640625" style="349" customWidth="1"/>
    <col min="15366" max="15366" width="8.1640625" style="349" customWidth="1"/>
    <col min="15367" max="15369" width="14.5" style="349" customWidth="1"/>
    <col min="15370" max="15619" width="9.33203125" style="349"/>
    <col min="15620" max="15620" width="6.83203125" style="349" customWidth="1"/>
    <col min="15621" max="15621" width="60.1640625" style="349" customWidth="1"/>
    <col min="15622" max="15622" width="8.1640625" style="349" customWidth="1"/>
    <col min="15623" max="15625" width="14.5" style="349" customWidth="1"/>
    <col min="15626" max="15875" width="9.33203125" style="349"/>
    <col min="15876" max="15876" width="6.83203125" style="349" customWidth="1"/>
    <col min="15877" max="15877" width="60.1640625" style="349" customWidth="1"/>
    <col min="15878" max="15878" width="8.1640625" style="349" customWidth="1"/>
    <col min="15879" max="15881" width="14.5" style="349" customWidth="1"/>
    <col min="15882" max="16131" width="9.33203125" style="349"/>
    <col min="16132" max="16132" width="6.83203125" style="349" customWidth="1"/>
    <col min="16133" max="16133" width="60.1640625" style="349" customWidth="1"/>
    <col min="16134" max="16134" width="8.1640625" style="349" customWidth="1"/>
    <col min="16135" max="16137" width="14.5" style="349" customWidth="1"/>
    <col min="16138" max="16384" width="9.33203125" style="349"/>
  </cols>
  <sheetData>
    <row r="1" spans="1:12" s="345" customFormat="1" ht="55.5" customHeight="1">
      <c r="A1" s="1625" t="s">
        <v>706</v>
      </c>
      <c r="B1" s="1625"/>
      <c r="C1" s="1625"/>
      <c r="D1" s="1625"/>
      <c r="E1" s="1625"/>
      <c r="F1" s="1625"/>
      <c r="G1" s="1625"/>
      <c r="H1" s="1625"/>
      <c r="I1" s="1625"/>
      <c r="J1" s="1625"/>
      <c r="K1" s="1625"/>
      <c r="L1" s="1625"/>
    </row>
    <row r="2" spans="1:12" s="346" customFormat="1" ht="15.95" customHeight="1">
      <c r="A2" s="1624" t="s">
        <v>1</v>
      </c>
      <c r="B2" s="1624"/>
      <c r="C2" s="1624"/>
      <c r="D2" s="1624"/>
      <c r="E2" s="1624"/>
      <c r="F2" s="1624"/>
      <c r="G2" s="1624"/>
      <c r="H2" s="1624"/>
      <c r="I2" s="1624"/>
      <c r="J2" s="1624"/>
      <c r="K2" s="1624"/>
      <c r="L2" s="1624"/>
    </row>
    <row r="3" spans="1:12" ht="38.25" customHeight="1">
      <c r="A3" s="347" t="s">
        <v>396</v>
      </c>
      <c r="B3" s="347" t="s">
        <v>446</v>
      </c>
      <c r="C3" s="348" t="s">
        <v>447</v>
      </c>
      <c r="D3" s="348" t="s">
        <v>448</v>
      </c>
      <c r="E3" s="348" t="s">
        <v>698</v>
      </c>
      <c r="F3" s="348" t="s">
        <v>699</v>
      </c>
      <c r="G3" s="348" t="s">
        <v>759</v>
      </c>
      <c r="H3" s="348" t="s">
        <v>449</v>
      </c>
      <c r="I3" s="348" t="s">
        <v>689</v>
      </c>
      <c r="J3" s="1029" t="s">
        <v>698</v>
      </c>
      <c r="K3" s="1029" t="s">
        <v>699</v>
      </c>
      <c r="L3" s="1029" t="s">
        <v>759</v>
      </c>
    </row>
    <row r="4" spans="1:12" s="351" customFormat="1" ht="12.95" customHeight="1">
      <c r="A4" s="350" t="s">
        <v>5</v>
      </c>
      <c r="B4" s="350" t="s">
        <v>6</v>
      </c>
      <c r="C4" s="350" t="s">
        <v>7</v>
      </c>
      <c r="D4" s="350" t="s">
        <v>8</v>
      </c>
      <c r="E4" s="350" t="s">
        <v>450</v>
      </c>
      <c r="F4" s="350" t="s">
        <v>739</v>
      </c>
      <c r="G4" s="350" t="s">
        <v>740</v>
      </c>
      <c r="H4" s="350" t="s">
        <v>741</v>
      </c>
      <c r="I4" s="350" t="s">
        <v>742</v>
      </c>
      <c r="J4" s="1030" t="s">
        <v>743</v>
      </c>
      <c r="K4" s="1030" t="s">
        <v>744</v>
      </c>
      <c r="L4" s="1030" t="s">
        <v>761</v>
      </c>
    </row>
    <row r="5" spans="1:12" s="351" customFormat="1" ht="15.95" customHeight="1">
      <c r="A5" s="1620" t="s">
        <v>265</v>
      </c>
      <c r="B5" s="1621"/>
      <c r="C5" s="1621"/>
      <c r="D5" s="1621"/>
      <c r="E5" s="1621"/>
      <c r="F5" s="1621"/>
      <c r="G5" s="1621"/>
      <c r="H5" s="1621"/>
      <c r="I5" s="1621"/>
      <c r="J5" s="1621"/>
      <c r="K5" s="1621"/>
      <c r="L5" s="1621"/>
    </row>
    <row r="6" spans="1:12" s="351" customFormat="1" ht="25.5" customHeight="1">
      <c r="A6" s="352" t="s">
        <v>9</v>
      </c>
      <c r="B6" s="353" t="s">
        <v>451</v>
      </c>
      <c r="C6" s="352" t="s">
        <v>452</v>
      </c>
      <c r="D6" s="354"/>
      <c r="E6" s="354"/>
      <c r="F6" s="354"/>
      <c r="G6" s="354"/>
      <c r="H6" s="354"/>
      <c r="I6" s="354">
        <f>SUM(D6:H6)</f>
        <v>0</v>
      </c>
      <c r="J6" s="1261"/>
      <c r="K6" s="1274"/>
      <c r="L6" s="1275"/>
    </row>
    <row r="7" spans="1:12" s="351" customFormat="1" ht="30" customHeight="1">
      <c r="A7" s="355" t="s">
        <v>12</v>
      </c>
      <c r="B7" s="356" t="s">
        <v>453</v>
      </c>
      <c r="C7" s="355" t="s">
        <v>454</v>
      </c>
      <c r="D7" s="357"/>
      <c r="E7" s="357"/>
      <c r="F7" s="357"/>
      <c r="G7" s="357"/>
      <c r="H7" s="357"/>
      <c r="I7" s="357">
        <f>SUM(D7:H7)</f>
        <v>0</v>
      </c>
      <c r="J7" s="1262"/>
      <c r="K7" s="1276"/>
      <c r="L7" s="1277"/>
    </row>
    <row r="8" spans="1:12" s="351" customFormat="1" ht="25.5" customHeight="1">
      <c r="A8" s="355" t="s">
        <v>15</v>
      </c>
      <c r="B8" s="356" t="s">
        <v>455</v>
      </c>
      <c r="C8" s="358" t="s">
        <v>456</v>
      </c>
      <c r="D8" s="357"/>
      <c r="E8" s="357"/>
      <c r="F8" s="357"/>
      <c r="G8" s="357"/>
      <c r="H8" s="357"/>
      <c r="I8" s="357">
        <f>SUM(D8:H8)</f>
        <v>0</v>
      </c>
      <c r="J8" s="1262"/>
      <c r="K8" s="1276"/>
      <c r="L8" s="1277"/>
    </row>
    <row r="9" spans="1:12" s="351" customFormat="1" ht="25.5" customHeight="1">
      <c r="A9" s="355" t="s">
        <v>18</v>
      </c>
      <c r="B9" s="356" t="s">
        <v>457</v>
      </c>
      <c r="C9" s="358" t="s">
        <v>458</v>
      </c>
      <c r="D9" s="357"/>
      <c r="E9" s="357"/>
      <c r="F9" s="357"/>
      <c r="G9" s="357"/>
      <c r="H9" s="357"/>
      <c r="I9" s="357">
        <f>SUM(D9:H9)</f>
        <v>0</v>
      </c>
      <c r="J9" s="1262"/>
      <c r="K9" s="1276"/>
      <c r="L9" s="1277"/>
    </row>
    <row r="10" spans="1:12" s="351" customFormat="1" ht="27.75" customHeight="1">
      <c r="A10" s="359" t="s">
        <v>21</v>
      </c>
      <c r="B10" s="360" t="s">
        <v>459</v>
      </c>
      <c r="C10" s="359" t="s">
        <v>35</v>
      </c>
      <c r="D10" s="361">
        <f>SUM(D6:D9)</f>
        <v>0</v>
      </c>
      <c r="E10" s="361"/>
      <c r="F10" s="361"/>
      <c r="G10" s="361"/>
      <c r="H10" s="361">
        <f>SUM(H6:H9)</f>
        <v>0</v>
      </c>
      <c r="I10" s="361">
        <f>SUM(I6:I9)</f>
        <v>0</v>
      </c>
      <c r="J10" s="1262"/>
      <c r="K10" s="1276"/>
      <c r="L10" s="1277"/>
    </row>
    <row r="11" spans="1:12" s="351" customFormat="1" ht="24.75" customHeight="1">
      <c r="A11" s="355" t="s">
        <v>24</v>
      </c>
      <c r="B11" s="356" t="s">
        <v>460</v>
      </c>
      <c r="C11" s="355" t="s">
        <v>461</v>
      </c>
      <c r="D11" s="361"/>
      <c r="E11" s="361"/>
      <c r="F11" s="361"/>
      <c r="G11" s="361"/>
      <c r="H11" s="361"/>
      <c r="I11" s="361">
        <f>SUM(D11:H11)</f>
        <v>0</v>
      </c>
      <c r="J11" s="1262"/>
      <c r="K11" s="1276"/>
      <c r="L11" s="1277"/>
    </row>
    <row r="12" spans="1:12" s="351" customFormat="1" ht="30" customHeight="1">
      <c r="A12" s="355" t="s">
        <v>27</v>
      </c>
      <c r="B12" s="356" t="s">
        <v>462</v>
      </c>
      <c r="C12" s="355" t="s">
        <v>463</v>
      </c>
      <c r="D12" s="361"/>
      <c r="E12" s="361"/>
      <c r="F12" s="361"/>
      <c r="G12" s="361"/>
      <c r="H12" s="361"/>
      <c r="I12" s="361">
        <f>SUM(D11:H11)</f>
        <v>0</v>
      </c>
      <c r="J12" s="1262"/>
      <c r="K12" s="1276"/>
      <c r="L12" s="1277"/>
    </row>
    <row r="13" spans="1:12" s="351" customFormat="1" ht="30" customHeight="1">
      <c r="A13" s="355" t="s">
        <v>30</v>
      </c>
      <c r="B13" s="356" t="s">
        <v>464</v>
      </c>
      <c r="C13" s="355" t="s">
        <v>465</v>
      </c>
      <c r="D13" s="361"/>
      <c r="E13" s="361"/>
      <c r="F13" s="361"/>
      <c r="G13" s="361"/>
      <c r="H13" s="361"/>
      <c r="I13" s="361">
        <f>SUM(D13:H13)</f>
        <v>0</v>
      </c>
      <c r="J13" s="1262"/>
      <c r="K13" s="1276"/>
      <c r="L13" s="1277"/>
    </row>
    <row r="14" spans="1:12" s="351" customFormat="1" ht="30" customHeight="1">
      <c r="A14" s="355" t="s">
        <v>33</v>
      </c>
      <c r="B14" s="356" t="s">
        <v>466</v>
      </c>
      <c r="C14" s="355" t="s">
        <v>467</v>
      </c>
      <c r="D14" s="361"/>
      <c r="E14" s="361"/>
      <c r="F14" s="361"/>
      <c r="G14" s="361"/>
      <c r="H14" s="361"/>
      <c r="I14" s="361">
        <f>SUM(D13:H13)</f>
        <v>0</v>
      </c>
      <c r="J14" s="1262"/>
      <c r="K14" s="1276"/>
      <c r="L14" s="1277"/>
    </row>
    <row r="15" spans="1:12" s="351" customFormat="1" ht="21.75" customHeight="1">
      <c r="A15" s="359" t="s">
        <v>36</v>
      </c>
      <c r="B15" s="362" t="s">
        <v>437</v>
      </c>
      <c r="C15" s="363" t="s">
        <v>58</v>
      </c>
      <c r="D15" s="361">
        <f>SUM(D11:D14)</f>
        <v>0</v>
      </c>
      <c r="E15" s="361"/>
      <c r="F15" s="361"/>
      <c r="G15" s="361"/>
      <c r="H15" s="361">
        <f>SUM(H11:H14)</f>
        <v>0</v>
      </c>
      <c r="I15" s="361">
        <f>SUM(I11:I14)</f>
        <v>0</v>
      </c>
      <c r="J15" s="1262"/>
      <c r="K15" s="1276"/>
      <c r="L15" s="1277"/>
    </row>
    <row r="16" spans="1:12" s="367" customFormat="1" ht="16.5" customHeight="1">
      <c r="A16" s="355" t="s">
        <v>38</v>
      </c>
      <c r="B16" s="364" t="s">
        <v>110</v>
      </c>
      <c r="C16" s="365" t="s">
        <v>111</v>
      </c>
      <c r="D16" s="366"/>
      <c r="E16" s="366"/>
      <c r="F16" s="366"/>
      <c r="G16" s="366"/>
      <c r="H16" s="366"/>
      <c r="I16" s="366"/>
      <c r="J16" s="1263"/>
      <c r="K16" s="1278"/>
      <c r="L16" s="1279"/>
    </row>
    <row r="17" spans="1:12" s="367" customFormat="1" ht="16.5" customHeight="1">
      <c r="A17" s="355" t="s">
        <v>40</v>
      </c>
      <c r="B17" s="364" t="s">
        <v>113</v>
      </c>
      <c r="C17" s="365" t="s">
        <v>114</v>
      </c>
      <c r="D17" s="366"/>
      <c r="E17" s="366"/>
      <c r="F17" s="366"/>
      <c r="G17" s="366"/>
      <c r="H17" s="366"/>
      <c r="I17" s="366">
        <f>SUM(D17:H17)</f>
        <v>0</v>
      </c>
      <c r="J17" s="1263"/>
      <c r="K17" s="1278"/>
      <c r="L17" s="1279"/>
    </row>
    <row r="18" spans="1:12" s="367" customFormat="1" ht="16.5" customHeight="1">
      <c r="A18" s="355" t="s">
        <v>42</v>
      </c>
      <c r="B18" s="364" t="s">
        <v>468</v>
      </c>
      <c r="C18" s="365" t="s">
        <v>117</v>
      </c>
      <c r="D18" s="366">
        <f>SUM(D19:D20)</f>
        <v>0</v>
      </c>
      <c r="E18" s="366"/>
      <c r="F18" s="366"/>
      <c r="G18" s="366"/>
      <c r="H18" s="366">
        <f>SUM(H19:H20)</f>
        <v>0</v>
      </c>
      <c r="I18" s="366">
        <f>SUM(I19:I20)</f>
        <v>0</v>
      </c>
      <c r="J18" s="1263"/>
      <c r="K18" s="1278"/>
      <c r="L18" s="1279"/>
    </row>
    <row r="19" spans="1:12" s="367" customFormat="1" ht="16.5" customHeight="1">
      <c r="A19" s="355" t="s">
        <v>44</v>
      </c>
      <c r="B19" s="368" t="s">
        <v>469</v>
      </c>
      <c r="C19" s="369" t="s">
        <v>470</v>
      </c>
      <c r="D19" s="370"/>
      <c r="E19" s="370"/>
      <c r="F19" s="370"/>
      <c r="G19" s="370"/>
      <c r="H19" s="370"/>
      <c r="I19" s="370">
        <f t="shared" ref="I19:I24" si="0">SUM(D19:H19)</f>
        <v>0</v>
      </c>
      <c r="J19" s="1263"/>
      <c r="K19" s="1278"/>
      <c r="L19" s="1279"/>
    </row>
    <row r="20" spans="1:12" s="371" customFormat="1" ht="16.5" customHeight="1">
      <c r="A20" s="355" t="s">
        <v>46</v>
      </c>
      <c r="B20" s="368" t="s">
        <v>471</v>
      </c>
      <c r="C20" s="369" t="s">
        <v>472</v>
      </c>
      <c r="D20" s="370"/>
      <c r="E20" s="370"/>
      <c r="F20" s="370"/>
      <c r="G20" s="370"/>
      <c r="H20" s="370"/>
      <c r="I20" s="370">
        <f t="shared" si="0"/>
        <v>0</v>
      </c>
      <c r="J20" s="1264"/>
      <c r="K20" s="1280"/>
      <c r="L20" s="1281"/>
    </row>
    <row r="21" spans="1:12" s="371" customFormat="1" ht="16.5" customHeight="1">
      <c r="A21" s="355" t="s">
        <v>48</v>
      </c>
      <c r="B21" s="372" t="s">
        <v>119</v>
      </c>
      <c r="C21" s="365" t="s">
        <v>120</v>
      </c>
      <c r="D21" s="370"/>
      <c r="E21" s="370"/>
      <c r="F21" s="370"/>
      <c r="G21" s="370"/>
      <c r="H21" s="370"/>
      <c r="I21" s="370">
        <f t="shared" si="0"/>
        <v>0</v>
      </c>
      <c r="J21" s="1264"/>
      <c r="K21" s="1280"/>
      <c r="L21" s="1281"/>
    </row>
    <row r="22" spans="1:12" s="367" customFormat="1" ht="16.5" customHeight="1">
      <c r="A22" s="355" t="s">
        <v>50</v>
      </c>
      <c r="B22" s="364" t="s">
        <v>122</v>
      </c>
      <c r="C22" s="365" t="s">
        <v>123</v>
      </c>
      <c r="D22" s="366"/>
      <c r="E22" s="366"/>
      <c r="F22" s="366"/>
      <c r="G22" s="366"/>
      <c r="H22" s="366"/>
      <c r="I22" s="370">
        <f t="shared" si="0"/>
        <v>0</v>
      </c>
      <c r="J22" s="1263"/>
      <c r="K22" s="1278"/>
      <c r="L22" s="1279"/>
    </row>
    <row r="23" spans="1:12" s="367" customFormat="1" ht="16.5" customHeight="1">
      <c r="A23" s="355" t="s">
        <v>53</v>
      </c>
      <c r="B23" s="364" t="s">
        <v>473</v>
      </c>
      <c r="C23" s="365" t="s">
        <v>126</v>
      </c>
      <c r="D23" s="366"/>
      <c r="E23" s="366"/>
      <c r="F23" s="366"/>
      <c r="G23" s="366"/>
      <c r="H23" s="366"/>
      <c r="I23" s="370">
        <f t="shared" si="0"/>
        <v>0</v>
      </c>
      <c r="J23" s="1263"/>
      <c r="K23" s="1278"/>
      <c r="L23" s="1279"/>
    </row>
    <row r="24" spans="1:12" s="371" customFormat="1" ht="16.5" customHeight="1">
      <c r="A24" s="355" t="s">
        <v>56</v>
      </c>
      <c r="B24" s="364" t="s">
        <v>474</v>
      </c>
      <c r="C24" s="365" t="s">
        <v>129</v>
      </c>
      <c r="D24" s="366"/>
      <c r="E24" s="366"/>
      <c r="F24" s="366"/>
      <c r="G24" s="366"/>
      <c r="H24" s="366"/>
      <c r="I24" s="370">
        <f t="shared" si="0"/>
        <v>0</v>
      </c>
      <c r="J24" s="1264"/>
      <c r="K24" s="1280"/>
      <c r="L24" s="1281"/>
    </row>
    <row r="25" spans="1:12" s="371" customFormat="1" ht="16.5" customHeight="1">
      <c r="A25" s="355" t="s">
        <v>59</v>
      </c>
      <c r="B25" s="373" t="s">
        <v>131</v>
      </c>
      <c r="C25" s="365" t="s">
        <v>132</v>
      </c>
      <c r="D25" s="366"/>
      <c r="E25" s="366">
        <v>1</v>
      </c>
      <c r="F25" s="366">
        <v>1</v>
      </c>
      <c r="G25" s="366"/>
      <c r="H25" s="366"/>
      <c r="I25" s="370"/>
      <c r="J25" s="1265">
        <v>1</v>
      </c>
      <c r="K25" s="1283">
        <v>1</v>
      </c>
      <c r="L25" s="1281"/>
    </row>
    <row r="26" spans="1:12" s="371" customFormat="1" ht="16.5" customHeight="1">
      <c r="A26" s="355" t="s">
        <v>61</v>
      </c>
      <c r="B26" s="364" t="s">
        <v>475</v>
      </c>
      <c r="C26" s="365" t="s">
        <v>135</v>
      </c>
      <c r="D26" s="366"/>
      <c r="E26" s="366"/>
      <c r="F26" s="366"/>
      <c r="G26" s="366"/>
      <c r="H26" s="366"/>
      <c r="I26" s="370">
        <f>SUM(D26:H26)</f>
        <v>0</v>
      </c>
      <c r="J26" s="1265"/>
      <c r="K26" s="1283"/>
      <c r="L26" s="1281"/>
    </row>
    <row r="27" spans="1:12" s="371" customFormat="1" ht="16.5" customHeight="1">
      <c r="A27" s="355" t="s">
        <v>63</v>
      </c>
      <c r="B27" s="364" t="s">
        <v>476</v>
      </c>
      <c r="C27" s="365" t="s">
        <v>138</v>
      </c>
      <c r="D27" s="366"/>
      <c r="E27" s="366"/>
      <c r="F27" s="366"/>
      <c r="G27" s="366"/>
      <c r="H27" s="366"/>
      <c r="I27" s="370">
        <f>SUM(D27:H27)</f>
        <v>0</v>
      </c>
      <c r="J27" s="1265"/>
      <c r="K27" s="1283"/>
      <c r="L27" s="1281"/>
    </row>
    <row r="28" spans="1:12" s="371" customFormat="1" ht="16.5" customHeight="1">
      <c r="A28" s="355" t="s">
        <v>65</v>
      </c>
      <c r="B28" s="364" t="s">
        <v>140</v>
      </c>
      <c r="C28" s="365" t="s">
        <v>141</v>
      </c>
      <c r="D28" s="374"/>
      <c r="E28" s="1299">
        <v>8922</v>
      </c>
      <c r="F28" s="1299">
        <v>8922</v>
      </c>
      <c r="G28" s="1299"/>
      <c r="H28" s="1300"/>
      <c r="I28" s="370"/>
      <c r="J28" s="1265">
        <v>8922</v>
      </c>
      <c r="K28" s="1283">
        <v>8922</v>
      </c>
      <c r="L28" s="1281"/>
    </row>
    <row r="29" spans="1:12" s="371" customFormat="1" ht="16.5" customHeight="1">
      <c r="A29" s="359" t="s">
        <v>67</v>
      </c>
      <c r="B29" s="375" t="s">
        <v>477</v>
      </c>
      <c r="C29" s="376" t="s">
        <v>144</v>
      </c>
      <c r="D29" s="377">
        <f>SUM(D16+D17+D18+D21+D22+D23+D24+D25+D26+D27+D28)</f>
        <v>0</v>
      </c>
      <c r="E29" s="1301"/>
      <c r="F29" s="1301"/>
      <c r="G29" s="1301"/>
      <c r="H29" s="1301">
        <f>SUM(H16+H17+H18+H21+H22+H23+H24+H25+H26+H27+H28)</f>
        <v>0</v>
      </c>
      <c r="I29" s="1301">
        <f>SUM(I16+I17+I18+I21+I22+I23+I24+I25+I26+I27+I28)</f>
        <v>0</v>
      </c>
      <c r="J29" s="1265"/>
      <c r="K29" s="1283"/>
      <c r="L29" s="1281"/>
    </row>
    <row r="30" spans="1:12" s="378" customFormat="1" ht="16.5" customHeight="1">
      <c r="A30" s="359" t="s">
        <v>69</v>
      </c>
      <c r="B30" s="375" t="s">
        <v>439</v>
      </c>
      <c r="C30" s="376" t="s">
        <v>162</v>
      </c>
      <c r="D30" s="377"/>
      <c r="E30" s="1301"/>
      <c r="F30" s="1301"/>
      <c r="G30" s="1301"/>
      <c r="H30" s="1301"/>
      <c r="I30" s="1301">
        <f>SUM(D30:H30)</f>
        <v>0</v>
      </c>
      <c r="J30" s="1302"/>
      <c r="K30" s="1303"/>
      <c r="L30" s="1282"/>
    </row>
    <row r="31" spans="1:12" s="371" customFormat="1" ht="16.5" customHeight="1">
      <c r="A31" s="359" t="s">
        <v>71</v>
      </c>
      <c r="B31" s="375" t="s">
        <v>405</v>
      </c>
      <c r="C31" s="376" t="s">
        <v>171</v>
      </c>
      <c r="D31" s="142"/>
      <c r="E31" s="142"/>
      <c r="F31" s="142"/>
      <c r="G31" s="142"/>
      <c r="H31" s="142"/>
      <c r="I31" s="142">
        <f>SUM(D31:H31)</f>
        <v>0</v>
      </c>
      <c r="J31" s="1264"/>
      <c r="K31" s="1280"/>
      <c r="L31" s="1281"/>
    </row>
    <row r="32" spans="1:12" s="371" customFormat="1" ht="16.5" customHeight="1">
      <c r="A32" s="379" t="s">
        <v>74</v>
      </c>
      <c r="B32" s="380" t="s">
        <v>440</v>
      </c>
      <c r="C32" s="381" t="s">
        <v>180</v>
      </c>
      <c r="D32" s="382"/>
      <c r="E32" s="382"/>
      <c r="F32" s="382"/>
      <c r="G32" s="382"/>
      <c r="H32" s="382"/>
      <c r="I32" s="382">
        <f>SUM(D32:H32)</f>
        <v>0</v>
      </c>
      <c r="J32" s="1293"/>
      <c r="K32" s="1294"/>
      <c r="L32" s="1295"/>
    </row>
    <row r="33" spans="1:12" s="371" customFormat="1" ht="16.5" customHeight="1">
      <c r="A33" s="383" t="s">
        <v>77</v>
      </c>
      <c r="B33" s="384" t="s">
        <v>478</v>
      </c>
      <c r="C33" s="385"/>
      <c r="D33" s="386">
        <f>D10+D15+D29+D30+D31+D32</f>
        <v>0</v>
      </c>
      <c r="E33" s="386">
        <f>SUM(E16:E32)</f>
        <v>8923</v>
      </c>
      <c r="F33" s="386">
        <f>SUM(F25:F28)</f>
        <v>8923</v>
      </c>
      <c r="G33" s="386"/>
      <c r="H33" s="386">
        <f>H10+H15+H29+H30+H31+H32</f>
        <v>0</v>
      </c>
      <c r="I33" s="386">
        <f>I10+I15+I29+I30+I31+I32</f>
        <v>0</v>
      </c>
      <c r="J33" s="1297">
        <v>8923</v>
      </c>
      <c r="K33" s="1297">
        <f>SUM(K25:K28)</f>
        <v>8923</v>
      </c>
      <c r="L33" s="1298"/>
    </row>
    <row r="34" spans="1:12" s="367" customFormat="1" ht="16.5" customHeight="1">
      <c r="A34" s="355" t="s">
        <v>80</v>
      </c>
      <c r="B34" s="387" t="s">
        <v>479</v>
      </c>
      <c r="C34" s="388" t="s">
        <v>189</v>
      </c>
      <c r="D34" s="389">
        <f>SUM(D35:D36)</f>
        <v>0</v>
      </c>
      <c r="E34" s="389">
        <v>132242</v>
      </c>
      <c r="F34" s="389">
        <v>132242</v>
      </c>
      <c r="G34" s="389"/>
      <c r="H34" s="389">
        <f>SUM(H35:H36)</f>
        <v>0</v>
      </c>
      <c r="I34" s="389">
        <f>SUM(I35:I36)</f>
        <v>0</v>
      </c>
      <c r="J34" s="1296">
        <v>132242</v>
      </c>
      <c r="K34" s="1307"/>
      <c r="L34" s="1308"/>
    </row>
    <row r="35" spans="1:12" s="367" customFormat="1" ht="16.5" customHeight="1">
      <c r="A35" s="355" t="s">
        <v>82</v>
      </c>
      <c r="B35" s="117" t="s">
        <v>191</v>
      </c>
      <c r="C35" s="388" t="s">
        <v>192</v>
      </c>
      <c r="D35" s="389"/>
      <c r="E35" s="389"/>
      <c r="F35" s="389"/>
      <c r="G35" s="389"/>
      <c r="H35" s="389"/>
      <c r="I35" s="389">
        <f>SUM(D35:H35)</f>
        <v>0</v>
      </c>
      <c r="J35" s="1263"/>
      <c r="K35" s="1309"/>
      <c r="L35" s="1310"/>
    </row>
    <row r="36" spans="1:12" s="367" customFormat="1" ht="16.5" customHeight="1">
      <c r="A36" s="355" t="s">
        <v>84</v>
      </c>
      <c r="B36" s="117" t="s">
        <v>194</v>
      </c>
      <c r="C36" s="388" t="s">
        <v>195</v>
      </c>
      <c r="D36" s="389"/>
      <c r="E36" s="389"/>
      <c r="F36" s="389"/>
      <c r="G36" s="389"/>
      <c r="H36" s="389"/>
      <c r="I36" s="389">
        <f>SUM(D36:H36)</f>
        <v>0</v>
      </c>
      <c r="J36" s="1263"/>
      <c r="K36" s="1309"/>
      <c r="L36" s="1310"/>
    </row>
    <row r="37" spans="1:12" s="367" customFormat="1" ht="16.5" customHeight="1">
      <c r="A37" s="355" t="s">
        <v>86</v>
      </c>
      <c r="B37" s="387" t="s">
        <v>480</v>
      </c>
      <c r="C37" s="390" t="s">
        <v>481</v>
      </c>
      <c r="D37" s="389">
        <f>SUM(D38:D39)</f>
        <v>16840583</v>
      </c>
      <c r="E37" s="389">
        <v>15078004</v>
      </c>
      <c r="F37" s="389">
        <v>15078004</v>
      </c>
      <c r="G37" s="1304">
        <f t="shared" ref="G37:G42" si="1">F37/D37</f>
        <v>0.8953374120123988</v>
      </c>
      <c r="H37" s="389">
        <f t="shared" ref="H37" si="2">SUM(H38:H39)</f>
        <v>0</v>
      </c>
      <c r="I37" s="389">
        <f>SUM(D37)</f>
        <v>16840583</v>
      </c>
      <c r="J37" s="1267">
        <f>SUM(E37)</f>
        <v>15078004</v>
      </c>
      <c r="K37" s="1311">
        <v>15078004</v>
      </c>
      <c r="L37" s="1315">
        <f>K37/I37</f>
        <v>0.8953374120123988</v>
      </c>
    </row>
    <row r="38" spans="1:12" s="367" customFormat="1" ht="16.5" customHeight="1">
      <c r="A38" s="355"/>
      <c r="B38" s="601" t="s">
        <v>562</v>
      </c>
      <c r="C38" s="603" t="s">
        <v>481</v>
      </c>
      <c r="D38" s="389">
        <v>11438247</v>
      </c>
      <c r="E38" s="389">
        <f>SUM(D38:D38)</f>
        <v>11438247</v>
      </c>
      <c r="F38" s="389">
        <v>11438247</v>
      </c>
      <c r="G38" s="1304">
        <f t="shared" si="1"/>
        <v>1</v>
      </c>
      <c r="H38" s="389"/>
      <c r="I38" s="389">
        <f>SUM(D38)</f>
        <v>11438247</v>
      </c>
      <c r="J38" s="1267">
        <f t="shared" ref="J38:J42" si="3">SUM(E38)</f>
        <v>11438247</v>
      </c>
      <c r="K38" s="1311">
        <v>11438247</v>
      </c>
      <c r="L38" s="1312"/>
    </row>
    <row r="39" spans="1:12" s="367" customFormat="1" ht="16.5" customHeight="1">
      <c r="A39" s="355"/>
      <c r="B39" s="602" t="s">
        <v>563</v>
      </c>
      <c r="C39" s="603" t="s">
        <v>481</v>
      </c>
      <c r="D39" s="389">
        <v>5402336</v>
      </c>
      <c r="E39" s="389">
        <v>3639757</v>
      </c>
      <c r="F39" s="389">
        <v>3639757</v>
      </c>
      <c r="G39" s="1304">
        <f t="shared" si="1"/>
        <v>0.67373762017023742</v>
      </c>
      <c r="H39" s="389"/>
      <c r="I39" s="389">
        <f>SUM(D39)</f>
        <v>5402336</v>
      </c>
      <c r="J39" s="1267">
        <f t="shared" si="3"/>
        <v>3639757</v>
      </c>
      <c r="K39" s="1311">
        <v>3639757</v>
      </c>
      <c r="L39" s="1312"/>
    </row>
    <row r="40" spans="1:12" s="367" customFormat="1" ht="16.5" customHeight="1">
      <c r="A40" s="355" t="s">
        <v>89</v>
      </c>
      <c r="B40" s="375" t="s">
        <v>482</v>
      </c>
      <c r="C40" s="391" t="s">
        <v>483</v>
      </c>
      <c r="D40" s="392">
        <f>SUM(D34+D37)</f>
        <v>16840583</v>
      </c>
      <c r="E40" s="392">
        <f>SUM(E34:E37)</f>
        <v>15210246</v>
      </c>
      <c r="F40" s="392">
        <f>SUM(F34:F37)</f>
        <v>15210246</v>
      </c>
      <c r="G40" s="1305">
        <f t="shared" si="1"/>
        <v>0.9031899905127988</v>
      </c>
      <c r="H40" s="392">
        <f>SUM(H34+H37)</f>
        <v>0</v>
      </c>
      <c r="I40" s="1289">
        <f>SUM(D40)</f>
        <v>16840583</v>
      </c>
      <c r="J40" s="1290">
        <f t="shared" si="3"/>
        <v>15210246</v>
      </c>
      <c r="K40" s="1313">
        <v>15210246</v>
      </c>
      <c r="L40" s="1314"/>
    </row>
    <row r="41" spans="1:12" s="367" customFormat="1" ht="16.5" customHeight="1">
      <c r="A41" s="383" t="s">
        <v>93</v>
      </c>
      <c r="B41" s="384" t="s">
        <v>484</v>
      </c>
      <c r="C41" s="393" t="s">
        <v>198</v>
      </c>
      <c r="D41" s="394">
        <f>D40</f>
        <v>16840583</v>
      </c>
      <c r="E41" s="394">
        <v>15210246</v>
      </c>
      <c r="F41" s="394">
        <v>15210246</v>
      </c>
      <c r="G41" s="1306">
        <f t="shared" si="1"/>
        <v>0.9031899905127988</v>
      </c>
      <c r="H41" s="394">
        <f t="shared" ref="H41" si="4">H40</f>
        <v>0</v>
      </c>
      <c r="I41" s="867">
        <f>SUM(D41)</f>
        <v>16840583</v>
      </c>
      <c r="J41" s="1066">
        <v>15210246</v>
      </c>
      <c r="K41" s="1316">
        <v>15210246</v>
      </c>
      <c r="L41" s="1331">
        <f>K41/I41</f>
        <v>0.9031899905127988</v>
      </c>
    </row>
    <row r="42" spans="1:12" s="367" customFormat="1" ht="23.25" customHeight="1">
      <c r="A42" s="383" t="s">
        <v>96</v>
      </c>
      <c r="B42" s="384" t="s">
        <v>485</v>
      </c>
      <c r="C42" s="395"/>
      <c r="D42" s="394">
        <f>D33+D41</f>
        <v>16840583</v>
      </c>
      <c r="E42" s="394">
        <f>SUM(E41,E33)</f>
        <v>15219169</v>
      </c>
      <c r="F42" s="394">
        <v>15219169</v>
      </c>
      <c r="G42" s="1306">
        <f t="shared" si="1"/>
        <v>0.90371984152805163</v>
      </c>
      <c r="H42" s="394">
        <f>H33+H41</f>
        <v>0</v>
      </c>
      <c r="I42" s="867">
        <f>SUM(D42)</f>
        <v>16840583</v>
      </c>
      <c r="J42" s="1066">
        <f t="shared" si="3"/>
        <v>15219169</v>
      </c>
      <c r="K42" s="1316">
        <v>15219169</v>
      </c>
      <c r="L42" s="1331">
        <v>0.9</v>
      </c>
    </row>
    <row r="43" spans="1:12" s="367" customFormat="1" ht="15" customHeight="1">
      <c r="A43" s="1622" t="s">
        <v>486</v>
      </c>
      <c r="B43" s="1622"/>
      <c r="C43" s="1622"/>
      <c r="D43" s="1622"/>
      <c r="E43" s="1622"/>
      <c r="F43" s="1622"/>
      <c r="G43" s="1622"/>
      <c r="H43" s="1622"/>
      <c r="I43" s="1622"/>
      <c r="J43" s="1622"/>
      <c r="K43" s="1622"/>
      <c r="L43" s="1623"/>
    </row>
    <row r="44" spans="1:12" s="367" customFormat="1" ht="17.25" customHeight="1">
      <c r="A44" s="879" t="s">
        <v>9</v>
      </c>
      <c r="B44" s="1286" t="s">
        <v>203</v>
      </c>
      <c r="C44" s="1287" t="s">
        <v>204</v>
      </c>
      <c r="D44" s="1288">
        <v>11468087</v>
      </c>
      <c r="E44" s="1288">
        <v>11264635</v>
      </c>
      <c r="F44" s="1288">
        <v>11264635</v>
      </c>
      <c r="G44" s="1317">
        <f>F44/D44</f>
        <v>0.98225929049892979</v>
      </c>
      <c r="H44" s="1288">
        <v>0</v>
      </c>
      <c r="I44" s="1288">
        <f>SUM(D44)</f>
        <v>11468087</v>
      </c>
      <c r="J44" s="1067">
        <f>SUM(E44)</f>
        <v>11264635</v>
      </c>
      <c r="K44" s="1327">
        <v>11264635</v>
      </c>
      <c r="L44" s="1326">
        <f>K44/I44</f>
        <v>0.98225929049892979</v>
      </c>
    </row>
    <row r="45" spans="1:12" s="367" customFormat="1" ht="17.25" customHeight="1">
      <c r="A45" s="400" t="s">
        <v>12</v>
      </c>
      <c r="B45" s="401" t="s">
        <v>205</v>
      </c>
      <c r="C45" s="402" t="s">
        <v>206</v>
      </c>
      <c r="D45" s="403">
        <v>2256156</v>
      </c>
      <c r="E45" s="399">
        <v>2275899</v>
      </c>
      <c r="F45" s="399">
        <v>2275899</v>
      </c>
      <c r="G45" s="1318">
        <f>F45/D45</f>
        <v>1.0087507246839313</v>
      </c>
      <c r="H45" s="403">
        <v>0</v>
      </c>
      <c r="I45" s="399">
        <f>SUM(D45)</f>
        <v>2256156</v>
      </c>
      <c r="J45" s="1065">
        <v>2275899</v>
      </c>
      <c r="K45" s="1311">
        <v>2275899</v>
      </c>
      <c r="L45" s="1315">
        <f t="shared" ref="L45:L46" si="5">K45/I45</f>
        <v>1.0087507246839313</v>
      </c>
    </row>
    <row r="46" spans="1:12" s="367" customFormat="1" ht="17.25" customHeight="1">
      <c r="A46" s="400" t="s">
        <v>15</v>
      </c>
      <c r="B46" s="401" t="s">
        <v>207</v>
      </c>
      <c r="C46" s="402" t="s">
        <v>208</v>
      </c>
      <c r="D46" s="403">
        <v>3116340</v>
      </c>
      <c r="E46" s="399">
        <v>1678635</v>
      </c>
      <c r="F46" s="399">
        <v>1478888</v>
      </c>
      <c r="G46" s="1318">
        <f>F46/D46</f>
        <v>0.47455925861748077</v>
      </c>
      <c r="H46" s="403">
        <v>0</v>
      </c>
      <c r="I46" s="399">
        <f>SUM(D46)</f>
        <v>3116340</v>
      </c>
      <c r="J46" s="1065">
        <f t="shared" ref="J46" si="6">SUM(E46)</f>
        <v>1678635</v>
      </c>
      <c r="K46" s="1311">
        <v>1478888</v>
      </c>
      <c r="L46" s="1315">
        <f t="shared" si="5"/>
        <v>0.47455925861748077</v>
      </c>
    </row>
    <row r="47" spans="1:12" s="367" customFormat="1" ht="17.25" customHeight="1">
      <c r="A47" s="400" t="s">
        <v>18</v>
      </c>
      <c r="B47" s="401" t="s">
        <v>209</v>
      </c>
      <c r="C47" s="402" t="s">
        <v>210</v>
      </c>
      <c r="D47" s="403"/>
      <c r="E47" s="403"/>
      <c r="F47" s="403"/>
      <c r="G47" s="403"/>
      <c r="H47" s="403"/>
      <c r="I47" s="399">
        <f>SUM(D47:H47)</f>
        <v>0</v>
      </c>
      <c r="J47" s="1266"/>
      <c r="K47" s="1278"/>
      <c r="L47" s="1328"/>
    </row>
    <row r="48" spans="1:12" s="367" customFormat="1" ht="17.25" customHeight="1">
      <c r="A48" s="886" t="s">
        <v>21</v>
      </c>
      <c r="B48" s="1336" t="s">
        <v>211</v>
      </c>
      <c r="C48" s="1337" t="s">
        <v>212</v>
      </c>
      <c r="D48" s="1338"/>
      <c r="E48" s="1338"/>
      <c r="F48" s="1338"/>
      <c r="G48" s="1338"/>
      <c r="H48" s="1338"/>
      <c r="I48" s="1320">
        <f>SUM(D48:H48)</f>
        <v>0</v>
      </c>
      <c r="J48" s="1268"/>
      <c r="K48" s="1291"/>
      <c r="L48" s="1292"/>
    </row>
    <row r="49" spans="1:13" s="351" customFormat="1" ht="17.25" customHeight="1">
      <c r="A49" s="414" t="s">
        <v>24</v>
      </c>
      <c r="B49" s="1339" t="s">
        <v>487</v>
      </c>
      <c r="C49" s="395" t="s">
        <v>229</v>
      </c>
      <c r="D49" s="862">
        <f>SUM(D44:D48)</f>
        <v>16840583</v>
      </c>
      <c r="E49" s="862">
        <v>15219169</v>
      </c>
      <c r="F49" s="862">
        <v>15019422</v>
      </c>
      <c r="G49" s="1224">
        <f>F49/D49</f>
        <v>0.89185879134944435</v>
      </c>
      <c r="H49" s="862">
        <f>SUM(H44:H48)</f>
        <v>0</v>
      </c>
      <c r="I49" s="862">
        <f>SUM(I44:I48)</f>
        <v>16840583</v>
      </c>
      <c r="J49" s="1269">
        <f>SUM(E49)</f>
        <v>15219169</v>
      </c>
      <c r="K49" s="1329">
        <f>SUM(K44:K46)</f>
        <v>15019422</v>
      </c>
      <c r="L49" s="1330">
        <f>K49/I49</f>
        <v>0.89185879134944435</v>
      </c>
      <c r="M49" s="406"/>
    </row>
    <row r="50" spans="1:13" s="408" customFormat="1" ht="17.25" customHeight="1">
      <c r="A50" s="396" t="s">
        <v>27</v>
      </c>
      <c r="B50" s="397" t="s">
        <v>488</v>
      </c>
      <c r="C50" s="398" t="s">
        <v>231</v>
      </c>
      <c r="D50" s="399"/>
      <c r="E50" s="399"/>
      <c r="F50" s="399"/>
      <c r="G50" s="399"/>
      <c r="H50" s="399"/>
      <c r="I50" s="399">
        <f>SUM(D50:H50)</f>
        <v>0</v>
      </c>
      <c r="J50" s="1270"/>
      <c r="K50" s="1324"/>
      <c r="L50" s="1325"/>
      <c r="M50" s="407"/>
    </row>
    <row r="51" spans="1:13" ht="17.25" customHeight="1">
      <c r="A51" s="400" t="s">
        <v>30</v>
      </c>
      <c r="B51" s="401" t="s">
        <v>232</v>
      </c>
      <c r="C51" s="402" t="s">
        <v>233</v>
      </c>
      <c r="D51" s="403"/>
      <c r="E51" s="403"/>
      <c r="F51" s="403"/>
      <c r="G51" s="403"/>
      <c r="H51" s="403"/>
      <c r="I51" s="403">
        <f>SUM(D51:H51)</f>
        <v>0</v>
      </c>
      <c r="J51" s="1266"/>
      <c r="K51" s="1284"/>
      <c r="L51" s="1285"/>
      <c r="M51" s="409"/>
    </row>
    <row r="52" spans="1:13" ht="17.25" customHeight="1">
      <c r="A52" s="400" t="s">
        <v>33</v>
      </c>
      <c r="B52" s="401" t="s">
        <v>489</v>
      </c>
      <c r="C52" s="402" t="s">
        <v>235</v>
      </c>
      <c r="D52" s="403"/>
      <c r="E52" s="403"/>
      <c r="F52" s="403"/>
      <c r="G52" s="403"/>
      <c r="H52" s="403"/>
      <c r="I52" s="403">
        <f>SUM(D52:H52)</f>
        <v>0</v>
      </c>
      <c r="J52" s="1266"/>
      <c r="K52" s="1284"/>
      <c r="L52" s="1285"/>
      <c r="M52" s="409"/>
    </row>
    <row r="53" spans="1:13" ht="17.25" customHeight="1">
      <c r="A53" s="410" t="s">
        <v>36</v>
      </c>
      <c r="B53" s="411" t="s">
        <v>490</v>
      </c>
      <c r="C53" s="412" t="s">
        <v>247</v>
      </c>
      <c r="D53" s="413">
        <f>SUM(D50:D52)</f>
        <v>0</v>
      </c>
      <c r="E53" s="413"/>
      <c r="F53" s="413"/>
      <c r="G53" s="413"/>
      <c r="H53" s="413">
        <f>SUM(H50:H52)</f>
        <v>0</v>
      </c>
      <c r="I53" s="405">
        <f>SUM(D53:H53)</f>
        <v>0</v>
      </c>
      <c r="J53" s="1268"/>
      <c r="K53" s="1321"/>
      <c r="L53" s="1322"/>
      <c r="M53" s="409"/>
    </row>
    <row r="54" spans="1:13" ht="17.25" customHeight="1">
      <c r="A54" s="414" t="s">
        <v>38</v>
      </c>
      <c r="B54" s="415" t="s">
        <v>491</v>
      </c>
      <c r="C54" s="395" t="s">
        <v>492</v>
      </c>
      <c r="D54" s="416">
        <f>D49+D53</f>
        <v>16840583</v>
      </c>
      <c r="E54" s="416">
        <f>SUM(E49)</f>
        <v>15219169</v>
      </c>
      <c r="F54" s="416">
        <f>SUM(F49:F53)</f>
        <v>15019422</v>
      </c>
      <c r="G54" s="1186">
        <f>F54/D54</f>
        <v>0.89185879134944435</v>
      </c>
      <c r="H54" s="416">
        <f>H49+H53</f>
        <v>0</v>
      </c>
      <c r="I54" s="416">
        <f>I49+I53</f>
        <v>16840583</v>
      </c>
      <c r="J54" s="1271">
        <f>SUM(E54)</f>
        <v>15219169</v>
      </c>
      <c r="K54" s="1332">
        <v>15019422</v>
      </c>
      <c r="L54" s="1334">
        <f>K54/I54</f>
        <v>0.89185879134944435</v>
      </c>
      <c r="M54" s="409"/>
    </row>
    <row r="55" spans="1:13" ht="17.25" customHeight="1">
      <c r="A55" s="417" t="s">
        <v>40</v>
      </c>
      <c r="B55" s="418" t="s">
        <v>493</v>
      </c>
      <c r="C55" s="419" t="s">
        <v>494</v>
      </c>
      <c r="D55" s="420"/>
      <c r="E55" s="420"/>
      <c r="F55" s="420"/>
      <c r="G55" s="420"/>
      <c r="H55" s="420"/>
      <c r="I55" s="420">
        <f>SUM(D55:H55)</f>
        <v>0</v>
      </c>
      <c r="J55" s="1272"/>
      <c r="K55" s="1332"/>
      <c r="L55" s="1323"/>
      <c r="M55" s="409"/>
    </row>
    <row r="56" spans="1:13" ht="27.75" customHeight="1">
      <c r="A56" s="395" t="s">
        <v>44</v>
      </c>
      <c r="B56" s="415" t="s">
        <v>564</v>
      </c>
      <c r="C56" s="395" t="s">
        <v>259</v>
      </c>
      <c r="D56" s="416">
        <f>SUM(D55:D55)</f>
        <v>0</v>
      </c>
      <c r="E56" s="416"/>
      <c r="F56" s="416"/>
      <c r="G56" s="416"/>
      <c r="H56" s="416">
        <f>SUM(H55:H55)</f>
        <v>0</v>
      </c>
      <c r="I56" s="416">
        <f>SUM(I55:I55)</f>
        <v>0</v>
      </c>
      <c r="J56" s="1273"/>
      <c r="K56" s="1332"/>
      <c r="L56" s="1323"/>
      <c r="M56" s="409"/>
    </row>
    <row r="57" spans="1:13" ht="17.25" customHeight="1">
      <c r="A57" s="421" t="s">
        <v>46</v>
      </c>
      <c r="B57" s="422" t="s">
        <v>495</v>
      </c>
      <c r="C57" s="395" t="s">
        <v>261</v>
      </c>
      <c r="D57" s="423">
        <f>SUM(D54+D56)</f>
        <v>16840583</v>
      </c>
      <c r="E57" s="423">
        <f>SUM(E54)</f>
        <v>15219169</v>
      </c>
      <c r="F57" s="423">
        <f>SUM(F54)</f>
        <v>15019422</v>
      </c>
      <c r="G57" s="1319">
        <f>SUM(G54)</f>
        <v>0.89185879134944435</v>
      </c>
      <c r="H57" s="423">
        <f>SUM(H54+H56)</f>
        <v>0</v>
      </c>
      <c r="I57" s="423">
        <f>SUM(I54+I56)</f>
        <v>16840583</v>
      </c>
      <c r="J57" s="1271">
        <f>SUM(E57)</f>
        <v>15219169</v>
      </c>
      <c r="K57" s="1333">
        <v>15019422</v>
      </c>
      <c r="L57" s="1335">
        <f>K57/I57</f>
        <v>0.89185879134944435</v>
      </c>
      <c r="M57" s="409"/>
    </row>
    <row r="58" spans="1:13" ht="12" customHeight="1">
      <c r="A58" s="424"/>
      <c r="B58" s="425"/>
      <c r="C58" s="426"/>
      <c r="D58" s="426"/>
      <c r="E58" s="426"/>
      <c r="F58" s="426"/>
      <c r="G58" s="426"/>
      <c r="H58" s="426"/>
      <c r="I58" s="426"/>
      <c r="J58" s="409"/>
      <c r="K58" s="409"/>
      <c r="L58" s="409"/>
      <c r="M58" s="409"/>
    </row>
    <row r="59" spans="1:13" ht="12" customHeight="1">
      <c r="A59" s="424"/>
      <c r="B59" s="425"/>
      <c r="C59" s="426"/>
      <c r="D59" s="426"/>
      <c r="E59" s="426"/>
      <c r="F59" s="426"/>
      <c r="G59" s="426"/>
      <c r="H59" s="426"/>
      <c r="I59" s="426"/>
      <c r="J59" s="409"/>
      <c r="K59" s="409"/>
      <c r="L59" s="409"/>
      <c r="M59" s="409"/>
    </row>
    <row r="60" spans="1:13">
      <c r="A60" s="427"/>
      <c r="B60" s="428"/>
      <c r="C60" s="428"/>
    </row>
    <row r="61" spans="1:13">
      <c r="A61" s="427"/>
      <c r="B61" s="428"/>
      <c r="C61" s="428"/>
    </row>
    <row r="62" spans="1:13">
      <c r="A62" s="427"/>
      <c r="B62" s="428"/>
      <c r="C62" s="428"/>
    </row>
  </sheetData>
  <sheetProtection formatCells="0"/>
  <mergeCells count="4">
    <mergeCell ref="A5:L5"/>
    <mergeCell ref="A43:L43"/>
    <mergeCell ref="A2:L2"/>
    <mergeCell ref="A1:L1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50" orientation="portrait" verticalDpi="300" r:id="rId1"/>
  <headerFooter alignWithMargins="0">
    <oddHeader>&amp;R&amp;"Times New Roman CE,Félkövér dőlt"&amp;11 10. melléklet az /2019. (.)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K23"/>
  <sheetViews>
    <sheetView zoomScaleNormal="100" workbookViewId="0">
      <selection sqref="A1:H23"/>
    </sheetView>
  </sheetViews>
  <sheetFormatPr defaultRowHeight="12.75"/>
  <cols>
    <col min="1" max="1" width="6.6640625" style="343" customWidth="1"/>
    <col min="2" max="2" width="24.6640625" style="318" customWidth="1"/>
    <col min="3" max="3" width="13" style="318" customWidth="1"/>
    <col min="4" max="5" width="15.5" style="344" customWidth="1"/>
    <col min="6" max="6" width="11.5" style="344" customWidth="1"/>
    <col min="7" max="7" width="13" style="344" customWidth="1"/>
    <col min="8" max="9" width="14" style="344" customWidth="1"/>
    <col min="10" max="10" width="13.33203125" style="318" customWidth="1"/>
    <col min="11" max="11" width="14.6640625" style="318" customWidth="1"/>
    <col min="12" max="256" width="9.33203125" style="318"/>
    <col min="257" max="257" width="6.6640625" style="318" customWidth="1"/>
    <col min="258" max="258" width="24.6640625" style="318" customWidth="1"/>
    <col min="259" max="259" width="13" style="318" customWidth="1"/>
    <col min="260" max="261" width="15.5" style="318" customWidth="1"/>
    <col min="262" max="262" width="11.5" style="318" customWidth="1"/>
    <col min="263" max="263" width="13" style="318" customWidth="1"/>
    <col min="264" max="265" width="14" style="318" customWidth="1"/>
    <col min="266" max="266" width="13.33203125" style="318" customWidth="1"/>
    <col min="267" max="267" width="14.6640625" style="318" customWidth="1"/>
    <col min="268" max="512" width="9.33203125" style="318"/>
    <col min="513" max="513" width="6.6640625" style="318" customWidth="1"/>
    <col min="514" max="514" width="24.6640625" style="318" customWidth="1"/>
    <col min="515" max="515" width="13" style="318" customWidth="1"/>
    <col min="516" max="517" width="15.5" style="318" customWidth="1"/>
    <col min="518" max="518" width="11.5" style="318" customWidth="1"/>
    <col min="519" max="519" width="13" style="318" customWidth="1"/>
    <col min="520" max="521" width="14" style="318" customWidth="1"/>
    <col min="522" max="522" width="13.33203125" style="318" customWidth="1"/>
    <col min="523" max="523" width="14.6640625" style="318" customWidth="1"/>
    <col min="524" max="768" width="9.33203125" style="318"/>
    <col min="769" max="769" width="6.6640625" style="318" customWidth="1"/>
    <col min="770" max="770" width="24.6640625" style="318" customWidth="1"/>
    <col min="771" max="771" width="13" style="318" customWidth="1"/>
    <col min="772" max="773" width="15.5" style="318" customWidth="1"/>
    <col min="774" max="774" width="11.5" style="318" customWidth="1"/>
    <col min="775" max="775" width="13" style="318" customWidth="1"/>
    <col min="776" max="777" width="14" style="318" customWidth="1"/>
    <col min="778" max="778" width="13.33203125" style="318" customWidth="1"/>
    <col min="779" max="779" width="14.6640625" style="318" customWidth="1"/>
    <col min="780" max="1024" width="9.33203125" style="318"/>
    <col min="1025" max="1025" width="6.6640625" style="318" customWidth="1"/>
    <col min="1026" max="1026" width="24.6640625" style="318" customWidth="1"/>
    <col min="1027" max="1027" width="13" style="318" customWidth="1"/>
    <col min="1028" max="1029" width="15.5" style="318" customWidth="1"/>
    <col min="1030" max="1030" width="11.5" style="318" customWidth="1"/>
    <col min="1031" max="1031" width="13" style="318" customWidth="1"/>
    <col min="1032" max="1033" width="14" style="318" customWidth="1"/>
    <col min="1034" max="1034" width="13.33203125" style="318" customWidth="1"/>
    <col min="1035" max="1035" width="14.6640625" style="318" customWidth="1"/>
    <col min="1036" max="1280" width="9.33203125" style="318"/>
    <col min="1281" max="1281" width="6.6640625" style="318" customWidth="1"/>
    <col min="1282" max="1282" width="24.6640625" style="318" customWidth="1"/>
    <col min="1283" max="1283" width="13" style="318" customWidth="1"/>
    <col min="1284" max="1285" width="15.5" style="318" customWidth="1"/>
    <col min="1286" max="1286" width="11.5" style="318" customWidth="1"/>
    <col min="1287" max="1287" width="13" style="318" customWidth="1"/>
    <col min="1288" max="1289" width="14" style="318" customWidth="1"/>
    <col min="1290" max="1290" width="13.33203125" style="318" customWidth="1"/>
    <col min="1291" max="1291" width="14.6640625" style="318" customWidth="1"/>
    <col min="1292" max="1536" width="9.33203125" style="318"/>
    <col min="1537" max="1537" width="6.6640625" style="318" customWidth="1"/>
    <col min="1538" max="1538" width="24.6640625" style="318" customWidth="1"/>
    <col min="1539" max="1539" width="13" style="318" customWidth="1"/>
    <col min="1540" max="1541" width="15.5" style="318" customWidth="1"/>
    <col min="1542" max="1542" width="11.5" style="318" customWidth="1"/>
    <col min="1543" max="1543" width="13" style="318" customWidth="1"/>
    <col min="1544" max="1545" width="14" style="318" customWidth="1"/>
    <col min="1546" max="1546" width="13.33203125" style="318" customWidth="1"/>
    <col min="1547" max="1547" width="14.6640625" style="318" customWidth="1"/>
    <col min="1548" max="1792" width="9.33203125" style="318"/>
    <col min="1793" max="1793" width="6.6640625" style="318" customWidth="1"/>
    <col min="1794" max="1794" width="24.6640625" style="318" customWidth="1"/>
    <col min="1795" max="1795" width="13" style="318" customWidth="1"/>
    <col min="1796" max="1797" width="15.5" style="318" customWidth="1"/>
    <col min="1798" max="1798" width="11.5" style="318" customWidth="1"/>
    <col min="1799" max="1799" width="13" style="318" customWidth="1"/>
    <col min="1800" max="1801" width="14" style="318" customWidth="1"/>
    <col min="1802" max="1802" width="13.33203125" style="318" customWidth="1"/>
    <col min="1803" max="1803" width="14.6640625" style="318" customWidth="1"/>
    <col min="1804" max="2048" width="9.33203125" style="318"/>
    <col min="2049" max="2049" width="6.6640625" style="318" customWidth="1"/>
    <col min="2050" max="2050" width="24.6640625" style="318" customWidth="1"/>
    <col min="2051" max="2051" width="13" style="318" customWidth="1"/>
    <col min="2052" max="2053" width="15.5" style="318" customWidth="1"/>
    <col min="2054" max="2054" width="11.5" style="318" customWidth="1"/>
    <col min="2055" max="2055" width="13" style="318" customWidth="1"/>
    <col min="2056" max="2057" width="14" style="318" customWidth="1"/>
    <col min="2058" max="2058" width="13.33203125" style="318" customWidth="1"/>
    <col min="2059" max="2059" width="14.6640625" style="318" customWidth="1"/>
    <col min="2060" max="2304" width="9.33203125" style="318"/>
    <col min="2305" max="2305" width="6.6640625" style="318" customWidth="1"/>
    <col min="2306" max="2306" width="24.6640625" style="318" customWidth="1"/>
    <col min="2307" max="2307" width="13" style="318" customWidth="1"/>
    <col min="2308" max="2309" width="15.5" style="318" customWidth="1"/>
    <col min="2310" max="2310" width="11.5" style="318" customWidth="1"/>
    <col min="2311" max="2311" width="13" style="318" customWidth="1"/>
    <col min="2312" max="2313" width="14" style="318" customWidth="1"/>
    <col min="2314" max="2314" width="13.33203125" style="318" customWidth="1"/>
    <col min="2315" max="2315" width="14.6640625" style="318" customWidth="1"/>
    <col min="2316" max="2560" width="9.33203125" style="318"/>
    <col min="2561" max="2561" width="6.6640625" style="318" customWidth="1"/>
    <col min="2562" max="2562" width="24.6640625" style="318" customWidth="1"/>
    <col min="2563" max="2563" width="13" style="318" customWidth="1"/>
    <col min="2564" max="2565" width="15.5" style="318" customWidth="1"/>
    <col min="2566" max="2566" width="11.5" style="318" customWidth="1"/>
    <col min="2567" max="2567" width="13" style="318" customWidth="1"/>
    <col min="2568" max="2569" width="14" style="318" customWidth="1"/>
    <col min="2570" max="2570" width="13.33203125" style="318" customWidth="1"/>
    <col min="2571" max="2571" width="14.6640625" style="318" customWidth="1"/>
    <col min="2572" max="2816" width="9.33203125" style="318"/>
    <col min="2817" max="2817" width="6.6640625" style="318" customWidth="1"/>
    <col min="2818" max="2818" width="24.6640625" style="318" customWidth="1"/>
    <col min="2819" max="2819" width="13" style="318" customWidth="1"/>
    <col min="2820" max="2821" width="15.5" style="318" customWidth="1"/>
    <col min="2822" max="2822" width="11.5" style="318" customWidth="1"/>
    <col min="2823" max="2823" width="13" style="318" customWidth="1"/>
    <col min="2824" max="2825" width="14" style="318" customWidth="1"/>
    <col min="2826" max="2826" width="13.33203125" style="318" customWidth="1"/>
    <col min="2827" max="2827" width="14.6640625" style="318" customWidth="1"/>
    <col min="2828" max="3072" width="9.33203125" style="318"/>
    <col min="3073" max="3073" width="6.6640625" style="318" customWidth="1"/>
    <col min="3074" max="3074" width="24.6640625" style="318" customWidth="1"/>
    <col min="3075" max="3075" width="13" style="318" customWidth="1"/>
    <col min="3076" max="3077" width="15.5" style="318" customWidth="1"/>
    <col min="3078" max="3078" width="11.5" style="318" customWidth="1"/>
    <col min="3079" max="3079" width="13" style="318" customWidth="1"/>
    <col min="3080" max="3081" width="14" style="318" customWidth="1"/>
    <col min="3082" max="3082" width="13.33203125" style="318" customWidth="1"/>
    <col min="3083" max="3083" width="14.6640625" style="318" customWidth="1"/>
    <col min="3084" max="3328" width="9.33203125" style="318"/>
    <col min="3329" max="3329" width="6.6640625" style="318" customWidth="1"/>
    <col min="3330" max="3330" width="24.6640625" style="318" customWidth="1"/>
    <col min="3331" max="3331" width="13" style="318" customWidth="1"/>
    <col min="3332" max="3333" width="15.5" style="318" customWidth="1"/>
    <col min="3334" max="3334" width="11.5" style="318" customWidth="1"/>
    <col min="3335" max="3335" width="13" style="318" customWidth="1"/>
    <col min="3336" max="3337" width="14" style="318" customWidth="1"/>
    <col min="3338" max="3338" width="13.33203125" style="318" customWidth="1"/>
    <col min="3339" max="3339" width="14.6640625" style="318" customWidth="1"/>
    <col min="3340" max="3584" width="9.33203125" style="318"/>
    <col min="3585" max="3585" width="6.6640625" style="318" customWidth="1"/>
    <col min="3586" max="3586" width="24.6640625" style="318" customWidth="1"/>
    <col min="3587" max="3587" width="13" style="318" customWidth="1"/>
    <col min="3588" max="3589" width="15.5" style="318" customWidth="1"/>
    <col min="3590" max="3590" width="11.5" style="318" customWidth="1"/>
    <col min="3591" max="3591" width="13" style="318" customWidth="1"/>
    <col min="3592" max="3593" width="14" style="318" customWidth="1"/>
    <col min="3594" max="3594" width="13.33203125" style="318" customWidth="1"/>
    <col min="3595" max="3595" width="14.6640625" style="318" customWidth="1"/>
    <col min="3596" max="3840" width="9.33203125" style="318"/>
    <col min="3841" max="3841" width="6.6640625" style="318" customWidth="1"/>
    <col min="3842" max="3842" width="24.6640625" style="318" customWidth="1"/>
    <col min="3843" max="3843" width="13" style="318" customWidth="1"/>
    <col min="3844" max="3845" width="15.5" style="318" customWidth="1"/>
    <col min="3846" max="3846" width="11.5" style="318" customWidth="1"/>
    <col min="3847" max="3847" width="13" style="318" customWidth="1"/>
    <col min="3848" max="3849" width="14" style="318" customWidth="1"/>
    <col min="3850" max="3850" width="13.33203125" style="318" customWidth="1"/>
    <col min="3851" max="3851" width="14.6640625" style="318" customWidth="1"/>
    <col min="3852" max="4096" width="9.33203125" style="318"/>
    <col min="4097" max="4097" width="6.6640625" style="318" customWidth="1"/>
    <col min="4098" max="4098" width="24.6640625" style="318" customWidth="1"/>
    <col min="4099" max="4099" width="13" style="318" customWidth="1"/>
    <col min="4100" max="4101" width="15.5" style="318" customWidth="1"/>
    <col min="4102" max="4102" width="11.5" style="318" customWidth="1"/>
    <col min="4103" max="4103" width="13" style="318" customWidth="1"/>
    <col min="4104" max="4105" width="14" style="318" customWidth="1"/>
    <col min="4106" max="4106" width="13.33203125" style="318" customWidth="1"/>
    <col min="4107" max="4107" width="14.6640625" style="318" customWidth="1"/>
    <col min="4108" max="4352" width="9.33203125" style="318"/>
    <col min="4353" max="4353" width="6.6640625" style="318" customWidth="1"/>
    <col min="4354" max="4354" width="24.6640625" style="318" customWidth="1"/>
    <col min="4355" max="4355" width="13" style="318" customWidth="1"/>
    <col min="4356" max="4357" width="15.5" style="318" customWidth="1"/>
    <col min="4358" max="4358" width="11.5" style="318" customWidth="1"/>
    <col min="4359" max="4359" width="13" style="318" customWidth="1"/>
    <col min="4360" max="4361" width="14" style="318" customWidth="1"/>
    <col min="4362" max="4362" width="13.33203125" style="318" customWidth="1"/>
    <col min="4363" max="4363" width="14.6640625" style="318" customWidth="1"/>
    <col min="4364" max="4608" width="9.33203125" style="318"/>
    <col min="4609" max="4609" width="6.6640625" style="318" customWidth="1"/>
    <col min="4610" max="4610" width="24.6640625" style="318" customWidth="1"/>
    <col min="4611" max="4611" width="13" style="318" customWidth="1"/>
    <col min="4612" max="4613" width="15.5" style="318" customWidth="1"/>
    <col min="4614" max="4614" width="11.5" style="318" customWidth="1"/>
    <col min="4615" max="4615" width="13" style="318" customWidth="1"/>
    <col min="4616" max="4617" width="14" style="318" customWidth="1"/>
    <col min="4618" max="4618" width="13.33203125" style="318" customWidth="1"/>
    <col min="4619" max="4619" width="14.6640625" style="318" customWidth="1"/>
    <col min="4620" max="4864" width="9.33203125" style="318"/>
    <col min="4865" max="4865" width="6.6640625" style="318" customWidth="1"/>
    <col min="4866" max="4866" width="24.6640625" style="318" customWidth="1"/>
    <col min="4867" max="4867" width="13" style="318" customWidth="1"/>
    <col min="4868" max="4869" width="15.5" style="318" customWidth="1"/>
    <col min="4870" max="4870" width="11.5" style="318" customWidth="1"/>
    <col min="4871" max="4871" width="13" style="318" customWidth="1"/>
    <col min="4872" max="4873" width="14" style="318" customWidth="1"/>
    <col min="4874" max="4874" width="13.33203125" style="318" customWidth="1"/>
    <col min="4875" max="4875" width="14.6640625" style="318" customWidth="1"/>
    <col min="4876" max="5120" width="9.33203125" style="318"/>
    <col min="5121" max="5121" width="6.6640625" style="318" customWidth="1"/>
    <col min="5122" max="5122" width="24.6640625" style="318" customWidth="1"/>
    <col min="5123" max="5123" width="13" style="318" customWidth="1"/>
    <col min="5124" max="5125" width="15.5" style="318" customWidth="1"/>
    <col min="5126" max="5126" width="11.5" style="318" customWidth="1"/>
    <col min="5127" max="5127" width="13" style="318" customWidth="1"/>
    <col min="5128" max="5129" width="14" style="318" customWidth="1"/>
    <col min="5130" max="5130" width="13.33203125" style="318" customWidth="1"/>
    <col min="5131" max="5131" width="14.6640625" style="318" customWidth="1"/>
    <col min="5132" max="5376" width="9.33203125" style="318"/>
    <col min="5377" max="5377" width="6.6640625" style="318" customWidth="1"/>
    <col min="5378" max="5378" width="24.6640625" style="318" customWidth="1"/>
    <col min="5379" max="5379" width="13" style="318" customWidth="1"/>
    <col min="5380" max="5381" width="15.5" style="318" customWidth="1"/>
    <col min="5382" max="5382" width="11.5" style="318" customWidth="1"/>
    <col min="5383" max="5383" width="13" style="318" customWidth="1"/>
    <col min="5384" max="5385" width="14" style="318" customWidth="1"/>
    <col min="5386" max="5386" width="13.33203125" style="318" customWidth="1"/>
    <col min="5387" max="5387" width="14.6640625" style="318" customWidth="1"/>
    <col min="5388" max="5632" width="9.33203125" style="318"/>
    <col min="5633" max="5633" width="6.6640625" style="318" customWidth="1"/>
    <col min="5634" max="5634" width="24.6640625" style="318" customWidth="1"/>
    <col min="5635" max="5635" width="13" style="318" customWidth="1"/>
    <col min="5636" max="5637" width="15.5" style="318" customWidth="1"/>
    <col min="5638" max="5638" width="11.5" style="318" customWidth="1"/>
    <col min="5639" max="5639" width="13" style="318" customWidth="1"/>
    <col min="5640" max="5641" width="14" style="318" customWidth="1"/>
    <col min="5642" max="5642" width="13.33203125" style="318" customWidth="1"/>
    <col min="5643" max="5643" width="14.6640625" style="318" customWidth="1"/>
    <col min="5644" max="5888" width="9.33203125" style="318"/>
    <col min="5889" max="5889" width="6.6640625" style="318" customWidth="1"/>
    <col min="5890" max="5890" width="24.6640625" style="318" customWidth="1"/>
    <col min="5891" max="5891" width="13" style="318" customWidth="1"/>
    <col min="5892" max="5893" width="15.5" style="318" customWidth="1"/>
    <col min="5894" max="5894" width="11.5" style="318" customWidth="1"/>
    <col min="5895" max="5895" width="13" style="318" customWidth="1"/>
    <col min="5896" max="5897" width="14" style="318" customWidth="1"/>
    <col min="5898" max="5898" width="13.33203125" style="318" customWidth="1"/>
    <col min="5899" max="5899" width="14.6640625" style="318" customWidth="1"/>
    <col min="5900" max="6144" width="9.33203125" style="318"/>
    <col min="6145" max="6145" width="6.6640625" style="318" customWidth="1"/>
    <col min="6146" max="6146" width="24.6640625" style="318" customWidth="1"/>
    <col min="6147" max="6147" width="13" style="318" customWidth="1"/>
    <col min="6148" max="6149" width="15.5" style="318" customWidth="1"/>
    <col min="6150" max="6150" width="11.5" style="318" customWidth="1"/>
    <col min="6151" max="6151" width="13" style="318" customWidth="1"/>
    <col min="6152" max="6153" width="14" style="318" customWidth="1"/>
    <col min="6154" max="6154" width="13.33203125" style="318" customWidth="1"/>
    <col min="6155" max="6155" width="14.6640625" style="318" customWidth="1"/>
    <col min="6156" max="6400" width="9.33203125" style="318"/>
    <col min="6401" max="6401" width="6.6640625" style="318" customWidth="1"/>
    <col min="6402" max="6402" width="24.6640625" style="318" customWidth="1"/>
    <col min="6403" max="6403" width="13" style="318" customWidth="1"/>
    <col min="6404" max="6405" width="15.5" style="318" customWidth="1"/>
    <col min="6406" max="6406" width="11.5" style="318" customWidth="1"/>
    <col min="6407" max="6407" width="13" style="318" customWidth="1"/>
    <col min="6408" max="6409" width="14" style="318" customWidth="1"/>
    <col min="6410" max="6410" width="13.33203125" style="318" customWidth="1"/>
    <col min="6411" max="6411" width="14.6640625" style="318" customWidth="1"/>
    <col min="6412" max="6656" width="9.33203125" style="318"/>
    <col min="6657" max="6657" width="6.6640625" style="318" customWidth="1"/>
    <col min="6658" max="6658" width="24.6640625" style="318" customWidth="1"/>
    <col min="6659" max="6659" width="13" style="318" customWidth="1"/>
    <col min="6660" max="6661" width="15.5" style="318" customWidth="1"/>
    <col min="6662" max="6662" width="11.5" style="318" customWidth="1"/>
    <col min="6663" max="6663" width="13" style="318" customWidth="1"/>
    <col min="6664" max="6665" width="14" style="318" customWidth="1"/>
    <col min="6666" max="6666" width="13.33203125" style="318" customWidth="1"/>
    <col min="6667" max="6667" width="14.6640625" style="318" customWidth="1"/>
    <col min="6668" max="6912" width="9.33203125" style="318"/>
    <col min="6913" max="6913" width="6.6640625" style="318" customWidth="1"/>
    <col min="6914" max="6914" width="24.6640625" style="318" customWidth="1"/>
    <col min="6915" max="6915" width="13" style="318" customWidth="1"/>
    <col min="6916" max="6917" width="15.5" style="318" customWidth="1"/>
    <col min="6918" max="6918" width="11.5" style="318" customWidth="1"/>
    <col min="6919" max="6919" width="13" style="318" customWidth="1"/>
    <col min="6920" max="6921" width="14" style="318" customWidth="1"/>
    <col min="6922" max="6922" width="13.33203125" style="318" customWidth="1"/>
    <col min="6923" max="6923" width="14.6640625" style="318" customWidth="1"/>
    <col min="6924" max="7168" width="9.33203125" style="318"/>
    <col min="7169" max="7169" width="6.6640625" style="318" customWidth="1"/>
    <col min="7170" max="7170" width="24.6640625" style="318" customWidth="1"/>
    <col min="7171" max="7171" width="13" style="318" customWidth="1"/>
    <col min="7172" max="7173" width="15.5" style="318" customWidth="1"/>
    <col min="7174" max="7174" width="11.5" style="318" customWidth="1"/>
    <col min="7175" max="7175" width="13" style="318" customWidth="1"/>
    <col min="7176" max="7177" width="14" style="318" customWidth="1"/>
    <col min="7178" max="7178" width="13.33203125" style="318" customWidth="1"/>
    <col min="7179" max="7179" width="14.6640625" style="318" customWidth="1"/>
    <col min="7180" max="7424" width="9.33203125" style="318"/>
    <col min="7425" max="7425" width="6.6640625" style="318" customWidth="1"/>
    <col min="7426" max="7426" width="24.6640625" style="318" customWidth="1"/>
    <col min="7427" max="7427" width="13" style="318" customWidth="1"/>
    <col min="7428" max="7429" width="15.5" style="318" customWidth="1"/>
    <col min="7430" max="7430" width="11.5" style="318" customWidth="1"/>
    <col min="7431" max="7431" width="13" style="318" customWidth="1"/>
    <col min="7432" max="7433" width="14" style="318" customWidth="1"/>
    <col min="7434" max="7434" width="13.33203125" style="318" customWidth="1"/>
    <col min="7435" max="7435" width="14.6640625" style="318" customWidth="1"/>
    <col min="7436" max="7680" width="9.33203125" style="318"/>
    <col min="7681" max="7681" width="6.6640625" style="318" customWidth="1"/>
    <col min="7682" max="7682" width="24.6640625" style="318" customWidth="1"/>
    <col min="7683" max="7683" width="13" style="318" customWidth="1"/>
    <col min="7684" max="7685" width="15.5" style="318" customWidth="1"/>
    <col min="7686" max="7686" width="11.5" style="318" customWidth="1"/>
    <col min="7687" max="7687" width="13" style="318" customWidth="1"/>
    <col min="7688" max="7689" width="14" style="318" customWidth="1"/>
    <col min="7690" max="7690" width="13.33203125" style="318" customWidth="1"/>
    <col min="7691" max="7691" width="14.6640625" style="318" customWidth="1"/>
    <col min="7692" max="7936" width="9.33203125" style="318"/>
    <col min="7937" max="7937" width="6.6640625" style="318" customWidth="1"/>
    <col min="7938" max="7938" width="24.6640625" style="318" customWidth="1"/>
    <col min="7939" max="7939" width="13" style="318" customWidth="1"/>
    <col min="7940" max="7941" width="15.5" style="318" customWidth="1"/>
    <col min="7942" max="7942" width="11.5" style="318" customWidth="1"/>
    <col min="7943" max="7943" width="13" style="318" customWidth="1"/>
    <col min="7944" max="7945" width="14" style="318" customWidth="1"/>
    <col min="7946" max="7946" width="13.33203125" style="318" customWidth="1"/>
    <col min="7947" max="7947" width="14.6640625" style="318" customWidth="1"/>
    <col min="7948" max="8192" width="9.33203125" style="318"/>
    <col min="8193" max="8193" width="6.6640625" style="318" customWidth="1"/>
    <col min="8194" max="8194" width="24.6640625" style="318" customWidth="1"/>
    <col min="8195" max="8195" width="13" style="318" customWidth="1"/>
    <col min="8196" max="8197" width="15.5" style="318" customWidth="1"/>
    <col min="8198" max="8198" width="11.5" style="318" customWidth="1"/>
    <col min="8199" max="8199" width="13" style="318" customWidth="1"/>
    <col min="8200" max="8201" width="14" style="318" customWidth="1"/>
    <col min="8202" max="8202" width="13.33203125" style="318" customWidth="1"/>
    <col min="8203" max="8203" width="14.6640625" style="318" customWidth="1"/>
    <col min="8204" max="8448" width="9.33203125" style="318"/>
    <col min="8449" max="8449" width="6.6640625" style="318" customWidth="1"/>
    <col min="8450" max="8450" width="24.6640625" style="318" customWidth="1"/>
    <col min="8451" max="8451" width="13" style="318" customWidth="1"/>
    <col min="8452" max="8453" width="15.5" style="318" customWidth="1"/>
    <col min="8454" max="8454" width="11.5" style="318" customWidth="1"/>
    <col min="8455" max="8455" width="13" style="318" customWidth="1"/>
    <col min="8456" max="8457" width="14" style="318" customWidth="1"/>
    <col min="8458" max="8458" width="13.33203125" style="318" customWidth="1"/>
    <col min="8459" max="8459" width="14.6640625" style="318" customWidth="1"/>
    <col min="8460" max="8704" width="9.33203125" style="318"/>
    <col min="8705" max="8705" width="6.6640625" style="318" customWidth="1"/>
    <col min="8706" max="8706" width="24.6640625" style="318" customWidth="1"/>
    <col min="8707" max="8707" width="13" style="318" customWidth="1"/>
    <col min="8708" max="8709" width="15.5" style="318" customWidth="1"/>
    <col min="8710" max="8710" width="11.5" style="318" customWidth="1"/>
    <col min="8711" max="8711" width="13" style="318" customWidth="1"/>
    <col min="8712" max="8713" width="14" style="318" customWidth="1"/>
    <col min="8714" max="8714" width="13.33203125" style="318" customWidth="1"/>
    <col min="8715" max="8715" width="14.6640625" style="318" customWidth="1"/>
    <col min="8716" max="8960" width="9.33203125" style="318"/>
    <col min="8961" max="8961" width="6.6640625" style="318" customWidth="1"/>
    <col min="8962" max="8962" width="24.6640625" style="318" customWidth="1"/>
    <col min="8963" max="8963" width="13" style="318" customWidth="1"/>
    <col min="8964" max="8965" width="15.5" style="318" customWidth="1"/>
    <col min="8966" max="8966" width="11.5" style="318" customWidth="1"/>
    <col min="8967" max="8967" width="13" style="318" customWidth="1"/>
    <col min="8968" max="8969" width="14" style="318" customWidth="1"/>
    <col min="8970" max="8970" width="13.33203125" style="318" customWidth="1"/>
    <col min="8971" max="8971" width="14.6640625" style="318" customWidth="1"/>
    <col min="8972" max="9216" width="9.33203125" style="318"/>
    <col min="9217" max="9217" width="6.6640625" style="318" customWidth="1"/>
    <col min="9218" max="9218" width="24.6640625" style="318" customWidth="1"/>
    <col min="9219" max="9219" width="13" style="318" customWidth="1"/>
    <col min="9220" max="9221" width="15.5" style="318" customWidth="1"/>
    <col min="9222" max="9222" width="11.5" style="318" customWidth="1"/>
    <col min="9223" max="9223" width="13" style="318" customWidth="1"/>
    <col min="9224" max="9225" width="14" style="318" customWidth="1"/>
    <col min="9226" max="9226" width="13.33203125" style="318" customWidth="1"/>
    <col min="9227" max="9227" width="14.6640625" style="318" customWidth="1"/>
    <col min="9228" max="9472" width="9.33203125" style="318"/>
    <col min="9473" max="9473" width="6.6640625" style="318" customWidth="1"/>
    <col min="9474" max="9474" width="24.6640625" style="318" customWidth="1"/>
    <col min="9475" max="9475" width="13" style="318" customWidth="1"/>
    <col min="9476" max="9477" width="15.5" style="318" customWidth="1"/>
    <col min="9478" max="9478" width="11.5" style="318" customWidth="1"/>
    <col min="9479" max="9479" width="13" style="318" customWidth="1"/>
    <col min="9480" max="9481" width="14" style="318" customWidth="1"/>
    <col min="9482" max="9482" width="13.33203125" style="318" customWidth="1"/>
    <col min="9483" max="9483" width="14.6640625" style="318" customWidth="1"/>
    <col min="9484" max="9728" width="9.33203125" style="318"/>
    <col min="9729" max="9729" width="6.6640625" style="318" customWidth="1"/>
    <col min="9730" max="9730" width="24.6640625" style="318" customWidth="1"/>
    <col min="9731" max="9731" width="13" style="318" customWidth="1"/>
    <col min="9732" max="9733" width="15.5" style="318" customWidth="1"/>
    <col min="9734" max="9734" width="11.5" style="318" customWidth="1"/>
    <col min="9735" max="9735" width="13" style="318" customWidth="1"/>
    <col min="9736" max="9737" width="14" style="318" customWidth="1"/>
    <col min="9738" max="9738" width="13.33203125" style="318" customWidth="1"/>
    <col min="9739" max="9739" width="14.6640625" style="318" customWidth="1"/>
    <col min="9740" max="9984" width="9.33203125" style="318"/>
    <col min="9985" max="9985" width="6.6640625" style="318" customWidth="1"/>
    <col min="9986" max="9986" width="24.6640625" style="318" customWidth="1"/>
    <col min="9987" max="9987" width="13" style="318" customWidth="1"/>
    <col min="9988" max="9989" width="15.5" style="318" customWidth="1"/>
    <col min="9990" max="9990" width="11.5" style="318" customWidth="1"/>
    <col min="9991" max="9991" width="13" style="318" customWidth="1"/>
    <col min="9992" max="9993" width="14" style="318" customWidth="1"/>
    <col min="9994" max="9994" width="13.33203125" style="318" customWidth="1"/>
    <col min="9995" max="9995" width="14.6640625" style="318" customWidth="1"/>
    <col min="9996" max="10240" width="9.33203125" style="318"/>
    <col min="10241" max="10241" width="6.6640625" style="318" customWidth="1"/>
    <col min="10242" max="10242" width="24.6640625" style="318" customWidth="1"/>
    <col min="10243" max="10243" width="13" style="318" customWidth="1"/>
    <col min="10244" max="10245" width="15.5" style="318" customWidth="1"/>
    <col min="10246" max="10246" width="11.5" style="318" customWidth="1"/>
    <col min="10247" max="10247" width="13" style="318" customWidth="1"/>
    <col min="10248" max="10249" width="14" style="318" customWidth="1"/>
    <col min="10250" max="10250" width="13.33203125" style="318" customWidth="1"/>
    <col min="10251" max="10251" width="14.6640625" style="318" customWidth="1"/>
    <col min="10252" max="10496" width="9.33203125" style="318"/>
    <col min="10497" max="10497" width="6.6640625" style="318" customWidth="1"/>
    <col min="10498" max="10498" width="24.6640625" style="318" customWidth="1"/>
    <col min="10499" max="10499" width="13" style="318" customWidth="1"/>
    <col min="10500" max="10501" width="15.5" style="318" customWidth="1"/>
    <col min="10502" max="10502" width="11.5" style="318" customWidth="1"/>
    <col min="10503" max="10503" width="13" style="318" customWidth="1"/>
    <col min="10504" max="10505" width="14" style="318" customWidth="1"/>
    <col min="10506" max="10506" width="13.33203125" style="318" customWidth="1"/>
    <col min="10507" max="10507" width="14.6640625" style="318" customWidth="1"/>
    <col min="10508" max="10752" width="9.33203125" style="318"/>
    <col min="10753" max="10753" width="6.6640625" style="318" customWidth="1"/>
    <col min="10754" max="10754" width="24.6640625" style="318" customWidth="1"/>
    <col min="10755" max="10755" width="13" style="318" customWidth="1"/>
    <col min="10756" max="10757" width="15.5" style="318" customWidth="1"/>
    <col min="10758" max="10758" width="11.5" style="318" customWidth="1"/>
    <col min="10759" max="10759" width="13" style="318" customWidth="1"/>
    <col min="10760" max="10761" width="14" style="318" customWidth="1"/>
    <col min="10762" max="10762" width="13.33203125" style="318" customWidth="1"/>
    <col min="10763" max="10763" width="14.6640625" style="318" customWidth="1"/>
    <col min="10764" max="11008" width="9.33203125" style="318"/>
    <col min="11009" max="11009" width="6.6640625" style="318" customWidth="1"/>
    <col min="11010" max="11010" width="24.6640625" style="318" customWidth="1"/>
    <col min="11011" max="11011" width="13" style="318" customWidth="1"/>
    <col min="11012" max="11013" width="15.5" style="318" customWidth="1"/>
    <col min="11014" max="11014" width="11.5" style="318" customWidth="1"/>
    <col min="11015" max="11015" width="13" style="318" customWidth="1"/>
    <col min="11016" max="11017" width="14" style="318" customWidth="1"/>
    <col min="11018" max="11018" width="13.33203125" style="318" customWidth="1"/>
    <col min="11019" max="11019" width="14.6640625" style="318" customWidth="1"/>
    <col min="11020" max="11264" width="9.33203125" style="318"/>
    <col min="11265" max="11265" width="6.6640625" style="318" customWidth="1"/>
    <col min="11266" max="11266" width="24.6640625" style="318" customWidth="1"/>
    <col min="11267" max="11267" width="13" style="318" customWidth="1"/>
    <col min="11268" max="11269" width="15.5" style="318" customWidth="1"/>
    <col min="11270" max="11270" width="11.5" style="318" customWidth="1"/>
    <col min="11271" max="11271" width="13" style="318" customWidth="1"/>
    <col min="11272" max="11273" width="14" style="318" customWidth="1"/>
    <col min="11274" max="11274" width="13.33203125" style="318" customWidth="1"/>
    <col min="11275" max="11275" width="14.6640625" style="318" customWidth="1"/>
    <col min="11276" max="11520" width="9.33203125" style="318"/>
    <col min="11521" max="11521" width="6.6640625" style="318" customWidth="1"/>
    <col min="11522" max="11522" width="24.6640625" style="318" customWidth="1"/>
    <col min="11523" max="11523" width="13" style="318" customWidth="1"/>
    <col min="11524" max="11525" width="15.5" style="318" customWidth="1"/>
    <col min="11526" max="11526" width="11.5" style="318" customWidth="1"/>
    <col min="11527" max="11527" width="13" style="318" customWidth="1"/>
    <col min="11528" max="11529" width="14" style="318" customWidth="1"/>
    <col min="11530" max="11530" width="13.33203125" style="318" customWidth="1"/>
    <col min="11531" max="11531" width="14.6640625" style="318" customWidth="1"/>
    <col min="11532" max="11776" width="9.33203125" style="318"/>
    <col min="11777" max="11777" width="6.6640625" style="318" customWidth="1"/>
    <col min="11778" max="11778" width="24.6640625" style="318" customWidth="1"/>
    <col min="11779" max="11779" width="13" style="318" customWidth="1"/>
    <col min="11780" max="11781" width="15.5" style="318" customWidth="1"/>
    <col min="11782" max="11782" width="11.5" style="318" customWidth="1"/>
    <col min="11783" max="11783" width="13" style="318" customWidth="1"/>
    <col min="11784" max="11785" width="14" style="318" customWidth="1"/>
    <col min="11786" max="11786" width="13.33203125" style="318" customWidth="1"/>
    <col min="11787" max="11787" width="14.6640625" style="318" customWidth="1"/>
    <col min="11788" max="12032" width="9.33203125" style="318"/>
    <col min="12033" max="12033" width="6.6640625" style="318" customWidth="1"/>
    <col min="12034" max="12034" width="24.6640625" style="318" customWidth="1"/>
    <col min="12035" max="12035" width="13" style="318" customWidth="1"/>
    <col min="12036" max="12037" width="15.5" style="318" customWidth="1"/>
    <col min="12038" max="12038" width="11.5" style="318" customWidth="1"/>
    <col min="12039" max="12039" width="13" style="318" customWidth="1"/>
    <col min="12040" max="12041" width="14" style="318" customWidth="1"/>
    <col min="12042" max="12042" width="13.33203125" style="318" customWidth="1"/>
    <col min="12043" max="12043" width="14.6640625" style="318" customWidth="1"/>
    <col min="12044" max="12288" width="9.33203125" style="318"/>
    <col min="12289" max="12289" width="6.6640625" style="318" customWidth="1"/>
    <col min="12290" max="12290" width="24.6640625" style="318" customWidth="1"/>
    <col min="12291" max="12291" width="13" style="318" customWidth="1"/>
    <col min="12292" max="12293" width="15.5" style="318" customWidth="1"/>
    <col min="12294" max="12294" width="11.5" style="318" customWidth="1"/>
    <col min="12295" max="12295" width="13" style="318" customWidth="1"/>
    <col min="12296" max="12297" width="14" style="318" customWidth="1"/>
    <col min="12298" max="12298" width="13.33203125" style="318" customWidth="1"/>
    <col min="12299" max="12299" width="14.6640625" style="318" customWidth="1"/>
    <col min="12300" max="12544" width="9.33203125" style="318"/>
    <col min="12545" max="12545" width="6.6640625" style="318" customWidth="1"/>
    <col min="12546" max="12546" width="24.6640625" style="318" customWidth="1"/>
    <col min="12547" max="12547" width="13" style="318" customWidth="1"/>
    <col min="12548" max="12549" width="15.5" style="318" customWidth="1"/>
    <col min="12550" max="12550" width="11.5" style="318" customWidth="1"/>
    <col min="12551" max="12551" width="13" style="318" customWidth="1"/>
    <col min="12552" max="12553" width="14" style="318" customWidth="1"/>
    <col min="12554" max="12554" width="13.33203125" style="318" customWidth="1"/>
    <col min="12555" max="12555" width="14.6640625" style="318" customWidth="1"/>
    <col min="12556" max="12800" width="9.33203125" style="318"/>
    <col min="12801" max="12801" width="6.6640625" style="318" customWidth="1"/>
    <col min="12802" max="12802" width="24.6640625" style="318" customWidth="1"/>
    <col min="12803" max="12803" width="13" style="318" customWidth="1"/>
    <col min="12804" max="12805" width="15.5" style="318" customWidth="1"/>
    <col min="12806" max="12806" width="11.5" style="318" customWidth="1"/>
    <col min="12807" max="12807" width="13" style="318" customWidth="1"/>
    <col min="12808" max="12809" width="14" style="318" customWidth="1"/>
    <col min="12810" max="12810" width="13.33203125" style="318" customWidth="1"/>
    <col min="12811" max="12811" width="14.6640625" style="318" customWidth="1"/>
    <col min="12812" max="13056" width="9.33203125" style="318"/>
    <col min="13057" max="13057" width="6.6640625" style="318" customWidth="1"/>
    <col min="13058" max="13058" width="24.6640625" style="318" customWidth="1"/>
    <col min="13059" max="13059" width="13" style="318" customWidth="1"/>
    <col min="13060" max="13061" width="15.5" style="318" customWidth="1"/>
    <col min="13062" max="13062" width="11.5" style="318" customWidth="1"/>
    <col min="13063" max="13063" width="13" style="318" customWidth="1"/>
    <col min="13064" max="13065" width="14" style="318" customWidth="1"/>
    <col min="13066" max="13066" width="13.33203125" style="318" customWidth="1"/>
    <col min="13067" max="13067" width="14.6640625" style="318" customWidth="1"/>
    <col min="13068" max="13312" width="9.33203125" style="318"/>
    <col min="13313" max="13313" width="6.6640625" style="318" customWidth="1"/>
    <col min="13314" max="13314" width="24.6640625" style="318" customWidth="1"/>
    <col min="13315" max="13315" width="13" style="318" customWidth="1"/>
    <col min="13316" max="13317" width="15.5" style="318" customWidth="1"/>
    <col min="13318" max="13318" width="11.5" style="318" customWidth="1"/>
    <col min="13319" max="13319" width="13" style="318" customWidth="1"/>
    <col min="13320" max="13321" width="14" style="318" customWidth="1"/>
    <col min="13322" max="13322" width="13.33203125" style="318" customWidth="1"/>
    <col min="13323" max="13323" width="14.6640625" style="318" customWidth="1"/>
    <col min="13324" max="13568" width="9.33203125" style="318"/>
    <col min="13569" max="13569" width="6.6640625" style="318" customWidth="1"/>
    <col min="13570" max="13570" width="24.6640625" style="318" customWidth="1"/>
    <col min="13571" max="13571" width="13" style="318" customWidth="1"/>
    <col min="13572" max="13573" width="15.5" style="318" customWidth="1"/>
    <col min="13574" max="13574" width="11.5" style="318" customWidth="1"/>
    <col min="13575" max="13575" width="13" style="318" customWidth="1"/>
    <col min="13576" max="13577" width="14" style="318" customWidth="1"/>
    <col min="13578" max="13578" width="13.33203125" style="318" customWidth="1"/>
    <col min="13579" max="13579" width="14.6640625" style="318" customWidth="1"/>
    <col min="13580" max="13824" width="9.33203125" style="318"/>
    <col min="13825" max="13825" width="6.6640625" style="318" customWidth="1"/>
    <col min="13826" max="13826" width="24.6640625" style="318" customWidth="1"/>
    <col min="13827" max="13827" width="13" style="318" customWidth="1"/>
    <col min="13828" max="13829" width="15.5" style="318" customWidth="1"/>
    <col min="13830" max="13830" width="11.5" style="318" customWidth="1"/>
    <col min="13831" max="13831" width="13" style="318" customWidth="1"/>
    <col min="13832" max="13833" width="14" style="318" customWidth="1"/>
    <col min="13834" max="13834" width="13.33203125" style="318" customWidth="1"/>
    <col min="13835" max="13835" width="14.6640625" style="318" customWidth="1"/>
    <col min="13836" max="14080" width="9.33203125" style="318"/>
    <col min="14081" max="14081" width="6.6640625" style="318" customWidth="1"/>
    <col min="14082" max="14082" width="24.6640625" style="318" customWidth="1"/>
    <col min="14083" max="14083" width="13" style="318" customWidth="1"/>
    <col min="14084" max="14085" width="15.5" style="318" customWidth="1"/>
    <col min="14086" max="14086" width="11.5" style="318" customWidth="1"/>
    <col min="14087" max="14087" width="13" style="318" customWidth="1"/>
    <col min="14088" max="14089" width="14" style="318" customWidth="1"/>
    <col min="14090" max="14090" width="13.33203125" style="318" customWidth="1"/>
    <col min="14091" max="14091" width="14.6640625" style="318" customWidth="1"/>
    <col min="14092" max="14336" width="9.33203125" style="318"/>
    <col min="14337" max="14337" width="6.6640625" style="318" customWidth="1"/>
    <col min="14338" max="14338" width="24.6640625" style="318" customWidth="1"/>
    <col min="14339" max="14339" width="13" style="318" customWidth="1"/>
    <col min="14340" max="14341" width="15.5" style="318" customWidth="1"/>
    <col min="14342" max="14342" width="11.5" style="318" customWidth="1"/>
    <col min="14343" max="14343" width="13" style="318" customWidth="1"/>
    <col min="14344" max="14345" width="14" style="318" customWidth="1"/>
    <col min="14346" max="14346" width="13.33203125" style="318" customWidth="1"/>
    <col min="14347" max="14347" width="14.6640625" style="318" customWidth="1"/>
    <col min="14348" max="14592" width="9.33203125" style="318"/>
    <col min="14593" max="14593" width="6.6640625" style="318" customWidth="1"/>
    <col min="14594" max="14594" width="24.6640625" style="318" customWidth="1"/>
    <col min="14595" max="14595" width="13" style="318" customWidth="1"/>
    <col min="14596" max="14597" width="15.5" style="318" customWidth="1"/>
    <col min="14598" max="14598" width="11.5" style="318" customWidth="1"/>
    <col min="14599" max="14599" width="13" style="318" customWidth="1"/>
    <col min="14600" max="14601" width="14" style="318" customWidth="1"/>
    <col min="14602" max="14602" width="13.33203125" style="318" customWidth="1"/>
    <col min="14603" max="14603" width="14.6640625" style="318" customWidth="1"/>
    <col min="14604" max="14848" width="9.33203125" style="318"/>
    <col min="14849" max="14849" width="6.6640625" style="318" customWidth="1"/>
    <col min="14850" max="14850" width="24.6640625" style="318" customWidth="1"/>
    <col min="14851" max="14851" width="13" style="318" customWidth="1"/>
    <col min="14852" max="14853" width="15.5" style="318" customWidth="1"/>
    <col min="14854" max="14854" width="11.5" style="318" customWidth="1"/>
    <col min="14855" max="14855" width="13" style="318" customWidth="1"/>
    <col min="14856" max="14857" width="14" style="318" customWidth="1"/>
    <col min="14858" max="14858" width="13.33203125" style="318" customWidth="1"/>
    <col min="14859" max="14859" width="14.6640625" style="318" customWidth="1"/>
    <col min="14860" max="15104" width="9.33203125" style="318"/>
    <col min="15105" max="15105" width="6.6640625" style="318" customWidth="1"/>
    <col min="15106" max="15106" width="24.6640625" style="318" customWidth="1"/>
    <col min="15107" max="15107" width="13" style="318" customWidth="1"/>
    <col min="15108" max="15109" width="15.5" style="318" customWidth="1"/>
    <col min="15110" max="15110" width="11.5" style="318" customWidth="1"/>
    <col min="15111" max="15111" width="13" style="318" customWidth="1"/>
    <col min="15112" max="15113" width="14" style="318" customWidth="1"/>
    <col min="15114" max="15114" width="13.33203125" style="318" customWidth="1"/>
    <col min="15115" max="15115" width="14.6640625" style="318" customWidth="1"/>
    <col min="15116" max="15360" width="9.33203125" style="318"/>
    <col min="15361" max="15361" width="6.6640625" style="318" customWidth="1"/>
    <col min="15362" max="15362" width="24.6640625" style="318" customWidth="1"/>
    <col min="15363" max="15363" width="13" style="318" customWidth="1"/>
    <col min="15364" max="15365" width="15.5" style="318" customWidth="1"/>
    <col min="15366" max="15366" width="11.5" style="318" customWidth="1"/>
    <col min="15367" max="15367" width="13" style="318" customWidth="1"/>
    <col min="15368" max="15369" width="14" style="318" customWidth="1"/>
    <col min="15370" max="15370" width="13.33203125" style="318" customWidth="1"/>
    <col min="15371" max="15371" width="14.6640625" style="318" customWidth="1"/>
    <col min="15372" max="15616" width="9.33203125" style="318"/>
    <col min="15617" max="15617" width="6.6640625" style="318" customWidth="1"/>
    <col min="15618" max="15618" width="24.6640625" style="318" customWidth="1"/>
    <col min="15619" max="15619" width="13" style="318" customWidth="1"/>
    <col min="15620" max="15621" width="15.5" style="318" customWidth="1"/>
    <col min="15622" max="15622" width="11.5" style="318" customWidth="1"/>
    <col min="15623" max="15623" width="13" style="318" customWidth="1"/>
    <col min="15624" max="15625" width="14" style="318" customWidth="1"/>
    <col min="15626" max="15626" width="13.33203125" style="318" customWidth="1"/>
    <col min="15627" max="15627" width="14.6640625" style="318" customWidth="1"/>
    <col min="15628" max="15872" width="9.33203125" style="318"/>
    <col min="15873" max="15873" width="6.6640625" style="318" customWidth="1"/>
    <col min="15874" max="15874" width="24.6640625" style="318" customWidth="1"/>
    <col min="15875" max="15875" width="13" style="318" customWidth="1"/>
    <col min="15876" max="15877" width="15.5" style="318" customWidth="1"/>
    <col min="15878" max="15878" width="11.5" style="318" customWidth="1"/>
    <col min="15879" max="15879" width="13" style="318" customWidth="1"/>
    <col min="15880" max="15881" width="14" style="318" customWidth="1"/>
    <col min="15882" max="15882" width="13.33203125" style="318" customWidth="1"/>
    <col min="15883" max="15883" width="14.6640625" style="318" customWidth="1"/>
    <col min="15884" max="16128" width="9.33203125" style="318"/>
    <col min="16129" max="16129" width="6.6640625" style="318" customWidth="1"/>
    <col min="16130" max="16130" width="24.6640625" style="318" customWidth="1"/>
    <col min="16131" max="16131" width="13" style="318" customWidth="1"/>
    <col min="16132" max="16133" width="15.5" style="318" customWidth="1"/>
    <col min="16134" max="16134" width="11.5" style="318" customWidth="1"/>
    <col min="16135" max="16135" width="13" style="318" customWidth="1"/>
    <col min="16136" max="16137" width="14" style="318" customWidth="1"/>
    <col min="16138" max="16138" width="13.33203125" style="318" customWidth="1"/>
    <col min="16139" max="16139" width="14.6640625" style="318" customWidth="1"/>
    <col min="16140" max="16384" width="9.33203125" style="318"/>
  </cols>
  <sheetData>
    <row r="1" spans="1:11" ht="44.25" customHeight="1">
      <c r="A1" s="1605" t="s">
        <v>707</v>
      </c>
      <c r="B1" s="1605"/>
      <c r="C1" s="1605"/>
      <c r="D1" s="1605"/>
      <c r="E1" s="1605"/>
      <c r="F1" s="1605"/>
      <c r="G1" s="1605"/>
      <c r="H1" s="1605"/>
      <c r="I1" s="1069"/>
      <c r="J1" s="1069"/>
      <c r="K1" s="1069"/>
    </row>
    <row r="2" spans="1:11" ht="15">
      <c r="A2" s="319"/>
      <c r="B2" s="320"/>
      <c r="C2" s="320"/>
      <c r="D2" s="321"/>
      <c r="E2" s="322"/>
      <c r="F2" s="322"/>
      <c r="G2" s="323"/>
      <c r="H2" s="323"/>
      <c r="I2" s="322"/>
    </row>
    <row r="3" spans="1:11" ht="21" customHeight="1">
      <c r="A3" s="329"/>
      <c r="B3" s="330"/>
      <c r="C3" s="330"/>
      <c r="D3" s="331"/>
      <c r="E3" s="332"/>
      <c r="F3" s="331"/>
      <c r="G3" s="331"/>
      <c r="H3" s="331" t="s">
        <v>1</v>
      </c>
      <c r="I3" s="333"/>
    </row>
    <row r="4" spans="1:11" ht="42" customHeight="1">
      <c r="A4" s="1601" t="s">
        <v>435</v>
      </c>
      <c r="B4" s="1602"/>
      <c r="C4" s="1607" t="s">
        <v>436</v>
      </c>
      <c r="D4" s="1608"/>
      <c r="E4" s="1609" t="s">
        <v>700</v>
      </c>
      <c r="F4" s="1609"/>
      <c r="G4" s="1610" t="s">
        <v>699</v>
      </c>
      <c r="H4" s="1609"/>
      <c r="I4" s="331"/>
    </row>
    <row r="5" spans="1:11" ht="42" customHeight="1">
      <c r="A5" s="1603"/>
      <c r="B5" s="1604"/>
      <c r="C5" s="1607"/>
      <c r="D5" s="1608"/>
      <c r="E5" s="1626" t="s">
        <v>534</v>
      </c>
      <c r="F5" s="1627"/>
      <c r="G5" s="930" t="s">
        <v>701</v>
      </c>
      <c r="H5" s="931" t="s">
        <v>702</v>
      </c>
      <c r="I5" s="323"/>
    </row>
    <row r="6" spans="1:11" ht="15">
      <c r="A6" s="1592" t="s">
        <v>693</v>
      </c>
      <c r="B6" s="1598"/>
      <c r="C6" s="1580" t="s">
        <v>660</v>
      </c>
      <c r="D6" s="967" t="s">
        <v>703</v>
      </c>
      <c r="E6" s="1628">
        <f>E7-E8</f>
        <v>16840583</v>
      </c>
      <c r="F6" s="1629"/>
      <c r="G6" s="1352">
        <f>G7-G8</f>
        <v>15207060</v>
      </c>
      <c r="H6" s="1348">
        <f>G6/E6</f>
        <v>0.90300080466335397</v>
      </c>
      <c r="I6" s="321"/>
    </row>
    <row r="7" spans="1:11" s="342" customFormat="1" ht="15">
      <c r="A7" s="1594"/>
      <c r="B7" s="1599"/>
      <c r="C7" s="1581"/>
      <c r="D7" s="968" t="s">
        <v>704</v>
      </c>
      <c r="E7" s="1630">
        <v>16840583</v>
      </c>
      <c r="F7" s="1631"/>
      <c r="G7" s="1353">
        <v>15210246</v>
      </c>
      <c r="H7" s="1349">
        <f t="shared" ref="H7:H23" si="0">G7/E7</f>
        <v>0.9031899905127988</v>
      </c>
      <c r="I7" s="341"/>
    </row>
    <row r="8" spans="1:11">
      <c r="A8" s="1596"/>
      <c r="B8" s="1600"/>
      <c r="C8" s="1582"/>
      <c r="D8" s="969" t="s">
        <v>705</v>
      </c>
      <c r="E8" s="1632">
        <v>0</v>
      </c>
      <c r="F8" s="1633"/>
      <c r="G8" s="1354">
        <v>3186</v>
      </c>
      <c r="H8" s="1350"/>
    </row>
    <row r="9" spans="1:11" ht="15">
      <c r="A9" s="1592" t="s">
        <v>708</v>
      </c>
      <c r="B9" s="1593"/>
      <c r="C9" s="1577" t="s">
        <v>678</v>
      </c>
      <c r="D9" s="967" t="s">
        <v>703</v>
      </c>
      <c r="E9" s="1634">
        <f>E10-E11</f>
        <v>-12149898</v>
      </c>
      <c r="F9" s="1635"/>
      <c r="G9" s="1355">
        <f>G10-G11</f>
        <v>-12539054</v>
      </c>
      <c r="H9" s="1351">
        <f t="shared" si="0"/>
        <v>1.0320295693017341</v>
      </c>
    </row>
    <row r="10" spans="1:11" ht="15">
      <c r="A10" s="1594"/>
      <c r="B10" s="1595"/>
      <c r="C10" s="1578"/>
      <c r="D10" s="968" t="s">
        <v>704</v>
      </c>
      <c r="E10" s="1636">
        <v>0</v>
      </c>
      <c r="F10" s="1637"/>
      <c r="G10" s="1356">
        <v>3991</v>
      </c>
      <c r="H10" s="1349"/>
    </row>
    <row r="11" spans="1:11">
      <c r="A11" s="1596"/>
      <c r="B11" s="1597"/>
      <c r="C11" s="1579"/>
      <c r="D11" s="969" t="s">
        <v>705</v>
      </c>
      <c r="E11" s="1632">
        <v>12149898</v>
      </c>
      <c r="F11" s="1633"/>
      <c r="G11" s="1357">
        <v>12543045</v>
      </c>
      <c r="H11" s="1350">
        <f t="shared" si="0"/>
        <v>1.0323580494256002</v>
      </c>
    </row>
    <row r="12" spans="1:11" ht="15">
      <c r="A12" s="1592" t="s">
        <v>709</v>
      </c>
      <c r="B12" s="1593"/>
      <c r="C12" s="1577" t="s">
        <v>679</v>
      </c>
      <c r="D12" s="967" t="s">
        <v>703</v>
      </c>
      <c r="E12" s="1634">
        <f>E13-E14</f>
        <v>-200000</v>
      </c>
      <c r="F12" s="1635"/>
      <c r="G12" s="1355">
        <v>0</v>
      </c>
      <c r="H12" s="1351">
        <f t="shared" si="0"/>
        <v>0</v>
      </c>
    </row>
    <row r="13" spans="1:11" ht="15">
      <c r="A13" s="1594"/>
      <c r="B13" s="1595"/>
      <c r="C13" s="1578"/>
      <c r="D13" s="968" t="s">
        <v>704</v>
      </c>
      <c r="E13" s="1636">
        <v>0</v>
      </c>
      <c r="F13" s="1637"/>
      <c r="G13" s="1356">
        <v>0</v>
      </c>
      <c r="H13" s="1349"/>
    </row>
    <row r="14" spans="1:11">
      <c r="A14" s="1596"/>
      <c r="B14" s="1597"/>
      <c r="C14" s="1579"/>
      <c r="D14" s="969" t="s">
        <v>705</v>
      </c>
      <c r="E14" s="1632">
        <v>200000</v>
      </c>
      <c r="F14" s="1633"/>
      <c r="G14" s="1357">
        <v>0</v>
      </c>
      <c r="H14" s="1350">
        <f t="shared" si="0"/>
        <v>0</v>
      </c>
    </row>
    <row r="15" spans="1:11" ht="15">
      <c r="A15" s="1592" t="s">
        <v>710</v>
      </c>
      <c r="B15" s="1593"/>
      <c r="C15" s="1577" t="s">
        <v>680</v>
      </c>
      <c r="D15" s="967" t="s">
        <v>703</v>
      </c>
      <c r="E15" s="1634">
        <f>E16-E17</f>
        <v>-1460500</v>
      </c>
      <c r="F15" s="1635"/>
      <c r="G15" s="1355">
        <f>G17-G16</f>
        <v>93136</v>
      </c>
      <c r="H15" s="1351"/>
    </row>
    <row r="16" spans="1:11" ht="15">
      <c r="A16" s="1594"/>
      <c r="B16" s="1595"/>
      <c r="C16" s="1578"/>
      <c r="D16" s="968" t="s">
        <v>704</v>
      </c>
      <c r="E16" s="1636">
        <v>0</v>
      </c>
      <c r="F16" s="1637"/>
      <c r="G16" s="1356">
        <v>2936</v>
      </c>
      <c r="H16" s="1349"/>
    </row>
    <row r="17" spans="1:8">
      <c r="A17" s="1596"/>
      <c r="B17" s="1597"/>
      <c r="C17" s="1579"/>
      <c r="D17" s="969" t="s">
        <v>705</v>
      </c>
      <c r="E17" s="1632">
        <v>1460500</v>
      </c>
      <c r="F17" s="1633"/>
      <c r="G17" s="1357">
        <v>96072</v>
      </c>
      <c r="H17" s="1350">
        <f t="shared" si="0"/>
        <v>6.5780212256076692E-2</v>
      </c>
    </row>
    <row r="18" spans="1:8" ht="15">
      <c r="A18" s="1592" t="s">
        <v>711</v>
      </c>
      <c r="B18" s="1593"/>
      <c r="C18" s="1577" t="s">
        <v>681</v>
      </c>
      <c r="D18" s="967" t="s">
        <v>703</v>
      </c>
      <c r="E18" s="1634">
        <f>E19-E20</f>
        <v>-3030185</v>
      </c>
      <c r="F18" s="1635"/>
      <c r="G18" s="1355">
        <f>G20-G19</f>
        <v>2375123</v>
      </c>
      <c r="H18" s="1351"/>
    </row>
    <row r="19" spans="1:8" ht="15">
      <c r="A19" s="1594"/>
      <c r="B19" s="1595"/>
      <c r="C19" s="1578"/>
      <c r="D19" s="968" t="s">
        <v>704</v>
      </c>
      <c r="E19" s="1636">
        <v>0</v>
      </c>
      <c r="F19" s="1637"/>
      <c r="G19" s="1356">
        <v>1996</v>
      </c>
      <c r="H19" s="1349"/>
    </row>
    <row r="20" spans="1:8">
      <c r="A20" s="1596"/>
      <c r="B20" s="1597"/>
      <c r="C20" s="1579"/>
      <c r="D20" s="969" t="s">
        <v>705</v>
      </c>
      <c r="E20" s="1632">
        <v>3030185</v>
      </c>
      <c r="F20" s="1633"/>
      <c r="G20" s="1357">
        <v>2377119</v>
      </c>
      <c r="H20" s="1350">
        <f t="shared" si="0"/>
        <v>0.78447982548920281</v>
      </c>
    </row>
    <row r="21" spans="1:8" ht="15">
      <c r="A21" s="1588" t="s">
        <v>397</v>
      </c>
      <c r="B21" s="1589"/>
      <c r="C21" s="1578"/>
      <c r="D21" s="970" t="s">
        <v>703</v>
      </c>
      <c r="E21" s="1634">
        <f>E22-E23</f>
        <v>0</v>
      </c>
      <c r="F21" s="1635"/>
      <c r="G21" s="1355">
        <f>G22-G23</f>
        <v>199747</v>
      </c>
      <c r="H21" s="1351"/>
    </row>
    <row r="22" spans="1:8" ht="15">
      <c r="A22" s="1588"/>
      <c r="B22" s="1589"/>
      <c r="C22" s="1578"/>
      <c r="D22" s="968" t="s">
        <v>704</v>
      </c>
      <c r="E22" s="1636">
        <f>E7+E10+E13+E16+E19</f>
        <v>16840583</v>
      </c>
      <c r="F22" s="1637"/>
      <c r="G22" s="1356">
        <f>SUM(G7,G10,G13,G16,G19)</f>
        <v>15219169</v>
      </c>
      <c r="H22" s="1349">
        <f t="shared" si="0"/>
        <v>0.90371984152805163</v>
      </c>
    </row>
    <row r="23" spans="1:8">
      <c r="A23" s="1590"/>
      <c r="B23" s="1591"/>
      <c r="C23" s="1579"/>
      <c r="D23" s="969" t="s">
        <v>705</v>
      </c>
      <c r="E23" s="1632">
        <f>E8+E11+E14+E17+E20</f>
        <v>16840583</v>
      </c>
      <c r="F23" s="1633"/>
      <c r="G23" s="1357">
        <f>SUM(G8,G11,G14,G17,G20)</f>
        <v>15019422</v>
      </c>
      <c r="H23" s="1350">
        <f t="shared" si="0"/>
        <v>0.89185879134944435</v>
      </c>
    </row>
  </sheetData>
  <mergeCells count="37">
    <mergeCell ref="E21:F21"/>
    <mergeCell ref="E22:F22"/>
    <mergeCell ref="E23:F23"/>
    <mergeCell ref="E16:F16"/>
    <mergeCell ref="E17:F17"/>
    <mergeCell ref="E18:F18"/>
    <mergeCell ref="E19:F19"/>
    <mergeCell ref="E20:F20"/>
    <mergeCell ref="E11:F11"/>
    <mergeCell ref="E12:F12"/>
    <mergeCell ref="E13:F13"/>
    <mergeCell ref="E14:F14"/>
    <mergeCell ref="E15:F15"/>
    <mergeCell ref="A12:B14"/>
    <mergeCell ref="C12:C14"/>
    <mergeCell ref="A21:B23"/>
    <mergeCell ref="C21:C23"/>
    <mergeCell ref="A15:B17"/>
    <mergeCell ref="C15:C17"/>
    <mergeCell ref="A18:B20"/>
    <mergeCell ref="C18:C20"/>
    <mergeCell ref="A1:H1"/>
    <mergeCell ref="A6:B8"/>
    <mergeCell ref="C6:C8"/>
    <mergeCell ref="A9:B11"/>
    <mergeCell ref="C9:C11"/>
    <mergeCell ref="A4:B5"/>
    <mergeCell ref="C4:C5"/>
    <mergeCell ref="D4:D5"/>
    <mergeCell ref="E4:F4"/>
    <mergeCell ref="G4:H4"/>
    <mergeCell ref="E5:F5"/>
    <mergeCell ref="E6:F6"/>
    <mergeCell ref="E7:F7"/>
    <mergeCell ref="E8:F8"/>
    <mergeCell ref="E9:F9"/>
    <mergeCell ref="E10:F10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az /2019. (.)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O26"/>
  <sheetViews>
    <sheetView zoomScaleNormal="100" workbookViewId="0">
      <selection sqref="A1:O24"/>
    </sheetView>
  </sheetViews>
  <sheetFormatPr defaultRowHeight="15.75"/>
  <cols>
    <col min="1" max="1" width="5.5" style="433" customWidth="1"/>
    <col min="2" max="2" width="28.83203125" style="432" customWidth="1"/>
    <col min="3" max="14" width="11.33203125" style="432" customWidth="1"/>
    <col min="15" max="15" width="11.33203125" style="433" customWidth="1"/>
    <col min="16" max="256" width="9.33203125" style="432"/>
    <col min="257" max="257" width="5.5" style="432" customWidth="1"/>
    <col min="258" max="258" width="28.83203125" style="432" customWidth="1"/>
    <col min="259" max="271" width="11.33203125" style="432" customWidth="1"/>
    <col min="272" max="512" width="9.33203125" style="432"/>
    <col min="513" max="513" width="5.5" style="432" customWidth="1"/>
    <col min="514" max="514" width="28.83203125" style="432" customWidth="1"/>
    <col min="515" max="527" width="11.33203125" style="432" customWidth="1"/>
    <col min="528" max="768" width="9.33203125" style="432"/>
    <col min="769" max="769" width="5.5" style="432" customWidth="1"/>
    <col min="770" max="770" width="28.83203125" style="432" customWidth="1"/>
    <col min="771" max="783" width="11.33203125" style="432" customWidth="1"/>
    <col min="784" max="1024" width="9.33203125" style="432"/>
    <col min="1025" max="1025" width="5.5" style="432" customWidth="1"/>
    <col min="1026" max="1026" width="28.83203125" style="432" customWidth="1"/>
    <col min="1027" max="1039" width="11.33203125" style="432" customWidth="1"/>
    <col min="1040" max="1280" width="9.33203125" style="432"/>
    <col min="1281" max="1281" width="5.5" style="432" customWidth="1"/>
    <col min="1282" max="1282" width="28.83203125" style="432" customWidth="1"/>
    <col min="1283" max="1295" width="11.33203125" style="432" customWidth="1"/>
    <col min="1296" max="1536" width="9.33203125" style="432"/>
    <col min="1537" max="1537" width="5.5" style="432" customWidth="1"/>
    <col min="1538" max="1538" width="28.83203125" style="432" customWidth="1"/>
    <col min="1539" max="1551" width="11.33203125" style="432" customWidth="1"/>
    <col min="1552" max="1792" width="9.33203125" style="432"/>
    <col min="1793" max="1793" width="5.5" style="432" customWidth="1"/>
    <col min="1794" max="1794" width="28.83203125" style="432" customWidth="1"/>
    <col min="1795" max="1807" width="11.33203125" style="432" customWidth="1"/>
    <col min="1808" max="2048" width="9.33203125" style="432"/>
    <col min="2049" max="2049" width="5.5" style="432" customWidth="1"/>
    <col min="2050" max="2050" width="28.83203125" style="432" customWidth="1"/>
    <col min="2051" max="2063" width="11.33203125" style="432" customWidth="1"/>
    <col min="2064" max="2304" width="9.33203125" style="432"/>
    <col min="2305" max="2305" width="5.5" style="432" customWidth="1"/>
    <col min="2306" max="2306" width="28.83203125" style="432" customWidth="1"/>
    <col min="2307" max="2319" width="11.33203125" style="432" customWidth="1"/>
    <col min="2320" max="2560" width="9.33203125" style="432"/>
    <col min="2561" max="2561" width="5.5" style="432" customWidth="1"/>
    <col min="2562" max="2562" width="28.83203125" style="432" customWidth="1"/>
    <col min="2563" max="2575" width="11.33203125" style="432" customWidth="1"/>
    <col min="2576" max="2816" width="9.33203125" style="432"/>
    <col min="2817" max="2817" width="5.5" style="432" customWidth="1"/>
    <col min="2818" max="2818" width="28.83203125" style="432" customWidth="1"/>
    <col min="2819" max="2831" width="11.33203125" style="432" customWidth="1"/>
    <col min="2832" max="3072" width="9.33203125" style="432"/>
    <col min="3073" max="3073" width="5.5" style="432" customWidth="1"/>
    <col min="3074" max="3074" width="28.83203125" style="432" customWidth="1"/>
    <col min="3075" max="3087" width="11.33203125" style="432" customWidth="1"/>
    <col min="3088" max="3328" width="9.33203125" style="432"/>
    <col min="3329" max="3329" width="5.5" style="432" customWidth="1"/>
    <col min="3330" max="3330" width="28.83203125" style="432" customWidth="1"/>
    <col min="3331" max="3343" width="11.33203125" style="432" customWidth="1"/>
    <col min="3344" max="3584" width="9.33203125" style="432"/>
    <col min="3585" max="3585" width="5.5" style="432" customWidth="1"/>
    <col min="3586" max="3586" width="28.83203125" style="432" customWidth="1"/>
    <col min="3587" max="3599" width="11.33203125" style="432" customWidth="1"/>
    <col min="3600" max="3840" width="9.33203125" style="432"/>
    <col min="3841" max="3841" width="5.5" style="432" customWidth="1"/>
    <col min="3842" max="3842" width="28.83203125" style="432" customWidth="1"/>
    <col min="3843" max="3855" width="11.33203125" style="432" customWidth="1"/>
    <col min="3856" max="4096" width="9.33203125" style="432"/>
    <col min="4097" max="4097" width="5.5" style="432" customWidth="1"/>
    <col min="4098" max="4098" width="28.83203125" style="432" customWidth="1"/>
    <col min="4099" max="4111" width="11.33203125" style="432" customWidth="1"/>
    <col min="4112" max="4352" width="9.33203125" style="432"/>
    <col min="4353" max="4353" width="5.5" style="432" customWidth="1"/>
    <col min="4354" max="4354" width="28.83203125" style="432" customWidth="1"/>
    <col min="4355" max="4367" width="11.33203125" style="432" customWidth="1"/>
    <col min="4368" max="4608" width="9.33203125" style="432"/>
    <col min="4609" max="4609" width="5.5" style="432" customWidth="1"/>
    <col min="4610" max="4610" width="28.83203125" style="432" customWidth="1"/>
    <col min="4611" max="4623" width="11.33203125" style="432" customWidth="1"/>
    <col min="4624" max="4864" width="9.33203125" style="432"/>
    <col min="4865" max="4865" width="5.5" style="432" customWidth="1"/>
    <col min="4866" max="4866" width="28.83203125" style="432" customWidth="1"/>
    <col min="4867" max="4879" width="11.33203125" style="432" customWidth="1"/>
    <col min="4880" max="5120" width="9.33203125" style="432"/>
    <col min="5121" max="5121" width="5.5" style="432" customWidth="1"/>
    <col min="5122" max="5122" width="28.83203125" style="432" customWidth="1"/>
    <col min="5123" max="5135" width="11.33203125" style="432" customWidth="1"/>
    <col min="5136" max="5376" width="9.33203125" style="432"/>
    <col min="5377" max="5377" width="5.5" style="432" customWidth="1"/>
    <col min="5378" max="5378" width="28.83203125" style="432" customWidth="1"/>
    <col min="5379" max="5391" width="11.33203125" style="432" customWidth="1"/>
    <col min="5392" max="5632" width="9.33203125" style="432"/>
    <col min="5633" max="5633" width="5.5" style="432" customWidth="1"/>
    <col min="5634" max="5634" width="28.83203125" style="432" customWidth="1"/>
    <col min="5635" max="5647" width="11.33203125" style="432" customWidth="1"/>
    <col min="5648" max="5888" width="9.33203125" style="432"/>
    <col min="5889" max="5889" width="5.5" style="432" customWidth="1"/>
    <col min="5890" max="5890" width="28.83203125" style="432" customWidth="1"/>
    <col min="5891" max="5903" width="11.33203125" style="432" customWidth="1"/>
    <col min="5904" max="6144" width="9.33203125" style="432"/>
    <col min="6145" max="6145" width="5.5" style="432" customWidth="1"/>
    <col min="6146" max="6146" width="28.83203125" style="432" customWidth="1"/>
    <col min="6147" max="6159" width="11.33203125" style="432" customWidth="1"/>
    <col min="6160" max="6400" width="9.33203125" style="432"/>
    <col min="6401" max="6401" width="5.5" style="432" customWidth="1"/>
    <col min="6402" max="6402" width="28.83203125" style="432" customWidth="1"/>
    <col min="6403" max="6415" width="11.33203125" style="432" customWidth="1"/>
    <col min="6416" max="6656" width="9.33203125" style="432"/>
    <col min="6657" max="6657" width="5.5" style="432" customWidth="1"/>
    <col min="6658" max="6658" width="28.83203125" style="432" customWidth="1"/>
    <col min="6659" max="6671" width="11.33203125" style="432" customWidth="1"/>
    <col min="6672" max="6912" width="9.33203125" style="432"/>
    <col min="6913" max="6913" width="5.5" style="432" customWidth="1"/>
    <col min="6914" max="6914" width="28.83203125" style="432" customWidth="1"/>
    <col min="6915" max="6927" width="11.33203125" style="432" customWidth="1"/>
    <col min="6928" max="7168" width="9.33203125" style="432"/>
    <col min="7169" max="7169" width="5.5" style="432" customWidth="1"/>
    <col min="7170" max="7170" width="28.83203125" style="432" customWidth="1"/>
    <col min="7171" max="7183" width="11.33203125" style="432" customWidth="1"/>
    <col min="7184" max="7424" width="9.33203125" style="432"/>
    <col min="7425" max="7425" width="5.5" style="432" customWidth="1"/>
    <col min="7426" max="7426" width="28.83203125" style="432" customWidth="1"/>
    <col min="7427" max="7439" width="11.33203125" style="432" customWidth="1"/>
    <col min="7440" max="7680" width="9.33203125" style="432"/>
    <col min="7681" max="7681" width="5.5" style="432" customWidth="1"/>
    <col min="7682" max="7682" width="28.83203125" style="432" customWidth="1"/>
    <col min="7683" max="7695" width="11.33203125" style="432" customWidth="1"/>
    <col min="7696" max="7936" width="9.33203125" style="432"/>
    <col min="7937" max="7937" width="5.5" style="432" customWidth="1"/>
    <col min="7938" max="7938" width="28.83203125" style="432" customWidth="1"/>
    <col min="7939" max="7951" width="11.33203125" style="432" customWidth="1"/>
    <col min="7952" max="8192" width="9.33203125" style="432"/>
    <col min="8193" max="8193" width="5.5" style="432" customWidth="1"/>
    <col min="8194" max="8194" width="28.83203125" style="432" customWidth="1"/>
    <col min="8195" max="8207" width="11.33203125" style="432" customWidth="1"/>
    <col min="8208" max="8448" width="9.33203125" style="432"/>
    <col min="8449" max="8449" width="5.5" style="432" customWidth="1"/>
    <col min="8450" max="8450" width="28.83203125" style="432" customWidth="1"/>
    <col min="8451" max="8463" width="11.33203125" style="432" customWidth="1"/>
    <col min="8464" max="8704" width="9.33203125" style="432"/>
    <col min="8705" max="8705" width="5.5" style="432" customWidth="1"/>
    <col min="8706" max="8706" width="28.83203125" style="432" customWidth="1"/>
    <col min="8707" max="8719" width="11.33203125" style="432" customWidth="1"/>
    <col min="8720" max="8960" width="9.33203125" style="432"/>
    <col min="8961" max="8961" width="5.5" style="432" customWidth="1"/>
    <col min="8962" max="8962" width="28.83203125" style="432" customWidth="1"/>
    <col min="8963" max="8975" width="11.33203125" style="432" customWidth="1"/>
    <col min="8976" max="9216" width="9.33203125" style="432"/>
    <col min="9217" max="9217" width="5.5" style="432" customWidth="1"/>
    <col min="9218" max="9218" width="28.83203125" style="432" customWidth="1"/>
    <col min="9219" max="9231" width="11.33203125" style="432" customWidth="1"/>
    <col min="9232" max="9472" width="9.33203125" style="432"/>
    <col min="9473" max="9473" width="5.5" style="432" customWidth="1"/>
    <col min="9474" max="9474" width="28.83203125" style="432" customWidth="1"/>
    <col min="9475" max="9487" width="11.33203125" style="432" customWidth="1"/>
    <col min="9488" max="9728" width="9.33203125" style="432"/>
    <col min="9729" max="9729" width="5.5" style="432" customWidth="1"/>
    <col min="9730" max="9730" width="28.83203125" style="432" customWidth="1"/>
    <col min="9731" max="9743" width="11.33203125" style="432" customWidth="1"/>
    <col min="9744" max="9984" width="9.33203125" style="432"/>
    <col min="9985" max="9985" width="5.5" style="432" customWidth="1"/>
    <col min="9986" max="9986" width="28.83203125" style="432" customWidth="1"/>
    <col min="9987" max="9999" width="11.33203125" style="432" customWidth="1"/>
    <col min="10000" max="10240" width="9.33203125" style="432"/>
    <col min="10241" max="10241" width="5.5" style="432" customWidth="1"/>
    <col min="10242" max="10242" width="28.83203125" style="432" customWidth="1"/>
    <col min="10243" max="10255" width="11.33203125" style="432" customWidth="1"/>
    <col min="10256" max="10496" width="9.33203125" style="432"/>
    <col min="10497" max="10497" width="5.5" style="432" customWidth="1"/>
    <col min="10498" max="10498" width="28.83203125" style="432" customWidth="1"/>
    <col min="10499" max="10511" width="11.33203125" style="432" customWidth="1"/>
    <col min="10512" max="10752" width="9.33203125" style="432"/>
    <col min="10753" max="10753" width="5.5" style="432" customWidth="1"/>
    <col min="10754" max="10754" width="28.83203125" style="432" customWidth="1"/>
    <col min="10755" max="10767" width="11.33203125" style="432" customWidth="1"/>
    <col min="10768" max="11008" width="9.33203125" style="432"/>
    <col min="11009" max="11009" width="5.5" style="432" customWidth="1"/>
    <col min="11010" max="11010" width="28.83203125" style="432" customWidth="1"/>
    <col min="11011" max="11023" width="11.33203125" style="432" customWidth="1"/>
    <col min="11024" max="11264" width="9.33203125" style="432"/>
    <col min="11265" max="11265" width="5.5" style="432" customWidth="1"/>
    <col min="11266" max="11266" width="28.83203125" style="432" customWidth="1"/>
    <col min="11267" max="11279" width="11.33203125" style="432" customWidth="1"/>
    <col min="11280" max="11520" width="9.33203125" style="432"/>
    <col min="11521" max="11521" width="5.5" style="432" customWidth="1"/>
    <col min="11522" max="11522" width="28.83203125" style="432" customWidth="1"/>
    <col min="11523" max="11535" width="11.33203125" style="432" customWidth="1"/>
    <col min="11536" max="11776" width="9.33203125" style="432"/>
    <col min="11777" max="11777" width="5.5" style="432" customWidth="1"/>
    <col min="11778" max="11778" width="28.83203125" style="432" customWidth="1"/>
    <col min="11779" max="11791" width="11.33203125" style="432" customWidth="1"/>
    <col min="11792" max="12032" width="9.33203125" style="432"/>
    <col min="12033" max="12033" width="5.5" style="432" customWidth="1"/>
    <col min="12034" max="12034" width="28.83203125" style="432" customWidth="1"/>
    <col min="12035" max="12047" width="11.33203125" style="432" customWidth="1"/>
    <col min="12048" max="12288" width="9.33203125" style="432"/>
    <col min="12289" max="12289" width="5.5" style="432" customWidth="1"/>
    <col min="12290" max="12290" width="28.83203125" style="432" customWidth="1"/>
    <col min="12291" max="12303" width="11.33203125" style="432" customWidth="1"/>
    <col min="12304" max="12544" width="9.33203125" style="432"/>
    <col min="12545" max="12545" width="5.5" style="432" customWidth="1"/>
    <col min="12546" max="12546" width="28.83203125" style="432" customWidth="1"/>
    <col min="12547" max="12559" width="11.33203125" style="432" customWidth="1"/>
    <col min="12560" max="12800" width="9.33203125" style="432"/>
    <col min="12801" max="12801" width="5.5" style="432" customWidth="1"/>
    <col min="12802" max="12802" width="28.83203125" style="432" customWidth="1"/>
    <col min="12803" max="12815" width="11.33203125" style="432" customWidth="1"/>
    <col min="12816" max="13056" width="9.33203125" style="432"/>
    <col min="13057" max="13057" width="5.5" style="432" customWidth="1"/>
    <col min="13058" max="13058" width="28.83203125" style="432" customWidth="1"/>
    <col min="13059" max="13071" width="11.33203125" style="432" customWidth="1"/>
    <col min="13072" max="13312" width="9.33203125" style="432"/>
    <col min="13313" max="13313" width="5.5" style="432" customWidth="1"/>
    <col min="13314" max="13314" width="28.83203125" style="432" customWidth="1"/>
    <col min="13315" max="13327" width="11.33203125" style="432" customWidth="1"/>
    <col min="13328" max="13568" width="9.33203125" style="432"/>
    <col min="13569" max="13569" width="5.5" style="432" customWidth="1"/>
    <col min="13570" max="13570" width="28.83203125" style="432" customWidth="1"/>
    <col min="13571" max="13583" width="11.33203125" style="432" customWidth="1"/>
    <col min="13584" max="13824" width="9.33203125" style="432"/>
    <col min="13825" max="13825" width="5.5" style="432" customWidth="1"/>
    <col min="13826" max="13826" width="28.83203125" style="432" customWidth="1"/>
    <col min="13827" max="13839" width="11.33203125" style="432" customWidth="1"/>
    <col min="13840" max="14080" width="9.33203125" style="432"/>
    <col min="14081" max="14081" width="5.5" style="432" customWidth="1"/>
    <col min="14082" max="14082" width="28.83203125" style="432" customWidth="1"/>
    <col min="14083" max="14095" width="11.33203125" style="432" customWidth="1"/>
    <col min="14096" max="14336" width="9.33203125" style="432"/>
    <col min="14337" max="14337" width="5.5" style="432" customWidth="1"/>
    <col min="14338" max="14338" width="28.83203125" style="432" customWidth="1"/>
    <col min="14339" max="14351" width="11.33203125" style="432" customWidth="1"/>
    <col min="14352" max="14592" width="9.33203125" style="432"/>
    <col min="14593" max="14593" width="5.5" style="432" customWidth="1"/>
    <col min="14594" max="14594" width="28.83203125" style="432" customWidth="1"/>
    <col min="14595" max="14607" width="11.33203125" style="432" customWidth="1"/>
    <col min="14608" max="14848" width="9.33203125" style="432"/>
    <col min="14849" max="14849" width="5.5" style="432" customWidth="1"/>
    <col min="14850" max="14850" width="28.83203125" style="432" customWidth="1"/>
    <col min="14851" max="14863" width="11.33203125" style="432" customWidth="1"/>
    <col min="14864" max="15104" width="9.33203125" style="432"/>
    <col min="15105" max="15105" width="5.5" style="432" customWidth="1"/>
    <col min="15106" max="15106" width="28.83203125" style="432" customWidth="1"/>
    <col min="15107" max="15119" width="11.33203125" style="432" customWidth="1"/>
    <col min="15120" max="15360" width="9.33203125" style="432"/>
    <col min="15361" max="15361" width="5.5" style="432" customWidth="1"/>
    <col min="15362" max="15362" width="28.83203125" style="432" customWidth="1"/>
    <col min="15363" max="15375" width="11.33203125" style="432" customWidth="1"/>
    <col min="15376" max="15616" width="9.33203125" style="432"/>
    <col min="15617" max="15617" width="5.5" style="432" customWidth="1"/>
    <col min="15618" max="15618" width="28.83203125" style="432" customWidth="1"/>
    <col min="15619" max="15631" width="11.33203125" style="432" customWidth="1"/>
    <col min="15632" max="15872" width="9.33203125" style="432"/>
    <col min="15873" max="15873" width="5.5" style="432" customWidth="1"/>
    <col min="15874" max="15874" width="28.83203125" style="432" customWidth="1"/>
    <col min="15875" max="15887" width="11.33203125" style="432" customWidth="1"/>
    <col min="15888" max="16128" width="9.33203125" style="432"/>
    <col min="16129" max="16129" width="5.5" style="432" customWidth="1"/>
    <col min="16130" max="16130" width="28.83203125" style="432" customWidth="1"/>
    <col min="16131" max="16143" width="11.33203125" style="432" customWidth="1"/>
    <col min="16144" max="16384" width="9.33203125" style="432"/>
  </cols>
  <sheetData>
    <row r="1" spans="1:15" ht="45.75" customHeight="1">
      <c r="A1" s="1638" t="s">
        <v>731</v>
      </c>
      <c r="B1" s="1639"/>
      <c r="C1" s="1639"/>
      <c r="D1" s="1639"/>
      <c r="E1" s="1639"/>
      <c r="F1" s="1639"/>
      <c r="G1" s="1639"/>
      <c r="H1" s="1639"/>
      <c r="I1" s="1639"/>
      <c r="J1" s="1639"/>
      <c r="K1" s="1639"/>
      <c r="L1" s="1639"/>
      <c r="M1" s="1639"/>
      <c r="N1" s="1639"/>
      <c r="O1" s="1639"/>
    </row>
    <row r="2" spans="1:15" ht="12" customHeight="1">
      <c r="N2" s="434"/>
      <c r="O2" s="435" t="s">
        <v>677</v>
      </c>
    </row>
    <row r="3" spans="1:15" s="433" customFormat="1" ht="31.5" customHeight="1">
      <c r="A3" s="436" t="s">
        <v>396</v>
      </c>
      <c r="B3" s="437" t="s">
        <v>267</v>
      </c>
      <c r="C3" s="437" t="s">
        <v>496</v>
      </c>
      <c r="D3" s="437" t="s">
        <v>497</v>
      </c>
      <c r="E3" s="437" t="s">
        <v>498</v>
      </c>
      <c r="F3" s="437" t="s">
        <v>499</v>
      </c>
      <c r="G3" s="437" t="s">
        <v>500</v>
      </c>
      <c r="H3" s="437" t="s">
        <v>501</v>
      </c>
      <c r="I3" s="437" t="s">
        <v>502</v>
      </c>
      <c r="J3" s="437" t="s">
        <v>503</v>
      </c>
      <c r="K3" s="437" t="s">
        <v>504</v>
      </c>
      <c r="L3" s="437" t="s">
        <v>505</v>
      </c>
      <c r="M3" s="437" t="s">
        <v>506</v>
      </c>
      <c r="N3" s="437" t="s">
        <v>507</v>
      </c>
      <c r="O3" s="438" t="s">
        <v>508</v>
      </c>
    </row>
    <row r="4" spans="1:15" s="440" customFormat="1" ht="21" customHeight="1">
      <c r="A4" s="439" t="s">
        <v>9</v>
      </c>
      <c r="B4" s="1640" t="s">
        <v>265</v>
      </c>
      <c r="C4" s="1640"/>
      <c r="D4" s="1640"/>
      <c r="E4" s="1640"/>
      <c r="F4" s="1640"/>
      <c r="G4" s="1640"/>
      <c r="H4" s="1640"/>
      <c r="I4" s="1640"/>
      <c r="J4" s="1640"/>
      <c r="K4" s="1640"/>
      <c r="L4" s="1640"/>
      <c r="M4" s="1640"/>
      <c r="N4" s="1640"/>
      <c r="O4" s="1641"/>
    </row>
    <row r="5" spans="1:15" s="445" customFormat="1" ht="21" customHeight="1">
      <c r="A5" s="441" t="s">
        <v>12</v>
      </c>
      <c r="B5" s="442" t="s">
        <v>509</v>
      </c>
      <c r="C5" s="443">
        <v>2880326</v>
      </c>
      <c r="D5" s="443">
        <v>2880326</v>
      </c>
      <c r="E5" s="443">
        <v>2880326</v>
      </c>
      <c r="F5" s="443">
        <v>2880326</v>
      </c>
      <c r="G5" s="443">
        <v>2880326</v>
      </c>
      <c r="H5" s="443">
        <v>2880326</v>
      </c>
      <c r="I5" s="443">
        <v>2880326</v>
      </c>
      <c r="J5" s="443">
        <v>2880326</v>
      </c>
      <c r="K5" s="443">
        <v>2880326</v>
      </c>
      <c r="L5" s="443">
        <v>2880326</v>
      </c>
      <c r="M5" s="443">
        <v>2880326</v>
      </c>
      <c r="N5" s="443">
        <v>2880325</v>
      </c>
      <c r="O5" s="444">
        <f t="shared" ref="O5:O12" si="0">SUM(C5:N5)</f>
        <v>34563911</v>
      </c>
    </row>
    <row r="6" spans="1:15" s="445" customFormat="1" ht="21" customHeight="1">
      <c r="A6" s="446" t="s">
        <v>15</v>
      </c>
      <c r="B6" s="447" t="s">
        <v>510</v>
      </c>
      <c r="C6" s="448">
        <v>0</v>
      </c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  <c r="O6" s="449">
        <f t="shared" si="0"/>
        <v>0</v>
      </c>
    </row>
    <row r="7" spans="1:15" s="445" customFormat="1" ht="21" customHeight="1">
      <c r="A7" s="446" t="s">
        <v>18</v>
      </c>
      <c r="B7" s="450" t="s">
        <v>438</v>
      </c>
      <c r="C7" s="448">
        <v>3570583</v>
      </c>
      <c r="D7" s="448">
        <v>3570583</v>
      </c>
      <c r="E7" s="448">
        <v>3570583</v>
      </c>
      <c r="F7" s="448">
        <v>3570583</v>
      </c>
      <c r="G7" s="448">
        <v>3570583</v>
      </c>
      <c r="H7" s="448">
        <v>3570583</v>
      </c>
      <c r="I7" s="448">
        <v>3570583</v>
      </c>
      <c r="J7" s="448">
        <v>3570583</v>
      </c>
      <c r="K7" s="448">
        <v>3570583</v>
      </c>
      <c r="L7" s="448">
        <v>3570583</v>
      </c>
      <c r="M7" s="448">
        <v>3570583</v>
      </c>
      <c r="N7" s="448">
        <v>3570587</v>
      </c>
      <c r="O7" s="449">
        <f t="shared" si="0"/>
        <v>42847000</v>
      </c>
    </row>
    <row r="8" spans="1:15" s="445" customFormat="1" ht="21" customHeight="1">
      <c r="A8" s="446" t="s">
        <v>21</v>
      </c>
      <c r="B8" s="450" t="s">
        <v>439</v>
      </c>
      <c r="C8" s="448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48"/>
      <c r="O8" s="449">
        <f t="shared" si="0"/>
        <v>0</v>
      </c>
    </row>
    <row r="9" spans="1:15" s="445" customFormat="1" ht="21" customHeight="1">
      <c r="A9" s="446" t="s">
        <v>24</v>
      </c>
      <c r="B9" s="450" t="s">
        <v>511</v>
      </c>
      <c r="C9" s="448">
        <v>125000</v>
      </c>
      <c r="D9" s="448">
        <v>125000</v>
      </c>
      <c r="E9" s="448">
        <v>125000</v>
      </c>
      <c r="F9" s="448">
        <v>125000</v>
      </c>
      <c r="G9" s="448">
        <v>125000</v>
      </c>
      <c r="H9" s="448">
        <v>125000</v>
      </c>
      <c r="I9" s="448">
        <v>125000</v>
      </c>
      <c r="J9" s="448">
        <v>125000</v>
      </c>
      <c r="K9" s="448">
        <v>125000</v>
      </c>
      <c r="L9" s="448">
        <v>125000</v>
      </c>
      <c r="M9" s="448">
        <v>125000</v>
      </c>
      <c r="N9" s="448">
        <v>125000</v>
      </c>
      <c r="O9" s="449">
        <f t="shared" si="0"/>
        <v>1500000</v>
      </c>
    </row>
    <row r="10" spans="1:15" s="445" customFormat="1" ht="21" customHeight="1">
      <c r="A10" s="446" t="s">
        <v>27</v>
      </c>
      <c r="B10" s="450" t="s">
        <v>512</v>
      </c>
      <c r="C10" s="448"/>
      <c r="D10" s="448"/>
      <c r="E10" s="448"/>
      <c r="F10" s="448"/>
      <c r="G10" s="448"/>
      <c r="H10" s="448"/>
      <c r="I10" s="448"/>
      <c r="J10" s="448"/>
      <c r="K10" s="448"/>
      <c r="L10" s="448"/>
      <c r="M10" s="448"/>
      <c r="N10" s="448"/>
      <c r="O10" s="449">
        <f t="shared" si="0"/>
        <v>0</v>
      </c>
    </row>
    <row r="11" spans="1:15" s="445" customFormat="1" ht="21" customHeight="1">
      <c r="A11" s="451" t="s">
        <v>30</v>
      </c>
      <c r="B11" s="452" t="s">
        <v>513</v>
      </c>
      <c r="C11" s="453">
        <v>71027397</v>
      </c>
      <c r="D11" s="453"/>
      <c r="E11" s="453"/>
      <c r="F11" s="453"/>
      <c r="G11" s="453"/>
      <c r="H11" s="453">
        <v>25061692</v>
      </c>
      <c r="I11" s="453"/>
      <c r="J11" s="453"/>
      <c r="K11" s="453"/>
      <c r="L11" s="453"/>
      <c r="M11" s="453"/>
      <c r="N11" s="453"/>
      <c r="O11" s="454">
        <f t="shared" si="0"/>
        <v>96089089</v>
      </c>
    </row>
    <row r="12" spans="1:15" s="440" customFormat="1" ht="21" customHeight="1">
      <c r="A12" s="455" t="s">
        <v>33</v>
      </c>
      <c r="B12" s="456" t="s">
        <v>514</v>
      </c>
      <c r="C12" s="457">
        <f t="shared" ref="C12:N12" si="1">SUM(C5:C11)</f>
        <v>77603306</v>
      </c>
      <c r="D12" s="457">
        <f t="shared" si="1"/>
        <v>6575909</v>
      </c>
      <c r="E12" s="457">
        <f t="shared" si="1"/>
        <v>6575909</v>
      </c>
      <c r="F12" s="457">
        <f t="shared" si="1"/>
        <v>6575909</v>
      </c>
      <c r="G12" s="457">
        <f t="shared" si="1"/>
        <v>6575909</v>
      </c>
      <c r="H12" s="457">
        <f t="shared" si="1"/>
        <v>31637601</v>
      </c>
      <c r="I12" s="457">
        <f t="shared" si="1"/>
        <v>6575909</v>
      </c>
      <c r="J12" s="457">
        <f t="shared" si="1"/>
        <v>6575909</v>
      </c>
      <c r="K12" s="457">
        <f t="shared" si="1"/>
        <v>6575909</v>
      </c>
      <c r="L12" s="457">
        <f t="shared" si="1"/>
        <v>6575909</v>
      </c>
      <c r="M12" s="457">
        <f t="shared" si="1"/>
        <v>6575909</v>
      </c>
      <c r="N12" s="457">
        <f t="shared" si="1"/>
        <v>6575912</v>
      </c>
      <c r="O12" s="458">
        <f t="shared" si="0"/>
        <v>175000000</v>
      </c>
    </row>
    <row r="13" spans="1:15" s="440" customFormat="1" ht="21" customHeight="1">
      <c r="A13" s="439" t="s">
        <v>36</v>
      </c>
      <c r="B13" s="1640" t="s">
        <v>266</v>
      </c>
      <c r="C13" s="1640"/>
      <c r="D13" s="1640"/>
      <c r="E13" s="1640"/>
      <c r="F13" s="1640"/>
      <c r="G13" s="1640"/>
      <c r="H13" s="1640"/>
      <c r="I13" s="1640"/>
      <c r="J13" s="1640"/>
      <c r="K13" s="1640"/>
      <c r="L13" s="1640"/>
      <c r="M13" s="1640"/>
      <c r="N13" s="1640"/>
      <c r="O13" s="1641"/>
    </row>
    <row r="14" spans="1:15" s="445" customFormat="1" ht="21" customHeight="1">
      <c r="A14" s="441" t="s">
        <v>38</v>
      </c>
      <c r="B14" s="442" t="s">
        <v>441</v>
      </c>
      <c r="C14" s="443">
        <v>2401355</v>
      </c>
      <c r="D14" s="443">
        <v>2401355</v>
      </c>
      <c r="E14" s="443">
        <v>2401355</v>
      </c>
      <c r="F14" s="443">
        <v>2401355</v>
      </c>
      <c r="G14" s="443">
        <v>2401355</v>
      </c>
      <c r="H14" s="443">
        <v>2401355</v>
      </c>
      <c r="I14" s="443">
        <v>2401355</v>
      </c>
      <c r="J14" s="443">
        <v>2401355</v>
      </c>
      <c r="K14" s="443">
        <v>2401355</v>
      </c>
      <c r="L14" s="443">
        <v>2401355</v>
      </c>
      <c r="M14" s="443">
        <v>2401355</v>
      </c>
      <c r="N14" s="443">
        <v>2401353</v>
      </c>
      <c r="O14" s="444">
        <f t="shared" ref="O14:O23" si="2">SUM(C14:N14)</f>
        <v>28816258</v>
      </c>
    </row>
    <row r="15" spans="1:15" s="445" customFormat="1" ht="21" customHeight="1">
      <c r="A15" s="446" t="s">
        <v>40</v>
      </c>
      <c r="B15" s="447" t="s">
        <v>205</v>
      </c>
      <c r="C15" s="448">
        <v>424244</v>
      </c>
      <c r="D15" s="448">
        <v>424244</v>
      </c>
      <c r="E15" s="448">
        <v>424244</v>
      </c>
      <c r="F15" s="448">
        <v>424244</v>
      </c>
      <c r="G15" s="448">
        <v>424244</v>
      </c>
      <c r="H15" s="448">
        <v>424244</v>
      </c>
      <c r="I15" s="448">
        <v>424244</v>
      </c>
      <c r="J15" s="448">
        <v>424244</v>
      </c>
      <c r="K15" s="448">
        <v>424244</v>
      </c>
      <c r="L15" s="448">
        <v>424244</v>
      </c>
      <c r="M15" s="448">
        <v>424244</v>
      </c>
      <c r="N15" s="448">
        <v>424242</v>
      </c>
      <c r="O15" s="449">
        <f t="shared" si="2"/>
        <v>5090926</v>
      </c>
    </row>
    <row r="16" spans="1:15" s="445" customFormat="1" ht="21" customHeight="1">
      <c r="A16" s="446" t="s">
        <v>42</v>
      </c>
      <c r="B16" s="450" t="s">
        <v>207</v>
      </c>
      <c r="C16" s="448">
        <v>2929725</v>
      </c>
      <c r="D16" s="448">
        <v>2929725</v>
      </c>
      <c r="E16" s="448">
        <v>2929725</v>
      </c>
      <c r="F16" s="448">
        <v>2929725</v>
      </c>
      <c r="G16" s="448">
        <v>2929725</v>
      </c>
      <c r="H16" s="448">
        <v>2929725</v>
      </c>
      <c r="I16" s="448">
        <v>2929725</v>
      </c>
      <c r="J16" s="448">
        <v>2929725</v>
      </c>
      <c r="K16" s="448">
        <v>2929725</v>
      </c>
      <c r="L16" s="448">
        <v>2929725</v>
      </c>
      <c r="M16" s="448">
        <v>2929725</v>
      </c>
      <c r="N16" s="448">
        <v>2929725</v>
      </c>
      <c r="O16" s="449">
        <f t="shared" si="2"/>
        <v>35156700</v>
      </c>
    </row>
    <row r="17" spans="1:15" s="445" customFormat="1" ht="21" customHeight="1">
      <c r="A17" s="446" t="s">
        <v>44</v>
      </c>
      <c r="B17" s="450" t="s">
        <v>209</v>
      </c>
      <c r="C17" s="448">
        <v>116667</v>
      </c>
      <c r="D17" s="448">
        <v>116667</v>
      </c>
      <c r="E17" s="448">
        <v>116667</v>
      </c>
      <c r="F17" s="448">
        <v>116667</v>
      </c>
      <c r="G17" s="448">
        <v>116667</v>
      </c>
      <c r="H17" s="448">
        <v>116667</v>
      </c>
      <c r="I17" s="448">
        <v>116667</v>
      </c>
      <c r="J17" s="448">
        <v>116667</v>
      </c>
      <c r="K17" s="448">
        <v>116667</v>
      </c>
      <c r="L17" s="448">
        <v>116667</v>
      </c>
      <c r="M17" s="448">
        <v>116667</v>
      </c>
      <c r="N17" s="448">
        <v>116663</v>
      </c>
      <c r="O17" s="449">
        <f t="shared" si="2"/>
        <v>1400000</v>
      </c>
    </row>
    <row r="18" spans="1:15" s="445" customFormat="1" ht="21" customHeight="1">
      <c r="A18" s="446" t="s">
        <v>46</v>
      </c>
      <c r="B18" s="450" t="s">
        <v>211</v>
      </c>
      <c r="C18" s="448">
        <v>313750</v>
      </c>
      <c r="D18" s="448">
        <v>188750</v>
      </c>
      <c r="E18" s="448">
        <v>188750</v>
      </c>
      <c r="F18" s="448">
        <v>188750</v>
      </c>
      <c r="G18" s="448">
        <v>188750</v>
      </c>
      <c r="H18" s="448">
        <v>188750</v>
      </c>
      <c r="I18" s="448">
        <v>188750</v>
      </c>
      <c r="J18" s="448">
        <v>313750</v>
      </c>
      <c r="K18" s="448">
        <v>188750</v>
      </c>
      <c r="L18" s="448">
        <v>188750</v>
      </c>
      <c r="M18" s="448">
        <v>188750</v>
      </c>
      <c r="N18" s="448">
        <v>188752</v>
      </c>
      <c r="O18" s="449">
        <f t="shared" si="2"/>
        <v>2515002</v>
      </c>
    </row>
    <row r="19" spans="1:15" s="445" customFormat="1" ht="21" customHeight="1">
      <c r="A19" s="446" t="s">
        <v>48</v>
      </c>
      <c r="B19" s="450" t="s">
        <v>230</v>
      </c>
      <c r="C19" s="448"/>
      <c r="D19" s="448"/>
      <c r="E19" s="448"/>
      <c r="F19" s="448"/>
      <c r="G19" s="448"/>
      <c r="H19" s="448">
        <v>30603549</v>
      </c>
      <c r="I19" s="448"/>
      <c r="J19" s="448"/>
      <c r="K19" s="448"/>
      <c r="L19" s="448"/>
      <c r="M19" s="448"/>
      <c r="N19" s="448"/>
      <c r="O19" s="449">
        <f t="shared" si="2"/>
        <v>30603549</v>
      </c>
    </row>
    <row r="20" spans="1:15" s="445" customFormat="1" ht="21" customHeight="1">
      <c r="A20" s="446" t="s">
        <v>50</v>
      </c>
      <c r="B20" s="447" t="s">
        <v>232</v>
      </c>
      <c r="C20" s="448"/>
      <c r="D20" s="448"/>
      <c r="E20" s="448"/>
      <c r="F20" s="448"/>
      <c r="G20" s="448"/>
      <c r="H20" s="448"/>
      <c r="I20" s="448"/>
      <c r="J20" s="448"/>
      <c r="K20" s="448"/>
      <c r="L20" s="448"/>
      <c r="M20" s="448"/>
      <c r="N20" s="448"/>
      <c r="O20" s="449">
        <f t="shared" si="2"/>
        <v>0</v>
      </c>
    </row>
    <row r="21" spans="1:15" s="445" customFormat="1" ht="21" customHeight="1">
      <c r="A21" s="446" t="s">
        <v>53</v>
      </c>
      <c r="B21" s="450" t="s">
        <v>234</v>
      </c>
      <c r="C21" s="448"/>
      <c r="D21" s="448"/>
      <c r="E21" s="448"/>
      <c r="F21" s="448"/>
      <c r="G21" s="448"/>
      <c r="H21" s="448"/>
      <c r="I21" s="448"/>
      <c r="J21" s="448"/>
      <c r="K21" s="448"/>
      <c r="L21" s="448"/>
      <c r="M21" s="448"/>
      <c r="N21" s="448"/>
      <c r="O21" s="449">
        <f t="shared" si="2"/>
        <v>0</v>
      </c>
    </row>
    <row r="22" spans="1:15" s="445" customFormat="1" ht="21" customHeight="1">
      <c r="A22" s="459" t="s">
        <v>63</v>
      </c>
      <c r="B22" s="460" t="s">
        <v>442</v>
      </c>
      <c r="C22" s="461">
        <v>71417565</v>
      </c>
      <c r="D22" s="461"/>
      <c r="E22" s="461"/>
      <c r="F22" s="461"/>
      <c r="G22" s="461"/>
      <c r="H22" s="461"/>
      <c r="I22" s="461"/>
      <c r="J22" s="461"/>
      <c r="K22" s="461"/>
      <c r="L22" s="461"/>
      <c r="M22" s="461"/>
      <c r="N22" s="461"/>
      <c r="O22" s="462">
        <f t="shared" si="2"/>
        <v>71417565</v>
      </c>
    </row>
    <row r="23" spans="1:15" s="440" customFormat="1" ht="21" customHeight="1">
      <c r="A23" s="463" t="s">
        <v>65</v>
      </c>
      <c r="B23" s="456" t="s">
        <v>426</v>
      </c>
      <c r="C23" s="457">
        <f t="shared" ref="C23:N23" si="3">SUM(C14:C22)</f>
        <v>77603306</v>
      </c>
      <c r="D23" s="457">
        <f t="shared" si="3"/>
        <v>6060741</v>
      </c>
      <c r="E23" s="457">
        <f t="shared" si="3"/>
        <v>6060741</v>
      </c>
      <c r="F23" s="457">
        <f t="shared" si="3"/>
        <v>6060741</v>
      </c>
      <c r="G23" s="457">
        <f t="shared" si="3"/>
        <v>6060741</v>
      </c>
      <c r="H23" s="457">
        <f t="shared" si="3"/>
        <v>36664290</v>
      </c>
      <c r="I23" s="457">
        <f t="shared" si="3"/>
        <v>6060741</v>
      </c>
      <c r="J23" s="457">
        <f t="shared" si="3"/>
        <v>6185741</v>
      </c>
      <c r="K23" s="457">
        <f t="shared" si="3"/>
        <v>6060741</v>
      </c>
      <c r="L23" s="457">
        <f t="shared" si="3"/>
        <v>6060741</v>
      </c>
      <c r="M23" s="457">
        <f t="shared" si="3"/>
        <v>6060741</v>
      </c>
      <c r="N23" s="457">
        <f t="shared" si="3"/>
        <v>6060735</v>
      </c>
      <c r="O23" s="458">
        <f t="shared" si="2"/>
        <v>175000000</v>
      </c>
    </row>
    <row r="24" spans="1:15" ht="21" customHeight="1">
      <c r="A24" s="464" t="s">
        <v>67</v>
      </c>
      <c r="B24" s="465" t="s">
        <v>515</v>
      </c>
      <c r="C24" s="466">
        <f t="shared" ref="C24:O24" si="4">C12-C23</f>
        <v>0</v>
      </c>
      <c r="D24" s="466">
        <f t="shared" si="4"/>
        <v>515168</v>
      </c>
      <c r="E24" s="466">
        <f t="shared" si="4"/>
        <v>515168</v>
      </c>
      <c r="F24" s="466">
        <f t="shared" si="4"/>
        <v>515168</v>
      </c>
      <c r="G24" s="466">
        <f t="shared" si="4"/>
        <v>515168</v>
      </c>
      <c r="H24" s="466">
        <f t="shared" si="4"/>
        <v>-5026689</v>
      </c>
      <c r="I24" s="466">
        <f t="shared" si="4"/>
        <v>515168</v>
      </c>
      <c r="J24" s="466">
        <f t="shared" si="4"/>
        <v>390168</v>
      </c>
      <c r="K24" s="466">
        <f t="shared" si="4"/>
        <v>515168</v>
      </c>
      <c r="L24" s="466">
        <f t="shared" si="4"/>
        <v>515168</v>
      </c>
      <c r="M24" s="466">
        <f t="shared" si="4"/>
        <v>515168</v>
      </c>
      <c r="N24" s="466">
        <f t="shared" si="4"/>
        <v>515177</v>
      </c>
      <c r="O24" s="467">
        <f t="shared" si="4"/>
        <v>0</v>
      </c>
    </row>
    <row r="25" spans="1:15">
      <c r="A25" s="468"/>
    </row>
    <row r="26" spans="1:15">
      <c r="B26" s="469"/>
      <c r="C26" s="470"/>
      <c r="D26" s="470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az /2019. (.)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D18"/>
  <sheetViews>
    <sheetView zoomScaleNormal="100" workbookViewId="0">
      <selection sqref="A1:D17"/>
    </sheetView>
  </sheetViews>
  <sheetFormatPr defaultRowHeight="12.75"/>
  <cols>
    <col min="1" max="1" width="5.83203125" style="553" customWidth="1"/>
    <col min="2" max="2" width="54.83203125" style="349" customWidth="1"/>
    <col min="3" max="4" width="17.6640625" style="349" customWidth="1"/>
    <col min="5" max="256" width="9.33203125" style="349"/>
    <col min="257" max="257" width="5.83203125" style="349" customWidth="1"/>
    <col min="258" max="258" width="54.83203125" style="349" customWidth="1"/>
    <col min="259" max="260" width="17.6640625" style="349" customWidth="1"/>
    <col min="261" max="512" width="9.33203125" style="349"/>
    <col min="513" max="513" width="5.83203125" style="349" customWidth="1"/>
    <col min="514" max="514" width="54.83203125" style="349" customWidth="1"/>
    <col min="515" max="516" width="17.6640625" style="349" customWidth="1"/>
    <col min="517" max="768" width="9.33203125" style="349"/>
    <col min="769" max="769" width="5.83203125" style="349" customWidth="1"/>
    <col min="770" max="770" width="54.83203125" style="349" customWidth="1"/>
    <col min="771" max="772" width="17.6640625" style="349" customWidth="1"/>
    <col min="773" max="1024" width="9.33203125" style="349"/>
    <col min="1025" max="1025" width="5.83203125" style="349" customWidth="1"/>
    <col min="1026" max="1026" width="54.83203125" style="349" customWidth="1"/>
    <col min="1027" max="1028" width="17.6640625" style="349" customWidth="1"/>
    <col min="1029" max="1280" width="9.33203125" style="349"/>
    <col min="1281" max="1281" width="5.83203125" style="349" customWidth="1"/>
    <col min="1282" max="1282" width="54.83203125" style="349" customWidth="1"/>
    <col min="1283" max="1284" width="17.6640625" style="349" customWidth="1"/>
    <col min="1285" max="1536" width="9.33203125" style="349"/>
    <col min="1537" max="1537" width="5.83203125" style="349" customWidth="1"/>
    <col min="1538" max="1538" width="54.83203125" style="349" customWidth="1"/>
    <col min="1539" max="1540" width="17.6640625" style="349" customWidth="1"/>
    <col min="1541" max="1792" width="9.33203125" style="349"/>
    <col min="1793" max="1793" width="5.83203125" style="349" customWidth="1"/>
    <col min="1794" max="1794" width="54.83203125" style="349" customWidth="1"/>
    <col min="1795" max="1796" width="17.6640625" style="349" customWidth="1"/>
    <col min="1797" max="2048" width="9.33203125" style="349"/>
    <col min="2049" max="2049" width="5.83203125" style="349" customWidth="1"/>
    <col min="2050" max="2050" width="54.83203125" style="349" customWidth="1"/>
    <col min="2051" max="2052" width="17.6640625" style="349" customWidth="1"/>
    <col min="2053" max="2304" width="9.33203125" style="349"/>
    <col min="2305" max="2305" width="5.83203125" style="349" customWidth="1"/>
    <col min="2306" max="2306" width="54.83203125" style="349" customWidth="1"/>
    <col min="2307" max="2308" width="17.6640625" style="349" customWidth="1"/>
    <col min="2309" max="2560" width="9.33203125" style="349"/>
    <col min="2561" max="2561" width="5.83203125" style="349" customWidth="1"/>
    <col min="2562" max="2562" width="54.83203125" style="349" customWidth="1"/>
    <col min="2563" max="2564" width="17.6640625" style="349" customWidth="1"/>
    <col min="2565" max="2816" width="9.33203125" style="349"/>
    <col min="2817" max="2817" width="5.83203125" style="349" customWidth="1"/>
    <col min="2818" max="2818" width="54.83203125" style="349" customWidth="1"/>
    <col min="2819" max="2820" width="17.6640625" style="349" customWidth="1"/>
    <col min="2821" max="3072" width="9.33203125" style="349"/>
    <col min="3073" max="3073" width="5.83203125" style="349" customWidth="1"/>
    <col min="3074" max="3074" width="54.83203125" style="349" customWidth="1"/>
    <col min="3075" max="3076" width="17.6640625" style="349" customWidth="1"/>
    <col min="3077" max="3328" width="9.33203125" style="349"/>
    <col min="3329" max="3329" width="5.83203125" style="349" customWidth="1"/>
    <col min="3330" max="3330" width="54.83203125" style="349" customWidth="1"/>
    <col min="3331" max="3332" width="17.6640625" style="349" customWidth="1"/>
    <col min="3333" max="3584" width="9.33203125" style="349"/>
    <col min="3585" max="3585" width="5.83203125" style="349" customWidth="1"/>
    <col min="3586" max="3586" width="54.83203125" style="349" customWidth="1"/>
    <col min="3587" max="3588" width="17.6640625" style="349" customWidth="1"/>
    <col min="3589" max="3840" width="9.33203125" style="349"/>
    <col min="3841" max="3841" width="5.83203125" style="349" customWidth="1"/>
    <col min="3842" max="3842" width="54.83203125" style="349" customWidth="1"/>
    <col min="3843" max="3844" width="17.6640625" style="349" customWidth="1"/>
    <col min="3845" max="4096" width="9.33203125" style="349"/>
    <col min="4097" max="4097" width="5.83203125" style="349" customWidth="1"/>
    <col min="4098" max="4098" width="54.83203125" style="349" customWidth="1"/>
    <col min="4099" max="4100" width="17.6640625" style="349" customWidth="1"/>
    <col min="4101" max="4352" width="9.33203125" style="349"/>
    <col min="4353" max="4353" width="5.83203125" style="349" customWidth="1"/>
    <col min="4354" max="4354" width="54.83203125" style="349" customWidth="1"/>
    <col min="4355" max="4356" width="17.6640625" style="349" customWidth="1"/>
    <col min="4357" max="4608" width="9.33203125" style="349"/>
    <col min="4609" max="4609" width="5.83203125" style="349" customWidth="1"/>
    <col min="4610" max="4610" width="54.83203125" style="349" customWidth="1"/>
    <col min="4611" max="4612" width="17.6640625" style="349" customWidth="1"/>
    <col min="4613" max="4864" width="9.33203125" style="349"/>
    <col min="4865" max="4865" width="5.83203125" style="349" customWidth="1"/>
    <col min="4866" max="4866" width="54.83203125" style="349" customWidth="1"/>
    <col min="4867" max="4868" width="17.6640625" style="349" customWidth="1"/>
    <col min="4869" max="5120" width="9.33203125" style="349"/>
    <col min="5121" max="5121" width="5.83203125" style="349" customWidth="1"/>
    <col min="5122" max="5122" width="54.83203125" style="349" customWidth="1"/>
    <col min="5123" max="5124" width="17.6640625" style="349" customWidth="1"/>
    <col min="5125" max="5376" width="9.33203125" style="349"/>
    <col min="5377" max="5377" width="5.83203125" style="349" customWidth="1"/>
    <col min="5378" max="5378" width="54.83203125" style="349" customWidth="1"/>
    <col min="5379" max="5380" width="17.6640625" style="349" customWidth="1"/>
    <col min="5381" max="5632" width="9.33203125" style="349"/>
    <col min="5633" max="5633" width="5.83203125" style="349" customWidth="1"/>
    <col min="5634" max="5634" width="54.83203125" style="349" customWidth="1"/>
    <col min="5635" max="5636" width="17.6640625" style="349" customWidth="1"/>
    <col min="5637" max="5888" width="9.33203125" style="349"/>
    <col min="5889" max="5889" width="5.83203125" style="349" customWidth="1"/>
    <col min="5890" max="5890" width="54.83203125" style="349" customWidth="1"/>
    <col min="5891" max="5892" width="17.6640625" style="349" customWidth="1"/>
    <col min="5893" max="6144" width="9.33203125" style="349"/>
    <col min="6145" max="6145" width="5.83203125" style="349" customWidth="1"/>
    <col min="6146" max="6146" width="54.83203125" style="349" customWidth="1"/>
    <col min="6147" max="6148" width="17.6640625" style="349" customWidth="1"/>
    <col min="6149" max="6400" width="9.33203125" style="349"/>
    <col min="6401" max="6401" width="5.83203125" style="349" customWidth="1"/>
    <col min="6402" max="6402" width="54.83203125" style="349" customWidth="1"/>
    <col min="6403" max="6404" width="17.6640625" style="349" customWidth="1"/>
    <col min="6405" max="6656" width="9.33203125" style="349"/>
    <col min="6657" max="6657" width="5.83203125" style="349" customWidth="1"/>
    <col min="6658" max="6658" width="54.83203125" style="349" customWidth="1"/>
    <col min="6659" max="6660" width="17.6640625" style="349" customWidth="1"/>
    <col min="6661" max="6912" width="9.33203125" style="349"/>
    <col min="6913" max="6913" width="5.83203125" style="349" customWidth="1"/>
    <col min="6914" max="6914" width="54.83203125" style="349" customWidth="1"/>
    <col min="6915" max="6916" width="17.6640625" style="349" customWidth="1"/>
    <col min="6917" max="7168" width="9.33203125" style="349"/>
    <col min="7169" max="7169" width="5.83203125" style="349" customWidth="1"/>
    <col min="7170" max="7170" width="54.83203125" style="349" customWidth="1"/>
    <col min="7171" max="7172" width="17.6640625" style="349" customWidth="1"/>
    <col min="7173" max="7424" width="9.33203125" style="349"/>
    <col min="7425" max="7425" width="5.83203125" style="349" customWidth="1"/>
    <col min="7426" max="7426" width="54.83203125" style="349" customWidth="1"/>
    <col min="7427" max="7428" width="17.6640625" style="349" customWidth="1"/>
    <col min="7429" max="7680" width="9.33203125" style="349"/>
    <col min="7681" max="7681" width="5.83203125" style="349" customWidth="1"/>
    <col min="7682" max="7682" width="54.83203125" style="349" customWidth="1"/>
    <col min="7683" max="7684" width="17.6640625" style="349" customWidth="1"/>
    <col min="7685" max="7936" width="9.33203125" style="349"/>
    <col min="7937" max="7937" width="5.83203125" style="349" customWidth="1"/>
    <col min="7938" max="7938" width="54.83203125" style="349" customWidth="1"/>
    <col min="7939" max="7940" width="17.6640625" style="349" customWidth="1"/>
    <col min="7941" max="8192" width="9.33203125" style="349"/>
    <col min="8193" max="8193" width="5.83203125" style="349" customWidth="1"/>
    <col min="8194" max="8194" width="54.83203125" style="349" customWidth="1"/>
    <col min="8195" max="8196" width="17.6640625" style="349" customWidth="1"/>
    <col min="8197" max="8448" width="9.33203125" style="349"/>
    <col min="8449" max="8449" width="5.83203125" style="349" customWidth="1"/>
    <col min="8450" max="8450" width="54.83203125" style="349" customWidth="1"/>
    <col min="8451" max="8452" width="17.6640625" style="349" customWidth="1"/>
    <col min="8453" max="8704" width="9.33203125" style="349"/>
    <col min="8705" max="8705" width="5.83203125" style="349" customWidth="1"/>
    <col min="8706" max="8706" width="54.83203125" style="349" customWidth="1"/>
    <col min="8707" max="8708" width="17.6640625" style="349" customWidth="1"/>
    <col min="8709" max="8960" width="9.33203125" style="349"/>
    <col min="8961" max="8961" width="5.83203125" style="349" customWidth="1"/>
    <col min="8962" max="8962" width="54.83203125" style="349" customWidth="1"/>
    <col min="8963" max="8964" width="17.6640625" style="349" customWidth="1"/>
    <col min="8965" max="9216" width="9.33203125" style="349"/>
    <col min="9217" max="9217" width="5.83203125" style="349" customWidth="1"/>
    <col min="9218" max="9218" width="54.83203125" style="349" customWidth="1"/>
    <col min="9219" max="9220" width="17.6640625" style="349" customWidth="1"/>
    <col min="9221" max="9472" width="9.33203125" style="349"/>
    <col min="9473" max="9473" width="5.83203125" style="349" customWidth="1"/>
    <col min="9474" max="9474" width="54.83203125" style="349" customWidth="1"/>
    <col min="9475" max="9476" width="17.6640625" style="349" customWidth="1"/>
    <col min="9477" max="9728" width="9.33203125" style="349"/>
    <col min="9729" max="9729" width="5.83203125" style="349" customWidth="1"/>
    <col min="9730" max="9730" width="54.83203125" style="349" customWidth="1"/>
    <col min="9731" max="9732" width="17.6640625" style="349" customWidth="1"/>
    <col min="9733" max="9984" width="9.33203125" style="349"/>
    <col min="9985" max="9985" width="5.83203125" style="349" customWidth="1"/>
    <col min="9986" max="9986" width="54.83203125" style="349" customWidth="1"/>
    <col min="9987" max="9988" width="17.6640625" style="349" customWidth="1"/>
    <col min="9989" max="10240" width="9.33203125" style="349"/>
    <col min="10241" max="10241" width="5.83203125" style="349" customWidth="1"/>
    <col min="10242" max="10242" width="54.83203125" style="349" customWidth="1"/>
    <col min="10243" max="10244" width="17.6640625" style="349" customWidth="1"/>
    <col min="10245" max="10496" width="9.33203125" style="349"/>
    <col min="10497" max="10497" width="5.83203125" style="349" customWidth="1"/>
    <col min="10498" max="10498" width="54.83203125" style="349" customWidth="1"/>
    <col min="10499" max="10500" width="17.6640625" style="349" customWidth="1"/>
    <col min="10501" max="10752" width="9.33203125" style="349"/>
    <col min="10753" max="10753" width="5.83203125" style="349" customWidth="1"/>
    <col min="10754" max="10754" width="54.83203125" style="349" customWidth="1"/>
    <col min="10755" max="10756" width="17.6640625" style="349" customWidth="1"/>
    <col min="10757" max="11008" width="9.33203125" style="349"/>
    <col min="11009" max="11009" width="5.83203125" style="349" customWidth="1"/>
    <col min="11010" max="11010" width="54.83203125" style="349" customWidth="1"/>
    <col min="11011" max="11012" width="17.6640625" style="349" customWidth="1"/>
    <col min="11013" max="11264" width="9.33203125" style="349"/>
    <col min="11265" max="11265" width="5.83203125" style="349" customWidth="1"/>
    <col min="11266" max="11266" width="54.83203125" style="349" customWidth="1"/>
    <col min="11267" max="11268" width="17.6640625" style="349" customWidth="1"/>
    <col min="11269" max="11520" width="9.33203125" style="349"/>
    <col min="11521" max="11521" width="5.83203125" style="349" customWidth="1"/>
    <col min="11522" max="11522" width="54.83203125" style="349" customWidth="1"/>
    <col min="11523" max="11524" width="17.6640625" style="349" customWidth="1"/>
    <col min="11525" max="11776" width="9.33203125" style="349"/>
    <col min="11777" max="11777" width="5.83203125" style="349" customWidth="1"/>
    <col min="11778" max="11778" width="54.83203125" style="349" customWidth="1"/>
    <col min="11779" max="11780" width="17.6640625" style="349" customWidth="1"/>
    <col min="11781" max="12032" width="9.33203125" style="349"/>
    <col min="12033" max="12033" width="5.83203125" style="349" customWidth="1"/>
    <col min="12034" max="12034" width="54.83203125" style="349" customWidth="1"/>
    <col min="12035" max="12036" width="17.6640625" style="349" customWidth="1"/>
    <col min="12037" max="12288" width="9.33203125" style="349"/>
    <col min="12289" max="12289" width="5.83203125" style="349" customWidth="1"/>
    <col min="12290" max="12290" width="54.83203125" style="349" customWidth="1"/>
    <col min="12291" max="12292" width="17.6640625" style="349" customWidth="1"/>
    <col min="12293" max="12544" width="9.33203125" style="349"/>
    <col min="12545" max="12545" width="5.83203125" style="349" customWidth="1"/>
    <col min="12546" max="12546" width="54.83203125" style="349" customWidth="1"/>
    <col min="12547" max="12548" width="17.6640625" style="349" customWidth="1"/>
    <col min="12549" max="12800" width="9.33203125" style="349"/>
    <col min="12801" max="12801" width="5.83203125" style="349" customWidth="1"/>
    <col min="12802" max="12802" width="54.83203125" style="349" customWidth="1"/>
    <col min="12803" max="12804" width="17.6640625" style="349" customWidth="1"/>
    <col min="12805" max="13056" width="9.33203125" style="349"/>
    <col min="13057" max="13057" width="5.83203125" style="349" customWidth="1"/>
    <col min="13058" max="13058" width="54.83203125" style="349" customWidth="1"/>
    <col min="13059" max="13060" width="17.6640625" style="349" customWidth="1"/>
    <col min="13061" max="13312" width="9.33203125" style="349"/>
    <col min="13313" max="13313" width="5.83203125" style="349" customWidth="1"/>
    <col min="13314" max="13314" width="54.83203125" style="349" customWidth="1"/>
    <col min="13315" max="13316" width="17.6640625" style="349" customWidth="1"/>
    <col min="13317" max="13568" width="9.33203125" style="349"/>
    <col min="13569" max="13569" width="5.83203125" style="349" customWidth="1"/>
    <col min="13570" max="13570" width="54.83203125" style="349" customWidth="1"/>
    <col min="13571" max="13572" width="17.6640625" style="349" customWidth="1"/>
    <col min="13573" max="13824" width="9.33203125" style="349"/>
    <col min="13825" max="13825" width="5.83203125" style="349" customWidth="1"/>
    <col min="13826" max="13826" width="54.83203125" style="349" customWidth="1"/>
    <col min="13827" max="13828" width="17.6640625" style="349" customWidth="1"/>
    <col min="13829" max="14080" width="9.33203125" style="349"/>
    <col min="14081" max="14081" width="5.83203125" style="349" customWidth="1"/>
    <col min="14082" max="14082" width="54.83203125" style="349" customWidth="1"/>
    <col min="14083" max="14084" width="17.6640625" style="349" customWidth="1"/>
    <col min="14085" max="14336" width="9.33203125" style="349"/>
    <col min="14337" max="14337" width="5.83203125" style="349" customWidth="1"/>
    <col min="14338" max="14338" width="54.83203125" style="349" customWidth="1"/>
    <col min="14339" max="14340" width="17.6640625" style="349" customWidth="1"/>
    <col min="14341" max="14592" width="9.33203125" style="349"/>
    <col min="14593" max="14593" width="5.83203125" style="349" customWidth="1"/>
    <col min="14594" max="14594" width="54.83203125" style="349" customWidth="1"/>
    <col min="14595" max="14596" width="17.6640625" style="349" customWidth="1"/>
    <col min="14597" max="14848" width="9.33203125" style="349"/>
    <col min="14849" max="14849" width="5.83203125" style="349" customWidth="1"/>
    <col min="14850" max="14850" width="54.83203125" style="349" customWidth="1"/>
    <col min="14851" max="14852" width="17.6640625" style="349" customWidth="1"/>
    <col min="14853" max="15104" width="9.33203125" style="349"/>
    <col min="15105" max="15105" width="5.83203125" style="349" customWidth="1"/>
    <col min="15106" max="15106" width="54.83203125" style="349" customWidth="1"/>
    <col min="15107" max="15108" width="17.6640625" style="349" customWidth="1"/>
    <col min="15109" max="15360" width="9.33203125" style="349"/>
    <col min="15361" max="15361" width="5.83203125" style="349" customWidth="1"/>
    <col min="15362" max="15362" width="54.83203125" style="349" customWidth="1"/>
    <col min="15363" max="15364" width="17.6640625" style="349" customWidth="1"/>
    <col min="15365" max="15616" width="9.33203125" style="349"/>
    <col min="15617" max="15617" width="5.83203125" style="349" customWidth="1"/>
    <col min="15618" max="15618" width="54.83203125" style="349" customWidth="1"/>
    <col min="15619" max="15620" width="17.6640625" style="349" customWidth="1"/>
    <col min="15621" max="15872" width="9.33203125" style="349"/>
    <col min="15873" max="15873" width="5.83203125" style="349" customWidth="1"/>
    <col min="15874" max="15874" width="54.83203125" style="349" customWidth="1"/>
    <col min="15875" max="15876" width="17.6640625" style="349" customWidth="1"/>
    <col min="15877" max="16128" width="9.33203125" style="349"/>
    <col min="16129" max="16129" width="5.83203125" style="349" customWidth="1"/>
    <col min="16130" max="16130" width="54.83203125" style="349" customWidth="1"/>
    <col min="16131" max="16132" width="17.6640625" style="349" customWidth="1"/>
    <col min="16133" max="16384" width="9.33203125" style="349"/>
  </cols>
  <sheetData>
    <row r="1" spans="1:4" ht="44.25" customHeight="1">
      <c r="A1" s="1642" t="s">
        <v>732</v>
      </c>
      <c r="B1" s="1642"/>
      <c r="C1" s="1642"/>
      <c r="D1" s="1642"/>
    </row>
    <row r="2" spans="1:4" ht="20.25" customHeight="1">
      <c r="A2" s="1643"/>
      <c r="B2" s="1643"/>
      <c r="C2" s="1643"/>
      <c r="D2" s="1643"/>
    </row>
    <row r="3" spans="1:4" ht="20.25" customHeight="1">
      <c r="A3" s="1643"/>
      <c r="B3" s="1643"/>
      <c r="C3" s="1643"/>
      <c r="D3" s="1643"/>
    </row>
    <row r="4" spans="1:4" s="528" customFormat="1" ht="15.75" thickBot="1">
      <c r="A4" s="527"/>
      <c r="D4" s="529" t="s">
        <v>677</v>
      </c>
    </row>
    <row r="5" spans="1:4" s="533" customFormat="1" ht="48" customHeight="1" thickBot="1">
      <c r="A5" s="530" t="s">
        <v>396</v>
      </c>
      <c r="B5" s="531" t="s">
        <v>3</v>
      </c>
      <c r="C5" s="531" t="s">
        <v>532</v>
      </c>
      <c r="D5" s="532" t="s">
        <v>533</v>
      </c>
    </row>
    <row r="6" spans="1:4" s="533" customFormat="1" ht="14.1" customHeight="1" thickBot="1">
      <c r="A6" s="534">
        <v>1</v>
      </c>
      <c r="B6" s="535">
        <v>2</v>
      </c>
      <c r="C6" s="536">
        <v>3</v>
      </c>
      <c r="D6" s="537">
        <v>4</v>
      </c>
    </row>
    <row r="7" spans="1:4" ht="18" customHeight="1">
      <c r="A7" s="538" t="s">
        <v>9</v>
      </c>
      <c r="B7" s="539" t="s">
        <v>85</v>
      </c>
      <c r="C7" s="540">
        <v>1520000</v>
      </c>
      <c r="D7" s="541">
        <v>328500</v>
      </c>
    </row>
    <row r="8" spans="1:4" ht="18" customHeight="1">
      <c r="A8" s="542" t="s">
        <v>12</v>
      </c>
      <c r="B8" s="543" t="s">
        <v>736</v>
      </c>
      <c r="C8" s="544">
        <v>1107880</v>
      </c>
      <c r="D8" s="545">
        <v>277759</v>
      </c>
    </row>
    <row r="9" spans="1:4" ht="18" customHeight="1">
      <c r="A9" s="542" t="s">
        <v>15</v>
      </c>
      <c r="B9" s="543"/>
      <c r="C9" s="544"/>
      <c r="D9" s="545"/>
    </row>
    <row r="10" spans="1:4" ht="18" customHeight="1">
      <c r="A10" s="542" t="s">
        <v>18</v>
      </c>
      <c r="B10" s="543"/>
      <c r="C10" s="544"/>
      <c r="D10" s="545"/>
    </row>
    <row r="11" spans="1:4" ht="18" customHeight="1">
      <c r="A11" s="542" t="s">
        <v>21</v>
      </c>
      <c r="B11" s="543"/>
      <c r="C11" s="544"/>
      <c r="D11" s="545"/>
    </row>
    <row r="12" spans="1:4" ht="18" customHeight="1">
      <c r="A12" s="542" t="s">
        <v>24</v>
      </c>
      <c r="B12" s="543"/>
      <c r="C12" s="544"/>
      <c r="D12" s="545"/>
    </row>
    <row r="13" spans="1:4" ht="18" customHeight="1">
      <c r="A13" s="546" t="s">
        <v>27</v>
      </c>
      <c r="B13" s="543"/>
      <c r="C13" s="547"/>
      <c r="D13" s="545"/>
    </row>
    <row r="14" spans="1:4" ht="18" customHeight="1">
      <c r="A14" s="546" t="s">
        <v>30</v>
      </c>
      <c r="B14" s="543"/>
      <c r="C14" s="547"/>
      <c r="D14" s="545"/>
    </row>
    <row r="15" spans="1:4" ht="18" customHeight="1">
      <c r="A15" s="546" t="s">
        <v>33</v>
      </c>
      <c r="B15" s="543"/>
      <c r="C15" s="547"/>
      <c r="D15" s="545"/>
    </row>
    <row r="16" spans="1:4" ht="18" customHeight="1">
      <c r="A16" s="546" t="s">
        <v>36</v>
      </c>
      <c r="B16" s="543"/>
      <c r="C16" s="547"/>
      <c r="D16" s="545"/>
    </row>
    <row r="17" spans="1:4" ht="18" customHeight="1" thickBot="1">
      <c r="A17" s="548" t="s">
        <v>38</v>
      </c>
      <c r="B17" s="549" t="s">
        <v>508</v>
      </c>
      <c r="C17" s="550">
        <f>SUM(C7:C16)</f>
        <v>2627880</v>
      </c>
      <c r="D17" s="551">
        <f>SUM(D7:D16)</f>
        <v>606259</v>
      </c>
    </row>
    <row r="18" spans="1:4" ht="25.5" customHeight="1">
      <c r="A18" s="552"/>
      <c r="B18" s="1644"/>
      <c r="C18" s="1644"/>
      <c r="D18" s="1644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az /2019. (.)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H6"/>
  <sheetViews>
    <sheetView zoomScaleNormal="100" workbookViewId="0">
      <selection sqref="A1:H6"/>
    </sheetView>
  </sheetViews>
  <sheetFormatPr defaultRowHeight="12.75"/>
  <cols>
    <col min="1" max="1" width="6.1640625" customWidth="1"/>
    <col min="2" max="2" width="21.6640625" customWidth="1"/>
    <col min="3" max="8" width="16.33203125" customWidth="1"/>
  </cols>
  <sheetData>
    <row r="1" spans="1:8" ht="41.25" customHeight="1">
      <c r="A1" s="1645" t="s">
        <v>737</v>
      </c>
      <c r="B1" s="1646"/>
      <c r="C1" s="1646"/>
      <c r="D1" s="1646"/>
      <c r="E1" s="1646"/>
      <c r="F1" s="1646"/>
      <c r="G1" s="1646"/>
      <c r="H1" s="1646"/>
    </row>
    <row r="2" spans="1:8" ht="12.75" customHeight="1">
      <c r="A2" s="595"/>
      <c r="B2" s="596"/>
      <c r="C2" s="596"/>
      <c r="D2" s="596"/>
      <c r="E2" s="596"/>
      <c r="F2" s="596"/>
      <c r="G2" s="596"/>
      <c r="H2" s="597" t="s">
        <v>555</v>
      </c>
    </row>
    <row r="3" spans="1:8" ht="38.25">
      <c r="A3" s="598" t="s">
        <v>396</v>
      </c>
      <c r="B3" s="599" t="s">
        <v>556</v>
      </c>
      <c r="C3" s="599" t="s">
        <v>560</v>
      </c>
      <c r="D3" s="599" t="s">
        <v>557</v>
      </c>
      <c r="E3" s="599" t="s">
        <v>558</v>
      </c>
      <c r="F3" s="599" t="s">
        <v>559</v>
      </c>
      <c r="G3" s="599" t="s">
        <v>561</v>
      </c>
      <c r="H3" s="600" t="s">
        <v>397</v>
      </c>
    </row>
    <row r="4" spans="1:8" ht="48" customHeight="1">
      <c r="A4" s="971" t="s">
        <v>9</v>
      </c>
      <c r="B4" s="972" t="s">
        <v>686</v>
      </c>
      <c r="C4" s="972"/>
      <c r="D4" s="973">
        <v>4</v>
      </c>
      <c r="E4" s="973">
        <v>2</v>
      </c>
      <c r="F4" s="973"/>
      <c r="G4" s="973"/>
      <c r="H4" s="973">
        <f>SUM(C4:G4)</f>
        <v>6</v>
      </c>
    </row>
    <row r="5" spans="1:8" ht="33" customHeight="1">
      <c r="A5" s="971" t="s">
        <v>12</v>
      </c>
      <c r="B5" s="972" t="s">
        <v>641</v>
      </c>
      <c r="C5" s="972"/>
      <c r="D5" s="973">
        <v>2</v>
      </c>
      <c r="E5" s="973"/>
      <c r="F5" s="973">
        <v>1</v>
      </c>
      <c r="G5" s="973">
        <v>6</v>
      </c>
      <c r="H5" s="973">
        <f t="shared" ref="H5" si="0">SUM(C5:G5)</f>
        <v>9</v>
      </c>
    </row>
    <row r="6" spans="1:8" ht="35.25" customHeight="1">
      <c r="A6" s="974"/>
      <c r="B6" s="975" t="s">
        <v>397</v>
      </c>
      <c r="C6" s="975">
        <f>C4+C5</f>
        <v>0</v>
      </c>
      <c r="D6" s="975">
        <f t="shared" ref="D6:H6" si="1">D4+D5</f>
        <v>6</v>
      </c>
      <c r="E6" s="975">
        <f t="shared" si="1"/>
        <v>2</v>
      </c>
      <c r="F6" s="975">
        <f t="shared" si="1"/>
        <v>1</v>
      </c>
      <c r="G6" s="1068">
        <f t="shared" si="1"/>
        <v>6</v>
      </c>
      <c r="H6" s="1068">
        <f t="shared" si="1"/>
        <v>15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az /2019. (.)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F19"/>
  <sheetViews>
    <sheetView zoomScaleNormal="100" workbookViewId="0">
      <selection sqref="A1:F18"/>
    </sheetView>
  </sheetViews>
  <sheetFormatPr defaultColWidth="9.33203125" defaultRowHeight="15"/>
  <cols>
    <col min="1" max="1" width="11.5" style="494" customWidth="1"/>
    <col min="2" max="2" width="59.5" style="493" customWidth="1"/>
    <col min="3" max="3" width="23.6640625" style="526" customWidth="1"/>
    <col min="4" max="5" width="17.83203125" style="493" customWidth="1"/>
    <col min="6" max="7" width="19" style="493" customWidth="1"/>
    <col min="8" max="16384" width="9.33203125" style="493"/>
  </cols>
  <sheetData>
    <row r="1" spans="1:6" ht="42" customHeight="1">
      <c r="A1" s="1648" t="s">
        <v>733</v>
      </c>
      <c r="B1" s="1648"/>
      <c r="C1" s="1648"/>
      <c r="D1" s="1648"/>
      <c r="E1" s="1648"/>
      <c r="F1" s="1648"/>
    </row>
    <row r="2" spans="1:6" ht="15" customHeight="1">
      <c r="C2" s="495"/>
    </row>
    <row r="3" spans="1:6" s="496" customFormat="1" ht="25.5" customHeight="1">
      <c r="A3" s="1649" t="s">
        <v>524</v>
      </c>
      <c r="B3" s="1649"/>
      <c r="C3" s="1649"/>
      <c r="D3" s="1649"/>
      <c r="E3" s="1649"/>
      <c r="F3" s="1649"/>
    </row>
    <row r="4" spans="1:6">
      <c r="A4" s="1647" t="s">
        <v>1</v>
      </c>
      <c r="B4" s="1647"/>
      <c r="C4" s="1647"/>
      <c r="D4" s="1647"/>
      <c r="E4" s="1647"/>
      <c r="F4" s="1647"/>
    </row>
    <row r="5" spans="1:6" s="500" customFormat="1" ht="27.75" customHeight="1">
      <c r="A5" s="497" t="s">
        <v>525</v>
      </c>
      <c r="B5" s="498" t="s">
        <v>526</v>
      </c>
      <c r="C5" s="499" t="s">
        <v>534</v>
      </c>
      <c r="D5" s="1031" t="s">
        <v>698</v>
      </c>
      <c r="E5" s="1345" t="s">
        <v>699</v>
      </c>
      <c r="F5" s="1345" t="s">
        <v>759</v>
      </c>
    </row>
    <row r="6" spans="1:6" ht="34.5" customHeight="1">
      <c r="A6" s="501" t="s">
        <v>9</v>
      </c>
      <c r="B6" s="502" t="s">
        <v>527</v>
      </c>
      <c r="C6" s="503"/>
      <c r="D6" s="1039"/>
      <c r="E6" s="1038"/>
      <c r="F6" s="1039"/>
    </row>
    <row r="7" spans="1:6" ht="25.5" customHeight="1">
      <c r="A7" s="504" t="s">
        <v>12</v>
      </c>
      <c r="B7" s="505" t="s">
        <v>528</v>
      </c>
      <c r="C7" s="506">
        <v>69865533</v>
      </c>
      <c r="D7" s="1342">
        <v>89256175</v>
      </c>
      <c r="E7" s="1034">
        <v>0</v>
      </c>
      <c r="F7" s="1344"/>
    </row>
    <row r="8" spans="1:6" s="510" customFormat="1" ht="25.5" customHeight="1">
      <c r="A8" s="507" t="s">
        <v>15</v>
      </c>
      <c r="B8" s="508" t="s">
        <v>397</v>
      </c>
      <c r="C8" s="509">
        <f>SUM(C6:C7)</f>
        <v>69865533</v>
      </c>
      <c r="D8" s="1343">
        <v>89256175</v>
      </c>
      <c r="E8" s="1341">
        <v>0</v>
      </c>
      <c r="F8" s="1341"/>
    </row>
    <row r="10" spans="1:6" s="496" customFormat="1" ht="25.5" customHeight="1">
      <c r="A10" s="1649" t="s">
        <v>529</v>
      </c>
      <c r="B10" s="1649"/>
      <c r="C10" s="1649"/>
      <c r="D10" s="1649"/>
      <c r="E10" s="1649"/>
      <c r="F10" s="1649"/>
    </row>
    <row r="11" spans="1:6">
      <c r="A11" s="1647" t="s">
        <v>1</v>
      </c>
      <c r="B11" s="1647"/>
      <c r="C11" s="1647"/>
      <c r="D11" s="1647"/>
      <c r="E11" s="1647"/>
      <c r="F11" s="1647"/>
    </row>
    <row r="12" spans="1:6" s="500" customFormat="1" ht="28.5">
      <c r="A12" s="497" t="s">
        <v>525</v>
      </c>
      <c r="B12" s="498" t="s">
        <v>526</v>
      </c>
      <c r="C12" s="499" t="s">
        <v>534</v>
      </c>
      <c r="D12" s="1037" t="s">
        <v>698</v>
      </c>
      <c r="E12" s="1345" t="s">
        <v>699</v>
      </c>
      <c r="F12" s="1345" t="s">
        <v>759</v>
      </c>
    </row>
    <row r="13" spans="1:6" ht="25.5" customHeight="1">
      <c r="A13" s="501" t="s">
        <v>9</v>
      </c>
      <c r="B13" s="502" t="s">
        <v>530</v>
      </c>
      <c r="C13" s="511"/>
      <c r="D13" s="1036"/>
      <c r="E13" s="1038"/>
      <c r="F13" s="1039"/>
    </row>
    <row r="14" spans="1:6" ht="25.5" customHeight="1">
      <c r="A14" s="512" t="s">
        <v>12</v>
      </c>
      <c r="B14" s="513"/>
      <c r="C14" s="514"/>
      <c r="D14" s="1033"/>
      <c r="E14" s="1032"/>
      <c r="F14" s="1346"/>
    </row>
    <row r="15" spans="1:6" ht="25.5" customHeight="1">
      <c r="A15" s="501" t="s">
        <v>15</v>
      </c>
      <c r="B15" s="515"/>
      <c r="C15" s="516"/>
      <c r="D15" s="1033"/>
      <c r="E15" s="1032"/>
      <c r="F15" s="1346"/>
    </row>
    <row r="16" spans="1:6" ht="25.5" customHeight="1">
      <c r="A16" s="517" t="s">
        <v>18</v>
      </c>
      <c r="B16" s="515"/>
      <c r="C16" s="516"/>
      <c r="D16" s="1035"/>
      <c r="E16" s="1034"/>
      <c r="F16" s="1344"/>
    </row>
    <row r="17" spans="1:6" ht="25.5" customHeight="1">
      <c r="A17" s="518" t="s">
        <v>21</v>
      </c>
      <c r="B17" s="519" t="s">
        <v>397</v>
      </c>
      <c r="C17" s="520">
        <f>SUM(C13:C16)</f>
        <v>0</v>
      </c>
      <c r="D17" s="1040">
        <f>SUM(C17:C17)</f>
        <v>0</v>
      </c>
      <c r="E17" s="1340">
        <v>0</v>
      </c>
      <c r="F17" s="1340">
        <v>0</v>
      </c>
    </row>
    <row r="18" spans="1:6" ht="25.5" customHeight="1">
      <c r="A18" s="521" t="s">
        <v>24</v>
      </c>
      <c r="B18" s="522" t="s">
        <v>531</v>
      </c>
      <c r="C18" s="523">
        <f>SUM(C8+C17)</f>
        <v>69865533</v>
      </c>
      <c r="D18" s="1041">
        <v>89256175</v>
      </c>
      <c r="E18" s="1341">
        <v>0</v>
      </c>
      <c r="F18" s="1341">
        <v>0</v>
      </c>
    </row>
    <row r="19" spans="1:6" ht="18.75">
      <c r="A19" s="524"/>
      <c r="B19" s="525"/>
      <c r="C19" s="525"/>
    </row>
  </sheetData>
  <mergeCells count="5">
    <mergeCell ref="A11:F11"/>
    <mergeCell ref="A1:F1"/>
    <mergeCell ref="A4:F4"/>
    <mergeCell ref="A10:F10"/>
    <mergeCell ref="A3:F3"/>
  </mergeCells>
  <printOptions horizontalCentered="1"/>
  <pageMargins left="0.51181102362204722" right="0.51181102362204722" top="1.1417322834645669" bottom="0.74803149606299213" header="0.70866141732283472" footer="0.31496062992125984"/>
  <pageSetup paperSize="9" scale="65" orientation="portrait" horizontalDpi="4294967293" verticalDpi="4294967293" r:id="rId1"/>
  <headerFooter scaleWithDoc="0">
    <oddHeader>&amp;R&amp;"Times New Roman,Félkövér dőlt"&amp;11 14.  melléklet a /2019.(.)önkormányzati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H41"/>
  <sheetViews>
    <sheetView zoomScaleNormal="100" workbookViewId="0">
      <selection sqref="A1:F28"/>
    </sheetView>
  </sheetViews>
  <sheetFormatPr defaultRowHeight="15.7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>
      <c r="A1" s="1650" t="s">
        <v>687</v>
      </c>
      <c r="B1" s="1651"/>
      <c r="C1" s="1651"/>
      <c r="D1" s="1651"/>
      <c r="E1" s="1651"/>
      <c r="F1" s="1651"/>
    </row>
    <row r="3" spans="1:6" ht="15.95" customHeight="1">
      <c r="A3" s="1497" t="s">
        <v>535</v>
      </c>
      <c r="B3" s="1497"/>
      <c r="C3" s="1497"/>
      <c r="D3" s="1497"/>
      <c r="E3" s="1497"/>
      <c r="F3" s="1497"/>
    </row>
    <row r="4" spans="1:6" ht="15.95" customHeight="1">
      <c r="A4" s="1498"/>
      <c r="B4" s="1498"/>
      <c r="D4" s="431"/>
      <c r="E4" s="431"/>
      <c r="F4" s="3" t="s">
        <v>677</v>
      </c>
    </row>
    <row r="5" spans="1:6" ht="31.5" customHeight="1">
      <c r="A5" s="225" t="s">
        <v>2</v>
      </c>
      <c r="B5" s="31" t="s">
        <v>3</v>
      </c>
      <c r="C5" s="31" t="s">
        <v>536</v>
      </c>
      <c r="D5" s="31" t="s">
        <v>537</v>
      </c>
      <c r="E5" s="31" t="s">
        <v>538</v>
      </c>
      <c r="F5" s="226" t="s">
        <v>734</v>
      </c>
    </row>
    <row r="6" spans="1:6" s="7" customFormat="1" ht="12" customHeight="1">
      <c r="A6" s="554" t="s">
        <v>5</v>
      </c>
      <c r="B6" s="555" t="s">
        <v>6</v>
      </c>
      <c r="C6" s="555" t="s">
        <v>7</v>
      </c>
      <c r="D6" s="555" t="s">
        <v>8</v>
      </c>
      <c r="E6" s="556" t="s">
        <v>268</v>
      </c>
      <c r="F6" s="557" t="s">
        <v>450</v>
      </c>
    </row>
    <row r="7" spans="1:6" s="11" customFormat="1" ht="17.25" customHeight="1">
      <c r="A7" s="558" t="s">
        <v>9</v>
      </c>
      <c r="B7" s="559" t="s">
        <v>539</v>
      </c>
      <c r="C7" s="560">
        <v>34563911</v>
      </c>
      <c r="D7" s="560">
        <v>27200000</v>
      </c>
      <c r="E7" s="561">
        <v>27500000</v>
      </c>
      <c r="F7" s="562">
        <v>27600000</v>
      </c>
    </row>
    <row r="8" spans="1:6" s="11" customFormat="1" ht="17.25" customHeight="1">
      <c r="A8" s="563" t="s">
        <v>12</v>
      </c>
      <c r="B8" s="564" t="s">
        <v>540</v>
      </c>
      <c r="C8" s="565"/>
      <c r="D8" s="565"/>
      <c r="E8" s="566"/>
      <c r="F8" s="567"/>
    </row>
    <row r="9" spans="1:6" s="11" customFormat="1" ht="17.25" customHeight="1">
      <c r="A9" s="563" t="s">
        <v>15</v>
      </c>
      <c r="B9" s="564" t="s">
        <v>541</v>
      </c>
      <c r="C9" s="565">
        <v>42847000</v>
      </c>
      <c r="D9" s="565">
        <v>52700000</v>
      </c>
      <c r="E9" s="566">
        <v>52900000</v>
      </c>
      <c r="F9" s="567">
        <v>52900000</v>
      </c>
    </row>
    <row r="10" spans="1:6" s="11" customFormat="1" ht="17.25" customHeight="1">
      <c r="A10" s="563" t="s">
        <v>18</v>
      </c>
      <c r="B10" s="564" t="s">
        <v>439</v>
      </c>
      <c r="C10" s="565"/>
      <c r="D10" s="565"/>
      <c r="E10" s="566"/>
      <c r="F10" s="567"/>
    </row>
    <row r="11" spans="1:6" s="11" customFormat="1" ht="17.25" customHeight="1">
      <c r="A11" s="563" t="s">
        <v>21</v>
      </c>
      <c r="B11" s="564" t="s">
        <v>542</v>
      </c>
      <c r="C11" s="565">
        <v>1500000</v>
      </c>
      <c r="D11" s="565">
        <v>1500000</v>
      </c>
      <c r="E11" s="566">
        <v>1200000</v>
      </c>
      <c r="F11" s="567">
        <v>1200000</v>
      </c>
    </row>
    <row r="12" spans="1:6" s="11" customFormat="1" ht="17.25" customHeight="1">
      <c r="A12" s="563" t="s">
        <v>24</v>
      </c>
      <c r="B12" s="568" t="s">
        <v>543</v>
      </c>
      <c r="C12" s="565"/>
      <c r="D12" s="565"/>
      <c r="E12" s="566"/>
      <c r="F12" s="567"/>
    </row>
    <row r="13" spans="1:6" s="11" customFormat="1" ht="17.25" customHeight="1">
      <c r="A13" s="563" t="s">
        <v>27</v>
      </c>
      <c r="B13" s="564" t="s">
        <v>544</v>
      </c>
      <c r="C13" s="569">
        <f>SUM(C7:C12)</f>
        <v>78910911</v>
      </c>
      <c r="D13" s="569">
        <f>SUM(D7:D12)</f>
        <v>81400000</v>
      </c>
      <c r="E13" s="569">
        <v>81600000</v>
      </c>
      <c r="F13" s="570">
        <f>SUM(F7:F12)</f>
        <v>81700000</v>
      </c>
    </row>
    <row r="14" spans="1:6" s="11" customFormat="1" ht="17.25" customHeight="1">
      <c r="A14" s="571" t="s">
        <v>30</v>
      </c>
      <c r="B14" s="572" t="s">
        <v>545</v>
      </c>
      <c r="C14" s="573">
        <v>96089089</v>
      </c>
      <c r="D14" s="573">
        <v>2000000</v>
      </c>
      <c r="E14" s="574">
        <v>1000000</v>
      </c>
      <c r="F14" s="575">
        <v>1000000</v>
      </c>
    </row>
    <row r="15" spans="1:6" s="11" customFormat="1" ht="27" customHeight="1">
      <c r="A15" s="225" t="s">
        <v>33</v>
      </c>
      <c r="B15" s="86" t="s">
        <v>546</v>
      </c>
      <c r="C15" s="576">
        <f>+C13+C14</f>
        <v>175000000</v>
      </c>
      <c r="D15" s="576">
        <f>+D13+D14</f>
        <v>83400000</v>
      </c>
      <c r="E15" s="576">
        <f>+E13+E14</f>
        <v>82600000</v>
      </c>
      <c r="F15" s="578">
        <f>+F13+F14</f>
        <v>82700000</v>
      </c>
    </row>
    <row r="16" spans="1:6" s="11" customFormat="1" ht="12" customHeight="1">
      <c r="A16" s="579"/>
      <c r="B16" s="580"/>
      <c r="C16" s="581"/>
      <c r="D16" s="582"/>
      <c r="E16" s="582"/>
      <c r="F16" s="583"/>
    </row>
    <row r="17" spans="1:7" s="11" customFormat="1" ht="12" customHeight="1">
      <c r="A17" s="1497" t="s">
        <v>486</v>
      </c>
      <c r="B17" s="1497"/>
      <c r="C17" s="1497"/>
      <c r="D17" s="1497"/>
      <c r="E17" s="1497"/>
      <c r="F17" s="1497"/>
    </row>
    <row r="18" spans="1:7" s="11" customFormat="1" ht="12" customHeight="1">
      <c r="A18" s="1652"/>
      <c r="B18" s="1652"/>
      <c r="C18" s="92"/>
      <c r="D18" s="431"/>
      <c r="E18" s="431"/>
      <c r="F18" s="3" t="s">
        <v>677</v>
      </c>
    </row>
    <row r="19" spans="1:7" s="11" customFormat="1" ht="31.5" customHeight="1">
      <c r="A19" s="225" t="s">
        <v>2</v>
      </c>
      <c r="B19" s="31" t="s">
        <v>3</v>
      </c>
      <c r="C19" s="31" t="s">
        <v>536</v>
      </c>
      <c r="D19" s="31" t="s">
        <v>537</v>
      </c>
      <c r="E19" s="31" t="s">
        <v>538</v>
      </c>
      <c r="F19" s="226" t="s">
        <v>734</v>
      </c>
      <c r="G19" s="584"/>
    </row>
    <row r="20" spans="1:7" s="11" customFormat="1" ht="12" customHeight="1">
      <c r="A20" s="554" t="s">
        <v>5</v>
      </c>
      <c r="B20" s="555" t="s">
        <v>6</v>
      </c>
      <c r="C20" s="555" t="s">
        <v>7</v>
      </c>
      <c r="D20" s="555" t="s">
        <v>8</v>
      </c>
      <c r="E20" s="556" t="s">
        <v>268</v>
      </c>
      <c r="F20" s="557" t="s">
        <v>450</v>
      </c>
      <c r="G20" s="584"/>
    </row>
    <row r="21" spans="1:7" s="11" customFormat="1" ht="17.25" customHeight="1">
      <c r="A21" s="84" t="s">
        <v>9</v>
      </c>
      <c r="B21" s="585" t="s">
        <v>547</v>
      </c>
      <c r="C21" s="565">
        <v>142844419</v>
      </c>
      <c r="D21" s="565">
        <v>75500000</v>
      </c>
      <c r="E21" s="565">
        <v>75800000</v>
      </c>
      <c r="F21" s="904">
        <v>75800000</v>
      </c>
      <c r="G21" s="584"/>
    </row>
    <row r="22" spans="1:7" ht="17.25" customHeight="1">
      <c r="A22" s="84" t="s">
        <v>12</v>
      </c>
      <c r="B22" s="586" t="s">
        <v>548</v>
      </c>
      <c r="C22" s="569">
        <f>+C23+C24+C25</f>
        <v>30603549</v>
      </c>
      <c r="D22" s="569">
        <f>+D23+D24+D25</f>
        <v>7300000</v>
      </c>
      <c r="E22" s="569">
        <f t="shared" ref="E22:F22" si="0">+E23+E24+E25</f>
        <v>6100000</v>
      </c>
      <c r="F22" s="570">
        <f t="shared" si="0"/>
        <v>6200000</v>
      </c>
    </row>
    <row r="23" spans="1:7" ht="17.25" customHeight="1">
      <c r="A23" s="52" t="s">
        <v>549</v>
      </c>
      <c r="B23" s="564" t="s">
        <v>230</v>
      </c>
      <c r="C23" s="565"/>
      <c r="D23" s="565">
        <v>7300000</v>
      </c>
      <c r="E23" s="565"/>
      <c r="F23" s="567"/>
    </row>
    <row r="24" spans="1:7" ht="17.25" customHeight="1">
      <c r="A24" s="52" t="s">
        <v>550</v>
      </c>
      <c r="B24" s="564" t="s">
        <v>232</v>
      </c>
      <c r="C24" s="565">
        <v>30603549</v>
      </c>
      <c r="D24" s="565"/>
      <c r="E24" s="565">
        <v>6100000</v>
      </c>
      <c r="F24" s="567">
        <v>6200000</v>
      </c>
    </row>
    <row r="25" spans="1:7" ht="17.25" customHeight="1">
      <c r="A25" s="52" t="s">
        <v>551</v>
      </c>
      <c r="B25" s="568" t="s">
        <v>234</v>
      </c>
      <c r="C25" s="565"/>
      <c r="D25" s="565"/>
      <c r="E25" s="565"/>
      <c r="F25" s="567"/>
    </row>
    <row r="26" spans="1:7" ht="17.25" customHeight="1">
      <c r="A26" s="84" t="s">
        <v>15</v>
      </c>
      <c r="B26" s="587" t="s">
        <v>552</v>
      </c>
      <c r="C26" s="588">
        <f>+C21+C22</f>
        <v>173447968</v>
      </c>
      <c r="D26" s="588">
        <f>+D21+D22</f>
        <v>82800000</v>
      </c>
      <c r="E26" s="588">
        <f t="shared" ref="E26:F26" si="1">+E21+E22</f>
        <v>81900000</v>
      </c>
      <c r="F26" s="1117">
        <f t="shared" si="1"/>
        <v>82000000</v>
      </c>
    </row>
    <row r="27" spans="1:7" ht="17.25" customHeight="1">
      <c r="A27" s="589" t="s">
        <v>18</v>
      </c>
      <c r="B27" s="590" t="s">
        <v>553</v>
      </c>
      <c r="C27" s="591">
        <v>1552032</v>
      </c>
      <c r="D27" s="591">
        <v>600000</v>
      </c>
      <c r="E27" s="591">
        <v>700000</v>
      </c>
      <c r="F27" s="1347">
        <v>700000</v>
      </c>
      <c r="G27" s="88"/>
    </row>
    <row r="28" spans="1:7" s="11" customFormat="1" ht="17.25" customHeight="1">
      <c r="A28" s="592" t="s">
        <v>21</v>
      </c>
      <c r="B28" s="90" t="s">
        <v>554</v>
      </c>
      <c r="C28" s="593">
        <f>+C26+C27</f>
        <v>175000000</v>
      </c>
      <c r="D28" s="593">
        <f>+D26+D27</f>
        <v>83400000</v>
      </c>
      <c r="E28" s="593">
        <f>+E26+E27</f>
        <v>82600000</v>
      </c>
      <c r="F28" s="594">
        <f>+F26+F27</f>
        <v>82700000</v>
      </c>
    </row>
    <row r="29" spans="1:7">
      <c r="C29" s="91"/>
    </row>
    <row r="30" spans="1:7">
      <c r="C30" s="91"/>
    </row>
    <row r="31" spans="1:7">
      <c r="C31" s="91"/>
    </row>
    <row r="32" spans="1:7" ht="16.5" customHeight="1">
      <c r="C32" s="91"/>
    </row>
    <row r="33" spans="3:8">
      <c r="C33" s="91"/>
    </row>
    <row r="34" spans="3:8">
      <c r="C34" s="91"/>
    </row>
    <row r="35" spans="3:8" s="91" customFormat="1">
      <c r="G35" s="1"/>
      <c r="H35" s="1"/>
    </row>
    <row r="36" spans="3:8" s="91" customFormat="1">
      <c r="G36" s="1"/>
      <c r="H36" s="1"/>
    </row>
    <row r="37" spans="3:8" s="91" customFormat="1">
      <c r="G37" s="1"/>
      <c r="H37" s="1"/>
    </row>
    <row r="38" spans="3:8" s="91" customFormat="1">
      <c r="G38" s="1"/>
      <c r="H38" s="1"/>
    </row>
    <row r="39" spans="3:8" s="91" customFormat="1">
      <c r="G39" s="1"/>
      <c r="H39" s="1"/>
    </row>
    <row r="40" spans="3:8" s="91" customFormat="1">
      <c r="G40" s="1"/>
      <c r="H40" s="1"/>
    </row>
    <row r="41" spans="3:8" s="91" customFormat="1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az /2019. (.)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120"/>
  <sheetViews>
    <sheetView zoomScaleNormal="100" zoomScaleSheetLayoutView="100" workbookViewId="0">
      <selection sqref="A1:G79"/>
    </sheetView>
  </sheetViews>
  <sheetFormatPr defaultColWidth="9.33203125" defaultRowHeight="15.7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5" width="14.5" style="1" customWidth="1"/>
    <col min="6" max="6" width="12.6640625" style="1" customWidth="1"/>
    <col min="7" max="7" width="15.83203125" style="1" customWidth="1"/>
    <col min="8" max="9" width="9.33203125" style="1"/>
    <col min="10" max="10" width="10.1640625" style="1" bestFit="1" customWidth="1"/>
    <col min="11" max="16384" width="9.33203125" style="1"/>
  </cols>
  <sheetData>
    <row r="1" spans="1:7" ht="60" customHeight="1">
      <c r="A1" s="1496" t="s">
        <v>713</v>
      </c>
      <c r="B1" s="1496"/>
      <c r="C1" s="1496"/>
      <c r="D1" s="1496"/>
      <c r="E1" s="1496"/>
      <c r="F1" s="1496"/>
      <c r="G1" s="1496"/>
    </row>
    <row r="2" spans="1:7" ht="15.95" customHeight="1">
      <c r="A2" s="1497" t="s">
        <v>0</v>
      </c>
      <c r="B2" s="1497"/>
      <c r="C2" s="1497"/>
      <c r="D2" s="1497"/>
      <c r="E2" s="1497"/>
      <c r="F2" s="1497"/>
      <c r="G2" s="1497"/>
    </row>
    <row r="3" spans="1:7" ht="15.95" customHeight="1">
      <c r="A3" s="1498"/>
      <c r="B3" s="1498"/>
      <c r="C3" s="2"/>
      <c r="D3" s="3"/>
      <c r="E3" s="3"/>
      <c r="G3" s="3" t="s">
        <v>1</v>
      </c>
    </row>
    <row r="4" spans="1:7" ht="38.1" customHeight="1">
      <c r="A4" s="4" t="s">
        <v>2</v>
      </c>
      <c r="B4" s="5" t="s">
        <v>3</v>
      </c>
      <c r="C4" s="5" t="s">
        <v>4</v>
      </c>
      <c r="D4" s="6" t="s">
        <v>714</v>
      </c>
      <c r="E4" s="977" t="s">
        <v>698</v>
      </c>
      <c r="F4" s="1151" t="s">
        <v>699</v>
      </c>
      <c r="G4" s="1151" t="s">
        <v>759</v>
      </c>
    </row>
    <row r="5" spans="1:7" s="7" customFormat="1" ht="12" customHeight="1">
      <c r="A5" s="4" t="s">
        <v>5</v>
      </c>
      <c r="B5" s="5" t="s">
        <v>6</v>
      </c>
      <c r="C5" s="5" t="s">
        <v>7</v>
      </c>
      <c r="D5" s="6" t="s">
        <v>8</v>
      </c>
      <c r="E5" s="978" t="s">
        <v>268</v>
      </c>
      <c r="F5" s="1075" t="s">
        <v>450</v>
      </c>
      <c r="G5" s="1075" t="s">
        <v>739</v>
      </c>
    </row>
    <row r="6" spans="1:7" s="11" customFormat="1" ht="15.75" customHeight="1">
      <c r="A6" s="8" t="s">
        <v>9</v>
      </c>
      <c r="B6" s="9" t="s">
        <v>10</v>
      </c>
      <c r="C6" s="10" t="s">
        <v>11</v>
      </c>
      <c r="D6" s="562">
        <v>0</v>
      </c>
      <c r="E6" s="1043">
        <v>15860</v>
      </c>
      <c r="F6" s="1042">
        <v>15860</v>
      </c>
      <c r="G6" s="1152"/>
    </row>
    <row r="7" spans="1:7" s="11" customFormat="1" ht="15.75" customHeight="1">
      <c r="A7" s="12" t="s">
        <v>12</v>
      </c>
      <c r="B7" s="13" t="s">
        <v>13</v>
      </c>
      <c r="C7" s="14" t="s">
        <v>14</v>
      </c>
      <c r="D7" s="562">
        <v>10133200</v>
      </c>
      <c r="E7" s="1044">
        <f>SUM(D7:D7)</f>
        <v>10133200</v>
      </c>
      <c r="F7" s="1025">
        <v>10133200</v>
      </c>
      <c r="G7" s="1153">
        <f t="shared" ref="G7" si="0">D7/E7</f>
        <v>1</v>
      </c>
    </row>
    <row r="8" spans="1:7" s="11" customFormat="1" ht="24" customHeight="1">
      <c r="A8" s="12" t="s">
        <v>15</v>
      </c>
      <c r="B8" s="13" t="s">
        <v>16</v>
      </c>
      <c r="C8" s="14" t="s">
        <v>17</v>
      </c>
      <c r="D8" s="562">
        <v>4405047</v>
      </c>
      <c r="E8" s="1044">
        <v>4709001</v>
      </c>
      <c r="F8" s="1025">
        <v>4709001</v>
      </c>
      <c r="G8" s="1153">
        <f>F8/D8</f>
        <v>1.0690013069100057</v>
      </c>
    </row>
    <row r="9" spans="1:7" s="11" customFormat="1" ht="15.75" customHeight="1">
      <c r="A9" s="12" t="s">
        <v>18</v>
      </c>
      <c r="B9" s="13" t="s">
        <v>19</v>
      </c>
      <c r="C9" s="14" t="s">
        <v>20</v>
      </c>
      <c r="D9" s="562">
        <v>1800000</v>
      </c>
      <c r="E9" s="1044">
        <f>SUM(D9:D9)</f>
        <v>1800000</v>
      </c>
      <c r="F9" s="1025">
        <v>1800000</v>
      </c>
      <c r="G9" s="1153">
        <f t="shared" ref="G9:G72" si="1">F9/D9</f>
        <v>1</v>
      </c>
    </row>
    <row r="10" spans="1:7" s="11" customFormat="1" ht="15.75" customHeight="1">
      <c r="A10" s="8" t="s">
        <v>21</v>
      </c>
      <c r="B10" s="13" t="s">
        <v>22</v>
      </c>
      <c r="C10" s="14" t="s">
        <v>23</v>
      </c>
      <c r="D10" s="562"/>
      <c r="E10" s="1044">
        <v>1106327</v>
      </c>
      <c r="F10" s="1025">
        <v>1106327</v>
      </c>
      <c r="G10" s="1153"/>
    </row>
    <row r="11" spans="1:7" s="11" customFormat="1" ht="15.75" customHeight="1">
      <c r="A11" s="12" t="s">
        <v>24</v>
      </c>
      <c r="B11" s="13" t="s">
        <v>25</v>
      </c>
      <c r="C11" s="14" t="s">
        <v>26</v>
      </c>
      <c r="D11" s="562"/>
      <c r="E11" s="1044"/>
      <c r="F11" s="1025"/>
      <c r="G11" s="1153"/>
    </row>
    <row r="12" spans="1:7" s="11" customFormat="1" ht="15.75" customHeight="1">
      <c r="A12" s="15" t="s">
        <v>27</v>
      </c>
      <c r="B12" s="16" t="s">
        <v>28</v>
      </c>
      <c r="C12" s="17" t="s">
        <v>29</v>
      </c>
      <c r="D12" s="1135">
        <f>SUM(D6:D11)</f>
        <v>16338247</v>
      </c>
      <c r="E12" s="1136">
        <f>SUM(E6:E11)</f>
        <v>17764388</v>
      </c>
      <c r="F12" s="1076">
        <f>SUM(F6:F11)</f>
        <v>17764388</v>
      </c>
      <c r="G12" s="1154">
        <f t="shared" si="1"/>
        <v>1.0872884955160733</v>
      </c>
    </row>
    <row r="13" spans="1:7" s="11" customFormat="1" ht="15.75" customHeight="1">
      <c r="A13" s="12" t="s">
        <v>30</v>
      </c>
      <c r="B13" s="13" t="s">
        <v>31</v>
      </c>
      <c r="C13" s="14" t="s">
        <v>32</v>
      </c>
      <c r="D13" s="562"/>
      <c r="E13" s="1044"/>
      <c r="F13" s="1025"/>
      <c r="G13" s="1153"/>
    </row>
    <row r="14" spans="1:7" s="11" customFormat="1" ht="15.75" customHeight="1">
      <c r="A14" s="8" t="s">
        <v>33</v>
      </c>
      <c r="B14" s="13" t="s">
        <v>34</v>
      </c>
      <c r="C14" s="14" t="s">
        <v>35</v>
      </c>
      <c r="D14" s="562">
        <f>D18+D19+D20</f>
        <v>18225664</v>
      </c>
      <c r="E14" s="1044">
        <v>38184234</v>
      </c>
      <c r="F14" s="1025">
        <v>38184234</v>
      </c>
      <c r="G14" s="1153">
        <f t="shared" si="1"/>
        <v>2.0950805413728686</v>
      </c>
    </row>
    <row r="15" spans="1:7" s="11" customFormat="1" ht="24" customHeight="1">
      <c r="A15" s="12" t="s">
        <v>36</v>
      </c>
      <c r="B15" s="18" t="s">
        <v>37</v>
      </c>
      <c r="C15" s="14" t="s">
        <v>35</v>
      </c>
      <c r="D15" s="562"/>
      <c r="E15" s="1044"/>
      <c r="F15" s="1025"/>
      <c r="G15" s="1153"/>
    </row>
    <row r="16" spans="1:7" s="11" customFormat="1" ht="18.75" customHeight="1">
      <c r="A16" s="12" t="s">
        <v>38</v>
      </c>
      <c r="B16" s="19" t="s">
        <v>39</v>
      </c>
      <c r="C16" s="14" t="s">
        <v>35</v>
      </c>
      <c r="D16" s="562"/>
      <c r="E16" s="1044"/>
      <c r="F16" s="1025"/>
      <c r="G16" s="1153"/>
    </row>
    <row r="17" spans="1:10" s="11" customFormat="1" ht="15.75" customHeight="1">
      <c r="A17" s="8" t="s">
        <v>40</v>
      </c>
      <c r="B17" s="19" t="s">
        <v>41</v>
      </c>
      <c r="C17" s="14" t="s">
        <v>35</v>
      </c>
      <c r="D17" s="562"/>
      <c r="E17" s="1044"/>
      <c r="F17" s="1025"/>
      <c r="G17" s="1153"/>
    </row>
    <row r="18" spans="1:10" s="11" customFormat="1" ht="19.5" customHeight="1">
      <c r="A18" s="12" t="s">
        <v>42</v>
      </c>
      <c r="B18" s="19" t="s">
        <v>43</v>
      </c>
      <c r="C18" s="14" t="s">
        <v>35</v>
      </c>
      <c r="D18" s="562">
        <v>2000000</v>
      </c>
      <c r="E18" s="1044">
        <v>931632</v>
      </c>
      <c r="F18" s="1025">
        <v>931632</v>
      </c>
      <c r="G18" s="1153">
        <f t="shared" si="1"/>
        <v>0.46581600000000001</v>
      </c>
      <c r="J18" s="1137"/>
    </row>
    <row r="19" spans="1:10" s="11" customFormat="1" ht="19.5" customHeight="1">
      <c r="A19" s="12" t="s">
        <v>44</v>
      </c>
      <c r="B19" s="19" t="s">
        <v>45</v>
      </c>
      <c r="C19" s="14" t="s">
        <v>35</v>
      </c>
      <c r="D19" s="562">
        <v>9300000</v>
      </c>
      <c r="E19" s="1044">
        <v>11338600</v>
      </c>
      <c r="F19" s="1025">
        <v>11338600</v>
      </c>
      <c r="G19" s="1153">
        <f t="shared" si="1"/>
        <v>1.2192043010752689</v>
      </c>
    </row>
    <row r="20" spans="1:10" s="11" customFormat="1" ht="24" customHeight="1">
      <c r="A20" s="8" t="s">
        <v>46</v>
      </c>
      <c r="B20" s="19" t="s">
        <v>47</v>
      </c>
      <c r="C20" s="14" t="s">
        <v>35</v>
      </c>
      <c r="D20" s="562">
        <v>6925664</v>
      </c>
      <c r="E20" s="1044">
        <v>7544442</v>
      </c>
      <c r="F20" s="1025">
        <v>7544442</v>
      </c>
      <c r="G20" s="1153">
        <f t="shared" si="1"/>
        <v>1.0893456569651661</v>
      </c>
    </row>
    <row r="21" spans="1:10" s="11" customFormat="1" ht="24.75" customHeight="1">
      <c r="A21" s="20" t="s">
        <v>48</v>
      </c>
      <c r="B21" s="19" t="s">
        <v>49</v>
      </c>
      <c r="C21" s="21" t="s">
        <v>35</v>
      </c>
      <c r="D21" s="562"/>
      <c r="E21" s="1046"/>
      <c r="F21" s="1045"/>
      <c r="G21" s="1155"/>
    </row>
    <row r="22" spans="1:10" s="11" customFormat="1" ht="18" customHeight="1">
      <c r="A22" s="22" t="s">
        <v>50</v>
      </c>
      <c r="B22" s="23" t="s">
        <v>51</v>
      </c>
      <c r="C22" s="24" t="s">
        <v>52</v>
      </c>
      <c r="D22" s="613">
        <f>D12+D14</f>
        <v>34563911</v>
      </c>
      <c r="E22" s="1047">
        <v>55948622</v>
      </c>
      <c r="F22" s="1157">
        <v>55948622</v>
      </c>
      <c r="G22" s="1160">
        <f t="shared" si="1"/>
        <v>1.6187005573530149</v>
      </c>
    </row>
    <row r="23" spans="1:10" s="11" customFormat="1" ht="15.75" customHeight="1">
      <c r="A23" s="8" t="s">
        <v>53</v>
      </c>
      <c r="B23" s="25" t="s">
        <v>54</v>
      </c>
      <c r="C23" s="10" t="s">
        <v>55</v>
      </c>
      <c r="D23" s="562"/>
      <c r="E23" s="982"/>
      <c r="F23" s="1026"/>
      <c r="G23" s="1159"/>
    </row>
    <row r="24" spans="1:10" s="11" customFormat="1" ht="15.75" customHeight="1">
      <c r="A24" s="12" t="s">
        <v>56</v>
      </c>
      <c r="B24" s="26" t="s">
        <v>57</v>
      </c>
      <c r="C24" s="14" t="s">
        <v>58</v>
      </c>
      <c r="D24" s="562"/>
      <c r="E24" s="980"/>
      <c r="F24" s="1025"/>
      <c r="G24" s="1154"/>
    </row>
    <row r="25" spans="1:10" s="11" customFormat="1" ht="15.75" customHeight="1">
      <c r="A25" s="12" t="s">
        <v>59</v>
      </c>
      <c r="B25" s="18" t="s">
        <v>60</v>
      </c>
      <c r="C25" s="14" t="s">
        <v>58</v>
      </c>
      <c r="D25" s="562"/>
      <c r="E25" s="980"/>
      <c r="F25" s="1025"/>
      <c r="G25" s="1154"/>
    </row>
    <row r="26" spans="1:10" s="11" customFormat="1" ht="18.75" customHeight="1">
      <c r="A26" s="8" t="s">
        <v>61</v>
      </c>
      <c r="B26" s="27" t="s">
        <v>62</v>
      </c>
      <c r="C26" s="14" t="s">
        <v>58</v>
      </c>
      <c r="D26" s="562"/>
      <c r="E26" s="980"/>
      <c r="F26" s="1025"/>
      <c r="G26" s="1154"/>
    </row>
    <row r="27" spans="1:10" s="11" customFormat="1" ht="15.75" customHeight="1">
      <c r="A27" s="12" t="s">
        <v>63</v>
      </c>
      <c r="B27" s="27" t="s">
        <v>64</v>
      </c>
      <c r="C27" s="14" t="s">
        <v>58</v>
      </c>
      <c r="D27" s="562"/>
      <c r="E27" s="980"/>
      <c r="F27" s="1025"/>
      <c r="G27" s="1154"/>
    </row>
    <row r="28" spans="1:10" s="11" customFormat="1" ht="15.75" customHeight="1">
      <c r="A28" s="12" t="s">
        <v>65</v>
      </c>
      <c r="B28" s="27" t="s">
        <v>66</v>
      </c>
      <c r="C28" s="14" t="s">
        <v>58</v>
      </c>
      <c r="D28" s="562"/>
      <c r="E28" s="980"/>
      <c r="F28" s="1025"/>
      <c r="G28" s="1154"/>
    </row>
    <row r="29" spans="1:10" s="11" customFormat="1" ht="24.75" customHeight="1">
      <c r="A29" s="8" t="s">
        <v>67</v>
      </c>
      <c r="B29" s="27" t="s">
        <v>68</v>
      </c>
      <c r="C29" s="14" t="s">
        <v>58</v>
      </c>
      <c r="D29" s="562"/>
      <c r="E29" s="980"/>
      <c r="F29" s="1025"/>
      <c r="G29" s="1154"/>
    </row>
    <row r="30" spans="1:10" s="11" customFormat="1" ht="24" customHeight="1">
      <c r="A30" s="20" t="s">
        <v>69</v>
      </c>
      <c r="B30" s="28" t="s">
        <v>70</v>
      </c>
      <c r="C30" s="21" t="s">
        <v>58</v>
      </c>
      <c r="D30" s="562"/>
      <c r="E30" s="981"/>
      <c r="F30" s="1045"/>
      <c r="G30" s="1158"/>
    </row>
    <row r="31" spans="1:10" s="11" customFormat="1" ht="22.5" customHeight="1">
      <c r="A31" s="29" t="s">
        <v>71</v>
      </c>
      <c r="B31" s="30" t="s">
        <v>72</v>
      </c>
      <c r="C31" s="31" t="s">
        <v>73</v>
      </c>
      <c r="D31" s="578">
        <f>SUM(D23+D24)</f>
        <v>0</v>
      </c>
      <c r="E31" s="983"/>
      <c r="F31" s="1156"/>
      <c r="G31" s="1160"/>
    </row>
    <row r="32" spans="1:10" s="11" customFormat="1" ht="14.25" customHeight="1">
      <c r="A32" s="33" t="s">
        <v>74</v>
      </c>
      <c r="B32" s="34" t="s">
        <v>75</v>
      </c>
      <c r="C32" s="35" t="s">
        <v>76</v>
      </c>
      <c r="D32" s="904"/>
      <c r="E32" s="982"/>
      <c r="F32" s="1026"/>
      <c r="G32" s="1159"/>
    </row>
    <row r="33" spans="1:7" s="11" customFormat="1" ht="14.25" customHeight="1">
      <c r="A33" s="12" t="s">
        <v>77</v>
      </c>
      <c r="B33" s="13" t="s">
        <v>78</v>
      </c>
      <c r="C33" s="14" t="s">
        <v>79</v>
      </c>
      <c r="D33" s="562">
        <f>D34+D36</f>
        <v>6000000</v>
      </c>
      <c r="E33" s="1048">
        <v>7530280</v>
      </c>
      <c r="F33" s="1025">
        <v>7530280</v>
      </c>
      <c r="G33" s="1161">
        <f t="shared" si="1"/>
        <v>1.2550466666666666</v>
      </c>
    </row>
    <row r="34" spans="1:7" s="11" customFormat="1" ht="14.25" customHeight="1">
      <c r="A34" s="12" t="s">
        <v>80</v>
      </c>
      <c r="B34" s="36" t="s">
        <v>81</v>
      </c>
      <c r="C34" s="37" t="s">
        <v>79</v>
      </c>
      <c r="D34" s="562">
        <v>5100000</v>
      </c>
      <c r="E34" s="1048">
        <v>6412608</v>
      </c>
      <c r="F34" s="1025">
        <v>6412608</v>
      </c>
      <c r="G34" s="1161">
        <f t="shared" si="1"/>
        <v>1.2573741176470588</v>
      </c>
    </row>
    <row r="35" spans="1:7" s="11" customFormat="1" ht="14.25" customHeight="1">
      <c r="A35" s="8" t="s">
        <v>82</v>
      </c>
      <c r="B35" s="38" t="s">
        <v>83</v>
      </c>
      <c r="C35" s="37" t="s">
        <v>79</v>
      </c>
      <c r="D35" s="562"/>
      <c r="E35" s="1048">
        <f>SUM(D35:D35)</f>
        <v>0</v>
      </c>
      <c r="F35" s="1025"/>
      <c r="G35" s="1161"/>
    </row>
    <row r="36" spans="1:7" s="11" customFormat="1" ht="14.25" customHeight="1">
      <c r="A36" s="8" t="s">
        <v>84</v>
      </c>
      <c r="B36" s="38" t="s">
        <v>85</v>
      </c>
      <c r="C36" s="37" t="s">
        <v>79</v>
      </c>
      <c r="D36" s="562">
        <v>900000</v>
      </c>
      <c r="E36" s="1048">
        <v>1031572</v>
      </c>
      <c r="F36" s="1025">
        <v>1031572</v>
      </c>
      <c r="G36" s="1161">
        <f t="shared" si="1"/>
        <v>1.1461911111111112</v>
      </c>
    </row>
    <row r="37" spans="1:7" s="11" customFormat="1" ht="14.25" customHeight="1">
      <c r="A37" s="12" t="s">
        <v>86</v>
      </c>
      <c r="B37" s="39" t="s">
        <v>87</v>
      </c>
      <c r="C37" s="14" t="s">
        <v>88</v>
      </c>
      <c r="D37" s="562">
        <f>D38+D39</f>
        <v>22547000</v>
      </c>
      <c r="E37" s="1048">
        <v>32324337</v>
      </c>
      <c r="F37" s="1025">
        <v>32324337</v>
      </c>
      <c r="G37" s="1161">
        <f t="shared" si="1"/>
        <v>1.4336424801525702</v>
      </c>
    </row>
    <row r="38" spans="1:7" s="11" customFormat="1" ht="14.25" customHeight="1">
      <c r="A38" s="12" t="s">
        <v>89</v>
      </c>
      <c r="B38" s="40" t="s">
        <v>90</v>
      </c>
      <c r="C38" s="37" t="s">
        <v>88</v>
      </c>
      <c r="D38" s="562">
        <v>22547000</v>
      </c>
      <c r="E38" s="1048">
        <v>32324337</v>
      </c>
      <c r="F38" s="1025">
        <v>32324337</v>
      </c>
      <c r="G38" s="1161">
        <f t="shared" si="1"/>
        <v>1.4336424801525702</v>
      </c>
    </row>
    <row r="39" spans="1:7" s="11" customFormat="1" ht="14.25" customHeight="1">
      <c r="A39" s="8" t="s">
        <v>91</v>
      </c>
      <c r="B39" s="40" t="s">
        <v>92</v>
      </c>
      <c r="C39" s="37" t="s">
        <v>88</v>
      </c>
      <c r="D39" s="562"/>
      <c r="E39" s="1048">
        <f>SUM(D39:D39)</f>
        <v>0</v>
      </c>
      <c r="F39" s="1025"/>
      <c r="G39" s="1161"/>
    </row>
    <row r="40" spans="1:7" s="11" customFormat="1" ht="17.25" customHeight="1">
      <c r="A40" s="8" t="s">
        <v>93</v>
      </c>
      <c r="B40" s="41" t="s">
        <v>94</v>
      </c>
      <c r="C40" s="14" t="s">
        <v>95</v>
      </c>
      <c r="D40" s="562">
        <v>1490000</v>
      </c>
      <c r="E40" s="1048">
        <v>937601</v>
      </c>
      <c r="F40" s="1025">
        <v>937601</v>
      </c>
      <c r="G40" s="1161">
        <f t="shared" si="1"/>
        <v>0.62926241610738254</v>
      </c>
    </row>
    <row r="41" spans="1:7" s="11" customFormat="1" ht="17.25" customHeight="1">
      <c r="A41" s="12" t="s">
        <v>96</v>
      </c>
      <c r="B41" s="39" t="s">
        <v>97</v>
      </c>
      <c r="C41" s="14" t="s">
        <v>98</v>
      </c>
      <c r="D41" s="562"/>
      <c r="E41" s="1048">
        <f>SUM(D41:D41)</f>
        <v>0</v>
      </c>
      <c r="F41" s="1025"/>
      <c r="G41" s="1161"/>
    </row>
    <row r="42" spans="1:7" s="11" customFormat="1" ht="14.25" customHeight="1">
      <c r="A42" s="12" t="s">
        <v>99</v>
      </c>
      <c r="B42" s="40" t="s">
        <v>100</v>
      </c>
      <c r="C42" s="37" t="s">
        <v>98</v>
      </c>
      <c r="D42" s="562"/>
      <c r="E42" s="1048">
        <f>SUM(D42:D42)</f>
        <v>0</v>
      </c>
      <c r="F42" s="1025"/>
      <c r="G42" s="1161"/>
    </row>
    <row r="43" spans="1:7" s="11" customFormat="1" ht="14.25" customHeight="1">
      <c r="A43" s="8" t="s">
        <v>101</v>
      </c>
      <c r="B43" s="40" t="s">
        <v>102</v>
      </c>
      <c r="C43" s="37" t="s">
        <v>98</v>
      </c>
      <c r="D43" s="562"/>
      <c r="E43" s="980"/>
      <c r="F43" s="1025"/>
      <c r="G43" s="1161"/>
    </row>
    <row r="44" spans="1:7" s="11" customFormat="1" ht="14.25" customHeight="1">
      <c r="A44" s="905" t="s">
        <v>103</v>
      </c>
      <c r="B44" s="906" t="s">
        <v>104</v>
      </c>
      <c r="C44" s="824" t="s">
        <v>105</v>
      </c>
      <c r="D44" s="907"/>
      <c r="E44" s="981"/>
      <c r="F44" s="1045"/>
      <c r="G44" s="1162"/>
    </row>
    <row r="45" spans="1:7" s="11" customFormat="1" ht="17.25" customHeight="1">
      <c r="A45" s="29" t="s">
        <v>106</v>
      </c>
      <c r="B45" s="30" t="s">
        <v>107</v>
      </c>
      <c r="C45" s="31" t="s">
        <v>108</v>
      </c>
      <c r="D45" s="578">
        <f>D32+D33+D37+D40+D41+D44</f>
        <v>30037000</v>
      </c>
      <c r="E45" s="1049">
        <v>41955344</v>
      </c>
      <c r="F45" s="1157">
        <v>41955344</v>
      </c>
      <c r="G45" s="1160">
        <f t="shared" si="1"/>
        <v>1.3967887605286813</v>
      </c>
    </row>
    <row r="46" spans="1:7" s="11" customFormat="1" ht="14.25" customHeight="1">
      <c r="A46" s="33" t="s">
        <v>109</v>
      </c>
      <c r="B46" s="44" t="s">
        <v>110</v>
      </c>
      <c r="C46" s="45" t="s">
        <v>111</v>
      </c>
      <c r="D46" s="562">
        <v>7000000</v>
      </c>
      <c r="E46" s="1050">
        <v>4485746</v>
      </c>
      <c r="F46" s="1026">
        <v>4485746</v>
      </c>
      <c r="G46" s="1159">
        <f t="shared" si="1"/>
        <v>0.64082085714285719</v>
      </c>
    </row>
    <row r="47" spans="1:7" s="11" customFormat="1" ht="14.25" customHeight="1">
      <c r="A47" s="12" t="s">
        <v>112</v>
      </c>
      <c r="B47" s="26" t="s">
        <v>113</v>
      </c>
      <c r="C47" s="46" t="s">
        <v>114</v>
      </c>
      <c r="D47" s="562">
        <v>300000</v>
      </c>
      <c r="E47" s="1048">
        <v>317074</v>
      </c>
      <c r="F47" s="1025">
        <v>317074</v>
      </c>
      <c r="G47" s="1154">
        <f t="shared" si="1"/>
        <v>1.0569133333333334</v>
      </c>
    </row>
    <row r="48" spans="1:7" s="11" customFormat="1" ht="14.25" customHeight="1">
      <c r="A48" s="12" t="s">
        <v>115</v>
      </c>
      <c r="B48" s="26" t="s">
        <v>116</v>
      </c>
      <c r="C48" s="46" t="s">
        <v>117</v>
      </c>
      <c r="D48" s="562">
        <v>2000000</v>
      </c>
      <c r="E48" s="1048">
        <v>355344</v>
      </c>
      <c r="F48" s="1025">
        <v>355344</v>
      </c>
      <c r="G48" s="1154">
        <f t="shared" si="1"/>
        <v>0.177672</v>
      </c>
    </row>
    <row r="49" spans="1:7" s="11" customFormat="1" ht="14.25" customHeight="1">
      <c r="A49" s="12" t="s">
        <v>118</v>
      </c>
      <c r="B49" s="26" t="s">
        <v>119</v>
      </c>
      <c r="C49" s="46" t="s">
        <v>120</v>
      </c>
      <c r="D49" s="562"/>
      <c r="E49" s="1048">
        <f>SUM(D49:D49)</f>
        <v>0</v>
      </c>
      <c r="F49" s="1025"/>
      <c r="G49" s="1154"/>
    </row>
    <row r="50" spans="1:7" s="11" customFormat="1" ht="14.25" customHeight="1">
      <c r="A50" s="12" t="s">
        <v>121</v>
      </c>
      <c r="B50" s="26" t="s">
        <v>122</v>
      </c>
      <c r="C50" s="46" t="s">
        <v>123</v>
      </c>
      <c r="D50" s="562"/>
      <c r="E50" s="1048">
        <f>SUM(D50:D50)</f>
        <v>0</v>
      </c>
      <c r="F50" s="1025"/>
      <c r="G50" s="1154"/>
    </row>
    <row r="51" spans="1:7" s="11" customFormat="1" ht="14.25" customHeight="1">
      <c r="A51" s="12" t="s">
        <v>124</v>
      </c>
      <c r="B51" s="26" t="s">
        <v>125</v>
      </c>
      <c r="C51" s="46" t="s">
        <v>126</v>
      </c>
      <c r="D51" s="562">
        <v>2430000</v>
      </c>
      <c r="E51" s="1048">
        <v>95942</v>
      </c>
      <c r="F51" s="1025">
        <v>95942</v>
      </c>
      <c r="G51" s="1154">
        <f t="shared" si="1"/>
        <v>3.9482304526748974E-2</v>
      </c>
    </row>
    <row r="52" spans="1:7" s="11" customFormat="1" ht="14.25" customHeight="1">
      <c r="A52" s="12" t="s">
        <v>127</v>
      </c>
      <c r="B52" s="26" t="s">
        <v>128</v>
      </c>
      <c r="C52" s="46" t="s">
        <v>129</v>
      </c>
      <c r="D52" s="562">
        <v>1080000</v>
      </c>
      <c r="E52" s="1048">
        <v>1932000</v>
      </c>
      <c r="F52" s="1025">
        <v>1932000</v>
      </c>
      <c r="G52" s="1154">
        <f t="shared" si="1"/>
        <v>1.788888888888889</v>
      </c>
    </row>
    <row r="53" spans="1:7" s="11" customFormat="1" ht="14.25" customHeight="1">
      <c r="A53" s="12" t="s">
        <v>130</v>
      </c>
      <c r="B53" s="26" t="s">
        <v>131</v>
      </c>
      <c r="C53" s="46" t="s">
        <v>132</v>
      </c>
      <c r="D53" s="562"/>
      <c r="E53" s="1048">
        <v>84</v>
      </c>
      <c r="F53" s="1025">
        <v>84</v>
      </c>
      <c r="G53" s="1154"/>
    </row>
    <row r="54" spans="1:7" s="11" customFormat="1" ht="14.25" customHeight="1">
      <c r="A54" s="12" t="s">
        <v>133</v>
      </c>
      <c r="B54" s="26" t="s">
        <v>134</v>
      </c>
      <c r="C54" s="46" t="s">
        <v>135</v>
      </c>
      <c r="D54" s="562"/>
      <c r="E54" s="1048">
        <f>SUM(D54:D54)</f>
        <v>0</v>
      </c>
      <c r="F54" s="1025"/>
      <c r="G54" s="1154"/>
    </row>
    <row r="55" spans="1:7" s="11" customFormat="1" ht="14.25" customHeight="1">
      <c r="A55" s="12" t="s">
        <v>136</v>
      </c>
      <c r="B55" s="26" t="s">
        <v>137</v>
      </c>
      <c r="C55" s="46" t="s">
        <v>138</v>
      </c>
      <c r="D55" s="562"/>
      <c r="E55" s="1048">
        <f>SUM(D55:D55)</f>
        <v>0</v>
      </c>
      <c r="F55" s="1025"/>
      <c r="G55" s="1154"/>
    </row>
    <row r="56" spans="1:7" s="11" customFormat="1" ht="14.25" customHeight="1">
      <c r="A56" s="20" t="s">
        <v>139</v>
      </c>
      <c r="B56" s="47" t="s">
        <v>140</v>
      </c>
      <c r="C56" s="43" t="s">
        <v>141</v>
      </c>
      <c r="D56" s="562"/>
      <c r="E56" s="1048">
        <v>1114439</v>
      </c>
      <c r="F56" s="1045">
        <v>1114439</v>
      </c>
      <c r="G56" s="1158"/>
    </row>
    <row r="57" spans="1:7" s="11" customFormat="1" ht="15.75" customHeight="1">
      <c r="A57" s="22" t="s">
        <v>142</v>
      </c>
      <c r="B57" s="48" t="s">
        <v>143</v>
      </c>
      <c r="C57" s="24" t="s">
        <v>144</v>
      </c>
      <c r="D57" s="611">
        <f>SUM(D46:D56)</f>
        <v>12810000</v>
      </c>
      <c r="E57" s="1049">
        <f>SUM(E46:E56)</f>
        <v>8300629</v>
      </c>
      <c r="F57" s="1157">
        <f>SUM(F46:F56)</f>
        <v>8300629</v>
      </c>
      <c r="G57" s="1160">
        <f t="shared" si="1"/>
        <v>0.64798040593286499</v>
      </c>
    </row>
    <row r="58" spans="1:7" s="11" customFormat="1" ht="14.25" customHeight="1">
      <c r="A58" s="50" t="s">
        <v>145</v>
      </c>
      <c r="B58" s="25" t="s">
        <v>146</v>
      </c>
      <c r="C58" s="51" t="s">
        <v>147</v>
      </c>
      <c r="D58" s="612"/>
      <c r="E58" s="982"/>
      <c r="F58" s="1026"/>
      <c r="G58" s="1159"/>
    </row>
    <row r="59" spans="1:7" s="11" customFormat="1" ht="14.25" customHeight="1">
      <c r="A59" s="52" t="s">
        <v>148</v>
      </c>
      <c r="B59" s="26" t="s">
        <v>149</v>
      </c>
      <c r="C59" s="46" t="s">
        <v>150</v>
      </c>
      <c r="D59" s="610"/>
      <c r="E59" s="980"/>
      <c r="F59" s="1025"/>
      <c r="G59" s="1154"/>
    </row>
    <row r="60" spans="1:7" s="11" customFormat="1" ht="14.25" customHeight="1">
      <c r="A60" s="52" t="s">
        <v>151</v>
      </c>
      <c r="B60" s="26" t="s">
        <v>152</v>
      </c>
      <c r="C60" s="46" t="s">
        <v>153</v>
      </c>
      <c r="D60" s="610"/>
      <c r="E60" s="980"/>
      <c r="F60" s="1025"/>
      <c r="G60" s="1154"/>
    </row>
    <row r="61" spans="1:7" s="11" customFormat="1" ht="14.25" customHeight="1">
      <c r="A61" s="52" t="s">
        <v>154</v>
      </c>
      <c r="B61" s="26" t="s">
        <v>155</v>
      </c>
      <c r="C61" s="46" t="s">
        <v>156</v>
      </c>
      <c r="D61" s="610"/>
      <c r="E61" s="980"/>
      <c r="F61" s="1025"/>
      <c r="G61" s="1154"/>
    </row>
    <row r="62" spans="1:7" s="11" customFormat="1" ht="14.25" customHeight="1">
      <c r="A62" s="53" t="s">
        <v>157</v>
      </c>
      <c r="B62" s="47" t="s">
        <v>158</v>
      </c>
      <c r="C62" s="43" t="s">
        <v>159</v>
      </c>
      <c r="D62" s="575"/>
      <c r="E62" s="980"/>
      <c r="F62" s="1025"/>
      <c r="G62" s="1154"/>
    </row>
    <row r="63" spans="1:7" s="11" customFormat="1" ht="14.25" customHeight="1">
      <c r="A63" s="29" t="s">
        <v>160</v>
      </c>
      <c r="B63" s="48" t="s">
        <v>161</v>
      </c>
      <c r="C63" s="54" t="s">
        <v>162</v>
      </c>
      <c r="D63" s="613">
        <f>SUM(D58:D62)</f>
        <v>0</v>
      </c>
      <c r="E63" s="980"/>
      <c r="F63" s="1025"/>
      <c r="G63" s="1154"/>
    </row>
    <row r="64" spans="1:7" s="11" customFormat="1" ht="16.5" customHeight="1">
      <c r="A64" s="33" t="s">
        <v>163</v>
      </c>
      <c r="B64" s="55" t="s">
        <v>164</v>
      </c>
      <c r="C64" s="56" t="s">
        <v>165</v>
      </c>
      <c r="D64" s="562"/>
      <c r="E64" s="980"/>
      <c r="F64" s="1025"/>
      <c r="G64" s="1154"/>
    </row>
    <row r="65" spans="1:7" s="11" customFormat="1" ht="17.25" customHeight="1">
      <c r="A65" s="20" t="s">
        <v>166</v>
      </c>
      <c r="B65" s="47" t="s">
        <v>167</v>
      </c>
      <c r="C65" s="57" t="s">
        <v>168</v>
      </c>
      <c r="D65" s="562">
        <v>1500000</v>
      </c>
      <c r="E65" s="1051">
        <v>258200</v>
      </c>
      <c r="F65" s="1045">
        <v>258200</v>
      </c>
      <c r="G65" s="1154">
        <f t="shared" si="1"/>
        <v>0.17213333333333333</v>
      </c>
    </row>
    <row r="66" spans="1:7" s="11" customFormat="1" ht="17.25" customHeight="1">
      <c r="A66" s="29" t="s">
        <v>169</v>
      </c>
      <c r="B66" s="23" t="s">
        <v>170</v>
      </c>
      <c r="C66" s="24" t="s">
        <v>171</v>
      </c>
      <c r="D66" s="613">
        <f>SUM(D64:D65)</f>
        <v>1500000</v>
      </c>
      <c r="E66" s="1047">
        <v>258200</v>
      </c>
      <c r="F66" s="1157">
        <v>258200</v>
      </c>
      <c r="G66" s="1154">
        <f t="shared" si="1"/>
        <v>0.17213333333333333</v>
      </c>
    </row>
    <row r="67" spans="1:7" s="11" customFormat="1" ht="16.5" customHeight="1">
      <c r="A67" s="8" t="s">
        <v>172</v>
      </c>
      <c r="B67" s="9" t="s">
        <v>173</v>
      </c>
      <c r="C67" s="10" t="s">
        <v>174</v>
      </c>
      <c r="D67" s="612"/>
      <c r="E67" s="982"/>
      <c r="F67" s="1026"/>
      <c r="G67" s="1154"/>
    </row>
    <row r="68" spans="1:7" s="11" customFormat="1" ht="14.25" customHeight="1">
      <c r="A68" s="20" t="s">
        <v>175</v>
      </c>
      <c r="B68" s="47" t="s">
        <v>176</v>
      </c>
      <c r="C68" s="21" t="s">
        <v>177</v>
      </c>
      <c r="D68" s="575"/>
      <c r="E68" s="980"/>
      <c r="F68" s="1025"/>
      <c r="G68" s="1154"/>
    </row>
    <row r="69" spans="1:7" s="11" customFormat="1" ht="15.75" customHeight="1">
      <c r="A69" s="20" t="s">
        <v>178</v>
      </c>
      <c r="B69" s="58" t="s">
        <v>179</v>
      </c>
      <c r="C69" s="59" t="s">
        <v>180</v>
      </c>
      <c r="D69" s="802">
        <f>SUM(D67:D68)</f>
        <v>0</v>
      </c>
      <c r="E69" s="980"/>
      <c r="F69" s="1045"/>
      <c r="G69" s="1158"/>
    </row>
    <row r="70" spans="1:7" s="11" customFormat="1" ht="21" customHeight="1">
      <c r="A70" s="29" t="s">
        <v>181</v>
      </c>
      <c r="B70" s="48" t="s">
        <v>182</v>
      </c>
      <c r="C70" s="60" t="s">
        <v>183</v>
      </c>
      <c r="D70" s="578">
        <f>SUM(D22+D31+D45+D57+D63+D66+D69)</f>
        <v>78910911</v>
      </c>
      <c r="E70" s="1077">
        <v>106462795</v>
      </c>
      <c r="F70" s="1157">
        <v>106462795</v>
      </c>
      <c r="G70" s="1160">
        <f t="shared" si="1"/>
        <v>1.3491517668576909</v>
      </c>
    </row>
    <row r="71" spans="1:7" s="11" customFormat="1" ht="14.25" customHeight="1">
      <c r="A71" s="8" t="s">
        <v>184</v>
      </c>
      <c r="B71" s="9" t="s">
        <v>185</v>
      </c>
      <c r="C71" s="10" t="s">
        <v>186</v>
      </c>
      <c r="D71" s="562"/>
      <c r="E71" s="980"/>
      <c r="F71" s="1026"/>
      <c r="G71" s="1159"/>
    </row>
    <row r="72" spans="1:7" s="11" customFormat="1" ht="14.25" customHeight="1">
      <c r="A72" s="12" t="s">
        <v>187</v>
      </c>
      <c r="B72" s="13" t="s">
        <v>188</v>
      </c>
      <c r="C72" s="14" t="s">
        <v>189</v>
      </c>
      <c r="D72" s="562">
        <f>D73+D74</f>
        <v>96089089</v>
      </c>
      <c r="E72" s="1048">
        <f>SUM(E73:E74)</f>
        <v>99780041</v>
      </c>
      <c r="F72" s="1025">
        <f>SUM(F73:F74)</f>
        <v>99780041</v>
      </c>
      <c r="G72" s="1154">
        <f t="shared" si="1"/>
        <v>1.0384117701438507</v>
      </c>
    </row>
    <row r="73" spans="1:7" s="11" customFormat="1" ht="14.25" customHeight="1">
      <c r="A73" s="12" t="s">
        <v>190</v>
      </c>
      <c r="B73" s="61" t="s">
        <v>191</v>
      </c>
      <c r="C73" s="37" t="s">
        <v>192</v>
      </c>
      <c r="D73" s="562">
        <v>96089089</v>
      </c>
      <c r="E73" s="1048">
        <v>82976019</v>
      </c>
      <c r="F73" s="1025">
        <v>82976019</v>
      </c>
      <c r="G73" s="1154">
        <f t="shared" ref="G73:G79" si="2">F73/D73</f>
        <v>0.8635321644063042</v>
      </c>
    </row>
    <row r="74" spans="1:7" s="11" customFormat="1" ht="14.25" customHeight="1">
      <c r="A74" s="12" t="s">
        <v>193</v>
      </c>
      <c r="B74" s="61" t="s">
        <v>194</v>
      </c>
      <c r="C74" s="37" t="s">
        <v>195</v>
      </c>
      <c r="D74" s="562"/>
      <c r="E74" s="1044">
        <v>16804022</v>
      </c>
      <c r="F74" s="1025">
        <v>16804022</v>
      </c>
      <c r="G74" s="1154"/>
    </row>
    <row r="75" spans="1:7" s="11" customFormat="1" ht="14.25" customHeight="1">
      <c r="A75" s="42" t="s">
        <v>196</v>
      </c>
      <c r="B75" s="1140" t="s">
        <v>752</v>
      </c>
      <c r="C75" s="1141" t="s">
        <v>753</v>
      </c>
      <c r="D75" s="562"/>
      <c r="E75" s="1046">
        <v>531294</v>
      </c>
      <c r="F75" s="1025">
        <v>531294</v>
      </c>
      <c r="G75" s="1154"/>
    </row>
    <row r="76" spans="1:7" s="11" customFormat="1" ht="14.25" customHeight="1">
      <c r="A76" s="42" t="s">
        <v>199</v>
      </c>
      <c r="B76" s="1140" t="s">
        <v>755</v>
      </c>
      <c r="C76" s="1141" t="s">
        <v>481</v>
      </c>
      <c r="D76" s="562"/>
      <c r="E76" s="1046"/>
      <c r="F76" s="1025"/>
      <c r="G76" s="1154"/>
    </row>
    <row r="77" spans="1:7" s="11" customFormat="1" ht="14.25" customHeight="1">
      <c r="A77" s="42" t="s">
        <v>629</v>
      </c>
      <c r="B77" s="775" t="s">
        <v>627</v>
      </c>
      <c r="C77" s="774" t="s">
        <v>628</v>
      </c>
      <c r="D77" s="562"/>
      <c r="E77" s="981"/>
      <c r="F77" s="1045"/>
      <c r="G77" s="1158"/>
    </row>
    <row r="78" spans="1:7" s="11" customFormat="1" ht="14.25" customHeight="1">
      <c r="A78" s="29" t="s">
        <v>751</v>
      </c>
      <c r="B78" s="62" t="s">
        <v>632</v>
      </c>
      <c r="C78" s="63" t="s">
        <v>198</v>
      </c>
      <c r="D78" s="578">
        <f>D71+D72+D77</f>
        <v>96089089</v>
      </c>
      <c r="E78" s="1047">
        <v>100311335</v>
      </c>
      <c r="F78" s="1157">
        <v>100311335</v>
      </c>
      <c r="G78" s="1160">
        <f t="shared" si="2"/>
        <v>1.043940951505951</v>
      </c>
    </row>
    <row r="79" spans="1:7" s="11" customFormat="1" ht="18.75" customHeight="1">
      <c r="A79" s="29" t="s">
        <v>754</v>
      </c>
      <c r="B79" s="62" t="s">
        <v>630</v>
      </c>
      <c r="C79" s="63" t="s">
        <v>631</v>
      </c>
      <c r="D79" s="32">
        <f>D70+D78</f>
        <v>175000000</v>
      </c>
      <c r="E79" s="1052">
        <f>SUM(E78,E70)</f>
        <v>206774130</v>
      </c>
      <c r="F79" s="1157">
        <f>SUM(F78,F70)</f>
        <v>206774130</v>
      </c>
      <c r="G79" s="1160">
        <f t="shared" si="2"/>
        <v>1.1815664571428572</v>
      </c>
    </row>
    <row r="80" spans="1:7" ht="17.25" customHeight="1">
      <c r="A80" s="1497"/>
      <c r="B80" s="1497"/>
      <c r="C80" s="1497"/>
      <c r="D80" s="1497"/>
      <c r="F80" s="1138"/>
      <c r="G80" s="1138"/>
    </row>
    <row r="81" spans="1:7" s="64" customFormat="1" ht="16.5" customHeight="1">
      <c r="A81" s="1497" t="s">
        <v>201</v>
      </c>
      <c r="B81" s="1497"/>
      <c r="C81" s="1497"/>
      <c r="D81" s="1497"/>
      <c r="F81" s="1139"/>
      <c r="G81" s="1139"/>
    </row>
    <row r="82" spans="1:7" ht="38.1" customHeight="1">
      <c r="A82" s="4" t="s">
        <v>2</v>
      </c>
      <c r="B82" s="5" t="s">
        <v>202</v>
      </c>
      <c r="C82" s="5" t="s">
        <v>4</v>
      </c>
      <c r="D82" s="6" t="str">
        <f>+D4</f>
        <v>2018. évi eredeti előirányzat</v>
      </c>
      <c r="E82" s="977" t="s">
        <v>698</v>
      </c>
      <c r="F82" s="1163" t="s">
        <v>699</v>
      </c>
      <c r="G82" s="1163" t="s">
        <v>759</v>
      </c>
    </row>
    <row r="83" spans="1:7" s="7" customFormat="1" ht="12" customHeight="1">
      <c r="A83" s="4" t="s">
        <v>5</v>
      </c>
      <c r="B83" s="5" t="s">
        <v>6</v>
      </c>
      <c r="C83" s="5" t="s">
        <v>7</v>
      </c>
      <c r="D83" s="6" t="s">
        <v>8</v>
      </c>
      <c r="E83" s="978" t="s">
        <v>268</v>
      </c>
      <c r="F83" s="1164" t="s">
        <v>450</v>
      </c>
      <c r="G83" s="1164" t="s">
        <v>739</v>
      </c>
    </row>
    <row r="84" spans="1:7" ht="15.75" customHeight="1">
      <c r="A84" s="50" t="s">
        <v>9</v>
      </c>
      <c r="B84" s="65" t="s">
        <v>203</v>
      </c>
      <c r="C84" s="66" t="s">
        <v>204</v>
      </c>
      <c r="D84" s="562">
        <v>17348171</v>
      </c>
      <c r="E84" s="1053">
        <v>19055962</v>
      </c>
      <c r="F84" s="1027">
        <v>19055962</v>
      </c>
      <c r="G84" s="1167">
        <f>F84/D84</f>
        <v>1.0984421354850606</v>
      </c>
    </row>
    <row r="85" spans="1:7" ht="15.75" customHeight="1">
      <c r="A85" s="52" t="s">
        <v>12</v>
      </c>
      <c r="B85" s="67" t="s">
        <v>205</v>
      </c>
      <c r="C85" s="68" t="s">
        <v>206</v>
      </c>
      <c r="D85" s="562">
        <v>2834770</v>
      </c>
      <c r="E85" s="1054">
        <v>3344864</v>
      </c>
      <c r="F85" s="1028">
        <v>3344864</v>
      </c>
      <c r="G85" s="1161">
        <f t="shared" ref="G85:G98" si="3">F85/D85</f>
        <v>1.179941935324559</v>
      </c>
    </row>
    <row r="86" spans="1:7" ht="15.75" customHeight="1">
      <c r="A86" s="52" t="s">
        <v>15</v>
      </c>
      <c r="B86" s="67" t="s">
        <v>207</v>
      </c>
      <c r="C86" s="68" t="s">
        <v>208</v>
      </c>
      <c r="D86" s="562">
        <v>32040360</v>
      </c>
      <c r="E86" s="1054">
        <v>39424623</v>
      </c>
      <c r="F86" s="1028">
        <v>38107243</v>
      </c>
      <c r="G86" s="1161">
        <f t="shared" si="3"/>
        <v>1.1893512744550936</v>
      </c>
    </row>
    <row r="87" spans="1:7" ht="15.75" customHeight="1">
      <c r="A87" s="50" t="s">
        <v>18</v>
      </c>
      <c r="B87" s="67" t="s">
        <v>209</v>
      </c>
      <c r="C87" s="68" t="s">
        <v>210</v>
      </c>
      <c r="D87" s="562">
        <v>1400000</v>
      </c>
      <c r="E87" s="1054">
        <v>1772935</v>
      </c>
      <c r="F87" s="1028">
        <v>1772935</v>
      </c>
      <c r="G87" s="1161">
        <f t="shared" si="3"/>
        <v>1.2663821428571429</v>
      </c>
    </row>
    <row r="88" spans="1:7" ht="15.75" customHeight="1">
      <c r="A88" s="52" t="s">
        <v>21</v>
      </c>
      <c r="B88" s="67" t="s">
        <v>211</v>
      </c>
      <c r="C88" s="68" t="s">
        <v>212</v>
      </c>
      <c r="D88" s="562">
        <f>D92+D94+D95+D89</f>
        <v>72380535</v>
      </c>
      <c r="E88" s="1054">
        <v>93414041</v>
      </c>
      <c r="F88" s="1028">
        <v>4157866</v>
      </c>
      <c r="G88" s="1161">
        <f t="shared" si="3"/>
        <v>5.7444532566663126E-2</v>
      </c>
    </row>
    <row r="89" spans="1:7" ht="15.75" customHeight="1">
      <c r="A89" s="52" t="s">
        <v>24</v>
      </c>
      <c r="B89" s="67" t="s">
        <v>213</v>
      </c>
      <c r="C89" s="68" t="s">
        <v>214</v>
      </c>
      <c r="D89" s="562">
        <v>2265002</v>
      </c>
      <c r="E89" s="1054">
        <v>3823866</v>
      </c>
      <c r="F89" s="1028">
        <v>3823866</v>
      </c>
      <c r="G89" s="1161">
        <f t="shared" si="3"/>
        <v>1.6882395688833829</v>
      </c>
    </row>
    <row r="90" spans="1:7" ht="15.75" customHeight="1">
      <c r="A90" s="52" t="s">
        <v>27</v>
      </c>
      <c r="B90" s="69" t="s">
        <v>215</v>
      </c>
      <c r="C90" s="102" t="s">
        <v>216</v>
      </c>
      <c r="D90" s="562"/>
      <c r="E90" s="1054"/>
      <c r="F90" s="1028"/>
      <c r="G90" s="1161"/>
    </row>
    <row r="91" spans="1:7" ht="15.75" customHeight="1">
      <c r="A91" s="50" t="s">
        <v>30</v>
      </c>
      <c r="B91" s="69" t="s">
        <v>217</v>
      </c>
      <c r="C91" s="102" t="s">
        <v>218</v>
      </c>
      <c r="D91" s="562"/>
      <c r="E91" s="1054"/>
      <c r="F91" s="1028"/>
      <c r="G91" s="1161"/>
    </row>
    <row r="92" spans="1:7" ht="15.75" customHeight="1">
      <c r="A92" s="52" t="s">
        <v>33</v>
      </c>
      <c r="B92" s="70" t="s">
        <v>219</v>
      </c>
      <c r="C92" s="102" t="s">
        <v>220</v>
      </c>
      <c r="D92" s="562">
        <v>250000</v>
      </c>
      <c r="E92" s="1054">
        <v>250000</v>
      </c>
      <c r="F92" s="1028">
        <v>250000</v>
      </c>
      <c r="G92" s="1161">
        <f t="shared" si="3"/>
        <v>1</v>
      </c>
    </row>
    <row r="93" spans="1:7" ht="15.75" customHeight="1">
      <c r="A93" s="52" t="s">
        <v>36</v>
      </c>
      <c r="B93" s="69" t="s">
        <v>221</v>
      </c>
      <c r="C93" s="102" t="s">
        <v>222</v>
      </c>
      <c r="D93" s="562"/>
      <c r="E93" s="1054"/>
      <c r="F93" s="1028"/>
      <c r="G93" s="1161"/>
    </row>
    <row r="94" spans="1:7" ht="15.75" customHeight="1">
      <c r="A94" s="52" t="s">
        <v>38</v>
      </c>
      <c r="B94" s="69" t="s">
        <v>223</v>
      </c>
      <c r="C94" s="102" t="s">
        <v>224</v>
      </c>
      <c r="D94" s="562">
        <v>0</v>
      </c>
      <c r="E94" s="1054"/>
      <c r="F94" s="1028"/>
      <c r="G94" s="1161"/>
    </row>
    <row r="95" spans="1:7" ht="15.75" customHeight="1">
      <c r="A95" s="50" t="s">
        <v>40</v>
      </c>
      <c r="B95" s="69" t="s">
        <v>225</v>
      </c>
      <c r="C95" s="102" t="s">
        <v>226</v>
      </c>
      <c r="D95" s="562">
        <f>D96+D97</f>
        <v>69865533</v>
      </c>
      <c r="E95" s="1054">
        <v>89256175</v>
      </c>
      <c r="F95" s="1028">
        <v>0</v>
      </c>
      <c r="G95" s="1161">
        <f t="shared" si="3"/>
        <v>0</v>
      </c>
    </row>
    <row r="96" spans="1:7" ht="15.75" customHeight="1">
      <c r="A96" s="52" t="s">
        <v>42</v>
      </c>
      <c r="B96" s="69" t="s">
        <v>227</v>
      </c>
      <c r="C96" s="71" t="s">
        <v>226</v>
      </c>
      <c r="D96" s="562">
        <v>69865533</v>
      </c>
      <c r="E96" s="1054">
        <v>89256175</v>
      </c>
      <c r="F96" s="1028">
        <v>0</v>
      </c>
      <c r="G96" s="1161">
        <f t="shared" si="3"/>
        <v>0</v>
      </c>
    </row>
    <row r="97" spans="1:7" ht="15.75" customHeight="1">
      <c r="A97" s="53" t="s">
        <v>44</v>
      </c>
      <c r="B97" s="72" t="s">
        <v>228</v>
      </c>
      <c r="C97" s="73" t="s">
        <v>226</v>
      </c>
      <c r="D97" s="562"/>
      <c r="E97" s="1055"/>
      <c r="F97" s="1165"/>
      <c r="G97" s="1162"/>
    </row>
    <row r="98" spans="1:7" ht="15.75" customHeight="1">
      <c r="A98" s="74" t="s">
        <v>46</v>
      </c>
      <c r="B98" s="75" t="s">
        <v>444</v>
      </c>
      <c r="C98" s="31" t="s">
        <v>229</v>
      </c>
      <c r="D98" s="49">
        <f>D84+D85+D86+D87+D88</f>
        <v>126003836</v>
      </c>
      <c r="E98" s="1049">
        <f>SUM(E84:E88)</f>
        <v>157012425</v>
      </c>
      <c r="F98" s="1157">
        <f>SUM(F84:F88)</f>
        <v>66438870</v>
      </c>
      <c r="G98" s="1160">
        <f t="shared" si="3"/>
        <v>0.52727656640548626</v>
      </c>
    </row>
    <row r="99" spans="1:7" ht="16.5" customHeight="1">
      <c r="A99" s="50" t="s">
        <v>48</v>
      </c>
      <c r="B99" s="65" t="s">
        <v>230</v>
      </c>
      <c r="C99" s="66" t="s">
        <v>231</v>
      </c>
      <c r="D99" s="562"/>
      <c r="E99" s="1056">
        <v>5416251</v>
      </c>
      <c r="F99" s="1027">
        <v>5416251</v>
      </c>
      <c r="G99" s="1053"/>
    </row>
    <row r="100" spans="1:7" ht="16.5" customHeight="1">
      <c r="A100" s="52" t="s">
        <v>50</v>
      </c>
      <c r="B100" s="67" t="s">
        <v>232</v>
      </c>
      <c r="C100" s="68" t="s">
        <v>233</v>
      </c>
      <c r="D100" s="562">
        <v>30603549</v>
      </c>
      <c r="E100" s="1054">
        <v>29267450</v>
      </c>
      <c r="F100" s="1028">
        <v>29267450</v>
      </c>
      <c r="G100" s="1161">
        <f>F100/D100</f>
        <v>0.95634169749397369</v>
      </c>
    </row>
    <row r="101" spans="1:7" ht="16.5" customHeight="1">
      <c r="A101" s="50" t="s">
        <v>53</v>
      </c>
      <c r="B101" s="13" t="s">
        <v>234</v>
      </c>
      <c r="C101" s="14" t="s">
        <v>235</v>
      </c>
      <c r="D101" s="562"/>
      <c r="E101" s="1054"/>
      <c r="F101" s="1028"/>
      <c r="G101" s="1054"/>
    </row>
    <row r="102" spans="1:7" ht="16.5" customHeight="1">
      <c r="A102" s="52" t="s">
        <v>56</v>
      </c>
      <c r="B102" s="67" t="s">
        <v>236</v>
      </c>
      <c r="C102" s="14" t="s">
        <v>237</v>
      </c>
      <c r="D102" s="562"/>
      <c r="E102" s="1054"/>
      <c r="F102" s="1028"/>
      <c r="G102" s="1054"/>
    </row>
    <row r="103" spans="1:7" ht="16.5" customHeight="1">
      <c r="A103" s="50" t="s">
        <v>59</v>
      </c>
      <c r="B103" s="76" t="s">
        <v>217</v>
      </c>
      <c r="C103" s="14" t="s">
        <v>238</v>
      </c>
      <c r="D103" s="562"/>
      <c r="E103" s="1054"/>
      <c r="F103" s="1028"/>
      <c r="G103" s="1054"/>
    </row>
    <row r="104" spans="1:7" ht="16.5" customHeight="1">
      <c r="A104" s="52" t="s">
        <v>61</v>
      </c>
      <c r="B104" s="76" t="s">
        <v>239</v>
      </c>
      <c r="C104" s="14" t="s">
        <v>240</v>
      </c>
      <c r="D104" s="562"/>
      <c r="E104" s="1054"/>
      <c r="F104" s="1028"/>
      <c r="G104" s="1054"/>
    </row>
    <row r="105" spans="1:7" ht="16.5" customHeight="1">
      <c r="A105" s="50" t="s">
        <v>63</v>
      </c>
      <c r="B105" s="76" t="s">
        <v>241</v>
      </c>
      <c r="C105" s="14" t="s">
        <v>242</v>
      </c>
      <c r="D105" s="562"/>
      <c r="E105" s="1054"/>
      <c r="F105" s="1028"/>
      <c r="G105" s="1054"/>
    </row>
    <row r="106" spans="1:7" ht="16.5" customHeight="1">
      <c r="A106" s="52" t="s">
        <v>65</v>
      </c>
      <c r="B106" s="76" t="s">
        <v>243</v>
      </c>
      <c r="C106" s="14" t="s">
        <v>244</v>
      </c>
      <c r="D106" s="562"/>
      <c r="E106" s="1054"/>
      <c r="F106" s="1028"/>
      <c r="G106" s="1054"/>
    </row>
    <row r="107" spans="1:7" ht="16.5" customHeight="1">
      <c r="A107" s="77" t="s">
        <v>67</v>
      </c>
      <c r="B107" s="78" t="s">
        <v>245</v>
      </c>
      <c r="C107" s="14" t="s">
        <v>246</v>
      </c>
      <c r="D107" s="562"/>
      <c r="E107" s="1055"/>
      <c r="F107" s="1165"/>
      <c r="G107" s="1166"/>
    </row>
    <row r="108" spans="1:7" ht="16.5" customHeight="1">
      <c r="A108" s="74" t="s">
        <v>69</v>
      </c>
      <c r="B108" s="75" t="s">
        <v>443</v>
      </c>
      <c r="C108" s="31" t="s">
        <v>247</v>
      </c>
      <c r="D108" s="32">
        <f>+D99+D100+D101</f>
        <v>30603549</v>
      </c>
      <c r="E108" s="1049">
        <f>SUM(E99:E100)</f>
        <v>34683701</v>
      </c>
      <c r="F108" s="1157">
        <f>SUM(F99:F107)</f>
        <v>34683701</v>
      </c>
      <c r="G108" s="1160">
        <f>F108/D108</f>
        <v>1.1333228378185811</v>
      </c>
    </row>
    <row r="109" spans="1:7" ht="16.5" customHeight="1">
      <c r="A109" s="79" t="s">
        <v>71</v>
      </c>
      <c r="B109" s="48" t="s">
        <v>248</v>
      </c>
      <c r="C109" s="31" t="s">
        <v>249</v>
      </c>
      <c r="D109" s="801">
        <f>SUM(D98+D108)</f>
        <v>156607385</v>
      </c>
      <c r="E109" s="1049">
        <f>SUM(E98,E108)</f>
        <v>191696126</v>
      </c>
      <c r="F109" s="1157">
        <f>SUM(F108,F98)</f>
        <v>101122571</v>
      </c>
      <c r="G109" s="1160">
        <f>F109/D109</f>
        <v>0.64570755076460795</v>
      </c>
    </row>
    <row r="110" spans="1:7" ht="16.5" customHeight="1">
      <c r="A110" s="80" t="s">
        <v>74</v>
      </c>
      <c r="B110" s="81" t="s">
        <v>250</v>
      </c>
      <c r="C110" s="82" t="s">
        <v>251</v>
      </c>
      <c r="D110" s="562"/>
      <c r="E110" s="1056"/>
      <c r="F110" s="1027"/>
      <c r="G110" s="1053"/>
    </row>
    <row r="111" spans="1:7" ht="16.5" customHeight="1">
      <c r="A111" s="52" t="s">
        <v>77</v>
      </c>
      <c r="B111" s="83" t="s">
        <v>252</v>
      </c>
      <c r="C111" s="68" t="s">
        <v>253</v>
      </c>
      <c r="D111" s="562"/>
      <c r="E111" s="1054"/>
      <c r="F111" s="1028"/>
      <c r="G111" s="1054"/>
    </row>
    <row r="112" spans="1:7" ht="16.5" customHeight="1">
      <c r="A112" s="84" t="s">
        <v>80</v>
      </c>
      <c r="B112" s="83" t="s">
        <v>254</v>
      </c>
      <c r="C112" s="68" t="s">
        <v>255</v>
      </c>
      <c r="D112" s="562">
        <v>1552032</v>
      </c>
      <c r="E112" s="1054">
        <v>0</v>
      </c>
      <c r="F112" s="1028"/>
      <c r="G112" s="1054"/>
    </row>
    <row r="113" spans="1:7" ht="16.5" customHeight="1">
      <c r="A113" s="52" t="s">
        <v>82</v>
      </c>
      <c r="B113" s="932" t="s">
        <v>434</v>
      </c>
      <c r="C113" s="68" t="s">
        <v>433</v>
      </c>
      <c r="D113" s="562">
        <v>18392615</v>
      </c>
      <c r="E113" s="1055">
        <v>15078004</v>
      </c>
      <c r="F113" s="1165">
        <v>15078004</v>
      </c>
      <c r="G113" s="1166"/>
    </row>
    <row r="114" spans="1:7" ht="16.5" customHeight="1">
      <c r="A114" s="85" t="s">
        <v>84</v>
      </c>
      <c r="B114" s="30" t="s">
        <v>258</v>
      </c>
      <c r="C114" s="31" t="s">
        <v>259</v>
      </c>
      <c r="D114" s="87">
        <f>SUM(D110:D113)</f>
        <v>19944647</v>
      </c>
      <c r="E114" s="1049">
        <f>SUM(E112:E113)</f>
        <v>15078004</v>
      </c>
      <c r="F114" s="1157">
        <f>SUM(F113)</f>
        <v>15078004</v>
      </c>
      <c r="G114" s="1160">
        <f>F114/D114</f>
        <v>0.7559925227054658</v>
      </c>
    </row>
    <row r="115" spans="1:7" s="11" customFormat="1" ht="16.5" customHeight="1">
      <c r="A115" s="89" t="s">
        <v>86</v>
      </c>
      <c r="B115" s="23" t="s">
        <v>260</v>
      </c>
      <c r="C115" s="90" t="s">
        <v>261</v>
      </c>
      <c r="D115" s="87">
        <f>D109+D114</f>
        <v>176552032</v>
      </c>
      <c r="E115" s="1057">
        <f>SUM(E109,E114)</f>
        <v>206774130</v>
      </c>
      <c r="F115" s="1157">
        <f>SUM(F114,F109)</f>
        <v>116200575</v>
      </c>
      <c r="G115" s="1160">
        <f>F115/D115</f>
        <v>0.65816617165867564</v>
      </c>
    </row>
    <row r="116" spans="1:7" ht="16.5" customHeight="1"/>
    <row r="117" spans="1:7" ht="30.75" customHeight="1">
      <c r="A117" s="1499" t="s">
        <v>262</v>
      </c>
      <c r="B117" s="1499"/>
      <c r="C117" s="1499"/>
      <c r="D117" s="1499"/>
    </row>
    <row r="118" spans="1:7" ht="15" customHeight="1">
      <c r="A118" s="1498"/>
      <c r="B118" s="1498"/>
      <c r="C118" s="2"/>
      <c r="D118" s="93"/>
    </row>
    <row r="119" spans="1:7" ht="29.25" customHeight="1">
      <c r="A119" s="94">
        <v>1</v>
      </c>
      <c r="B119" s="95" t="s">
        <v>263</v>
      </c>
      <c r="C119" s="96"/>
      <c r="D119" s="97">
        <f>D70-D109</f>
        <v>-77696474</v>
      </c>
      <c r="E119" s="984"/>
    </row>
    <row r="120" spans="1:7" ht="40.5" customHeight="1">
      <c r="A120" s="98" t="s">
        <v>12</v>
      </c>
      <c r="B120" s="99" t="s">
        <v>264</v>
      </c>
      <c r="C120" s="100"/>
      <c r="D120" s="101">
        <f>D78-D114</f>
        <v>76144442</v>
      </c>
      <c r="E120" s="985"/>
    </row>
  </sheetData>
  <mergeCells count="7">
    <mergeCell ref="A1:G1"/>
    <mergeCell ref="A2:G2"/>
    <mergeCell ref="A118:B118"/>
    <mergeCell ref="A81:D81"/>
    <mergeCell ref="A3:B3"/>
    <mergeCell ref="A80:D80"/>
    <mergeCell ref="A117:D117"/>
  </mergeCells>
  <printOptions horizontalCentered="1"/>
  <pageMargins left="0.59055118110236227" right="0.59055118110236227" top="1.0629921259842521" bottom="0.86614173228346458" header="0.78740157480314965" footer="0.59055118110236227"/>
  <pageSetup paperSize="9" scale="60" fitToHeight="2" orientation="portrait" r:id="rId1"/>
  <headerFooter alignWithMargins="0">
    <oddHeader>&amp;R&amp;"Times New Roman CE,Félkövér dőlt"&amp;11 1. melléklet az /2019. (.) önkormányzati rendelethez</oddHeader>
  </headerFooter>
  <rowBreaks count="2" manualBreakCount="2">
    <brk id="44" max="6" man="1"/>
    <brk id="98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J24"/>
  <sheetViews>
    <sheetView zoomScaleNormal="100" workbookViewId="0">
      <selection sqref="A1:I9"/>
    </sheetView>
  </sheetViews>
  <sheetFormatPr defaultColWidth="9.33203125" defaultRowHeight="15"/>
  <cols>
    <col min="1" max="1" width="41.33203125" style="471" customWidth="1"/>
    <col min="2" max="2" width="19.6640625" style="471" customWidth="1"/>
    <col min="3" max="3" width="16.6640625" style="471" customWidth="1"/>
    <col min="4" max="9" width="16" style="471" customWidth="1"/>
    <col min="10" max="10" width="17.83203125" style="471" customWidth="1"/>
    <col min="11" max="16384" width="9.33203125" style="471"/>
  </cols>
  <sheetData>
    <row r="1" spans="1:10">
      <c r="A1" s="1653" t="s">
        <v>658</v>
      </c>
      <c r="B1" s="1653"/>
      <c r="C1" s="1653"/>
      <c r="D1" s="1653"/>
      <c r="E1" s="1653"/>
      <c r="F1" s="1653"/>
      <c r="G1" s="1653"/>
      <c r="H1" s="1653"/>
      <c r="I1" s="1653"/>
    </row>
    <row r="2" spans="1:10" ht="56.25" customHeight="1">
      <c r="A2" s="1654" t="s">
        <v>683</v>
      </c>
      <c r="B2" s="1654"/>
      <c r="C2" s="1654"/>
      <c r="D2" s="1654"/>
      <c r="E2" s="1654"/>
      <c r="F2" s="1654"/>
      <c r="G2" s="1654"/>
      <c r="H2" s="1654"/>
      <c r="I2" s="1654"/>
    </row>
    <row r="3" spans="1:10" ht="18.75" customHeight="1">
      <c r="A3" s="472"/>
      <c r="B3" s="472"/>
      <c r="C3" s="472"/>
      <c r="D3" s="472"/>
      <c r="E3" s="472"/>
      <c r="F3" s="472"/>
      <c r="G3" s="472"/>
      <c r="H3" s="472"/>
      <c r="I3" s="472"/>
    </row>
    <row r="4" spans="1:10">
      <c r="A4" s="473"/>
      <c r="B4" s="473"/>
      <c r="C4" s="473"/>
      <c r="D4" s="473"/>
      <c r="E4" s="473"/>
      <c r="F4" s="473"/>
      <c r="G4" s="473"/>
      <c r="H4" s="1655" t="s">
        <v>1</v>
      </c>
      <c r="I4" s="1655"/>
    </row>
    <row r="5" spans="1:10" s="474" customFormat="1" ht="71.25" customHeight="1">
      <c r="A5" s="1656" t="s">
        <v>516</v>
      </c>
      <c r="B5" s="1658" t="s">
        <v>517</v>
      </c>
      <c r="C5" s="1656" t="s">
        <v>518</v>
      </c>
      <c r="D5" s="1660" t="s">
        <v>519</v>
      </c>
      <c r="E5" s="1660"/>
      <c r="F5" s="1660" t="s">
        <v>520</v>
      </c>
      <c r="G5" s="1660"/>
      <c r="H5" s="1660" t="s">
        <v>521</v>
      </c>
      <c r="I5" s="1661"/>
    </row>
    <row r="6" spans="1:10" s="477" customFormat="1">
      <c r="A6" s="1657"/>
      <c r="B6" s="1659"/>
      <c r="C6" s="1657"/>
      <c r="D6" s="475" t="s">
        <v>522</v>
      </c>
      <c r="E6" s="475" t="s">
        <v>523</v>
      </c>
      <c r="F6" s="475" t="s">
        <v>522</v>
      </c>
      <c r="G6" s="475" t="s">
        <v>523</v>
      </c>
      <c r="H6" s="475" t="s">
        <v>522</v>
      </c>
      <c r="I6" s="476" t="s">
        <v>523</v>
      </c>
    </row>
    <row r="7" spans="1:10">
      <c r="A7" s="708"/>
      <c r="B7" s="479"/>
      <c r="C7" s="478"/>
      <c r="D7" s="480"/>
      <c r="E7" s="480"/>
      <c r="F7" s="480"/>
      <c r="G7" s="480"/>
      <c r="H7" s="480"/>
      <c r="I7" s="481"/>
    </row>
    <row r="8" spans="1:10" s="487" customFormat="1">
      <c r="A8" s="708"/>
      <c r="B8" s="483"/>
      <c r="C8" s="482"/>
      <c r="D8" s="484"/>
      <c r="E8" s="484"/>
      <c r="F8" s="484"/>
      <c r="G8" s="484"/>
      <c r="H8" s="484"/>
      <c r="I8" s="485"/>
      <c r="J8" s="486"/>
    </row>
    <row r="9" spans="1:10" s="492" customFormat="1" ht="26.25" customHeight="1">
      <c r="A9" s="709" t="s">
        <v>397</v>
      </c>
      <c r="B9" s="488">
        <f>SUM(B7:B8)</f>
        <v>0</v>
      </c>
      <c r="C9" s="489"/>
      <c r="D9" s="490">
        <f t="shared" ref="D9:I9" si="0">SUM(D7:D8)</f>
        <v>0</v>
      </c>
      <c r="E9" s="490">
        <f t="shared" si="0"/>
        <v>0</v>
      </c>
      <c r="F9" s="490">
        <f t="shared" si="0"/>
        <v>0</v>
      </c>
      <c r="G9" s="490">
        <f t="shared" si="0"/>
        <v>0</v>
      </c>
      <c r="H9" s="490">
        <f t="shared" si="0"/>
        <v>0</v>
      </c>
      <c r="I9" s="491">
        <f t="shared" si="0"/>
        <v>0</v>
      </c>
    </row>
    <row r="10" spans="1:10">
      <c r="A10" s="473"/>
      <c r="B10" s="473"/>
      <c r="C10" s="473"/>
      <c r="D10" s="473"/>
      <c r="E10" s="473"/>
      <c r="F10" s="473"/>
      <c r="G10" s="473"/>
      <c r="H10" s="473"/>
      <c r="I10" s="473"/>
    </row>
    <row r="11" spans="1:10">
      <c r="A11" s="473"/>
      <c r="B11" s="473"/>
      <c r="C11" s="473"/>
      <c r="D11" s="473"/>
      <c r="E11" s="473"/>
      <c r="F11" s="473"/>
      <c r="G11" s="473"/>
      <c r="H11" s="473"/>
      <c r="I11" s="473"/>
    </row>
    <row r="12" spans="1:10">
      <c r="A12" s="473"/>
      <c r="B12" s="473"/>
      <c r="C12" s="473"/>
      <c r="D12" s="473"/>
      <c r="E12" s="473"/>
      <c r="F12" s="473"/>
      <c r="G12" s="473"/>
      <c r="H12" s="473"/>
      <c r="I12" s="473"/>
    </row>
    <row r="13" spans="1:10">
      <c r="A13" s="473"/>
      <c r="B13" s="473"/>
      <c r="C13" s="473"/>
      <c r="D13" s="473"/>
      <c r="E13" s="473"/>
      <c r="F13" s="473"/>
      <c r="G13" s="473"/>
      <c r="H13" s="473"/>
      <c r="I13" s="473"/>
    </row>
    <row r="14" spans="1:10">
      <c r="A14" s="473"/>
      <c r="B14" s="473"/>
      <c r="C14" s="473"/>
      <c r="D14" s="473"/>
      <c r="E14" s="473"/>
      <c r="F14" s="473"/>
      <c r="G14" s="473"/>
      <c r="H14" s="473"/>
      <c r="I14" s="473"/>
    </row>
    <row r="15" spans="1:10">
      <c r="A15" s="473"/>
      <c r="B15" s="473"/>
      <c r="C15" s="473"/>
      <c r="D15" s="473"/>
      <c r="E15" s="473"/>
      <c r="F15" s="473"/>
      <c r="G15" s="473"/>
      <c r="H15" s="473"/>
      <c r="I15" s="473"/>
    </row>
    <row r="16" spans="1:10">
      <c r="A16" s="473"/>
      <c r="B16" s="473"/>
      <c r="C16" s="473"/>
      <c r="D16" s="473"/>
      <c r="E16" s="473"/>
      <c r="F16" s="473"/>
      <c r="G16" s="473"/>
      <c r="H16" s="473"/>
      <c r="I16" s="473"/>
    </row>
    <row r="17" spans="1:9">
      <c r="A17" s="473"/>
      <c r="B17" s="473"/>
      <c r="C17" s="473"/>
      <c r="D17" s="473"/>
      <c r="E17" s="473"/>
      <c r="F17" s="473"/>
      <c r="G17" s="473"/>
      <c r="H17" s="473"/>
      <c r="I17" s="473"/>
    </row>
    <row r="18" spans="1:9">
      <c r="A18" s="473"/>
      <c r="B18" s="473"/>
      <c r="C18" s="473"/>
      <c r="D18" s="473"/>
      <c r="E18" s="473"/>
      <c r="F18" s="473"/>
      <c r="G18" s="473"/>
      <c r="H18" s="473"/>
      <c r="I18" s="473"/>
    </row>
    <row r="19" spans="1:9">
      <c r="A19" s="473"/>
      <c r="B19" s="473"/>
      <c r="C19" s="473"/>
      <c r="D19" s="473"/>
      <c r="E19" s="473"/>
      <c r="F19" s="473"/>
      <c r="G19" s="473"/>
      <c r="H19" s="473"/>
      <c r="I19" s="473"/>
    </row>
    <row r="20" spans="1:9">
      <c r="A20" s="473"/>
      <c r="B20" s="473"/>
      <c r="C20" s="473"/>
      <c r="D20" s="473"/>
      <c r="E20" s="473"/>
      <c r="F20" s="473"/>
      <c r="G20" s="473"/>
      <c r="H20" s="473"/>
      <c r="I20" s="473"/>
    </row>
    <row r="21" spans="1:9">
      <c r="A21" s="473"/>
      <c r="B21" s="473"/>
      <c r="C21" s="473"/>
      <c r="D21" s="473"/>
      <c r="E21" s="473"/>
      <c r="F21" s="473"/>
      <c r="G21" s="473"/>
      <c r="H21" s="473"/>
      <c r="I21" s="473"/>
    </row>
    <row r="22" spans="1:9">
      <c r="A22" s="473"/>
      <c r="B22" s="473"/>
      <c r="C22" s="473"/>
      <c r="D22" s="473"/>
      <c r="E22" s="473"/>
      <c r="F22" s="473"/>
      <c r="G22" s="473"/>
      <c r="H22" s="473"/>
      <c r="I22" s="473"/>
    </row>
    <row r="23" spans="1:9">
      <c r="A23" s="473"/>
      <c r="B23" s="473"/>
      <c r="C23" s="473"/>
      <c r="D23" s="473"/>
      <c r="E23" s="473"/>
      <c r="F23" s="473"/>
      <c r="G23" s="473"/>
      <c r="H23" s="473"/>
      <c r="I23" s="473"/>
    </row>
    <row r="24" spans="1:9">
      <c r="A24" s="473"/>
      <c r="B24" s="473"/>
      <c r="C24" s="473"/>
      <c r="D24" s="473"/>
      <c r="E24" s="473"/>
      <c r="F24" s="473"/>
      <c r="G24" s="473"/>
      <c r="H24" s="473"/>
      <c r="I24" s="473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az /2019. (.)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C31"/>
  <sheetViews>
    <sheetView zoomScaleNormal="100" workbookViewId="0">
      <selection sqref="A1:C31"/>
    </sheetView>
  </sheetViews>
  <sheetFormatPr defaultRowHeight="12.75"/>
  <cols>
    <col min="1" max="1" width="6.5" bestFit="1" customWidth="1"/>
    <col min="2" max="2" width="66.33203125" customWidth="1"/>
    <col min="3" max="3" width="19" customWidth="1"/>
  </cols>
  <sheetData>
    <row r="1" spans="1:3" ht="18.75">
      <c r="A1" s="1662" t="s">
        <v>684</v>
      </c>
      <c r="B1" s="1662"/>
      <c r="C1" s="1662"/>
    </row>
    <row r="2" spans="1:3" ht="15">
      <c r="A2" s="620"/>
      <c r="B2" s="620"/>
      <c r="C2" s="710" t="s">
        <v>1</v>
      </c>
    </row>
    <row r="3" spans="1:3">
      <c r="A3" s="1663" t="s">
        <v>570</v>
      </c>
      <c r="B3" s="1665" t="s">
        <v>267</v>
      </c>
      <c r="C3" s="1667">
        <v>2018</v>
      </c>
    </row>
    <row r="4" spans="1:3">
      <c r="A4" s="1664"/>
      <c r="B4" s="1666"/>
      <c r="C4" s="1668"/>
    </row>
    <row r="5" spans="1:3" ht="15">
      <c r="A5" s="622" t="s">
        <v>9</v>
      </c>
      <c r="B5" s="623" t="s">
        <v>571</v>
      </c>
      <c r="C5" s="624">
        <v>30037000</v>
      </c>
    </row>
    <row r="6" spans="1:3" ht="15">
      <c r="A6" s="625" t="s">
        <v>12</v>
      </c>
      <c r="B6" s="626" t="s">
        <v>572</v>
      </c>
      <c r="C6" s="627"/>
    </row>
    <row r="7" spans="1:3" ht="15">
      <c r="A7" s="625" t="s">
        <v>15</v>
      </c>
      <c r="B7" s="628" t="s">
        <v>573</v>
      </c>
      <c r="C7" s="627"/>
    </row>
    <row r="8" spans="1:3" ht="25.5">
      <c r="A8" s="625" t="s">
        <v>18</v>
      </c>
      <c r="B8" s="626" t="s">
        <v>574</v>
      </c>
      <c r="C8" s="627"/>
    </row>
    <row r="9" spans="1:3" ht="15">
      <c r="A9" s="625" t="s">
        <v>21</v>
      </c>
      <c r="B9" s="628" t="s">
        <v>575</v>
      </c>
      <c r="C9" s="630"/>
    </row>
    <row r="10" spans="1:3" ht="15">
      <c r="A10" s="625" t="s">
        <v>24</v>
      </c>
      <c r="B10" s="626" t="s">
        <v>576</v>
      </c>
      <c r="C10" s="630"/>
    </row>
    <row r="11" spans="1:3" ht="15">
      <c r="A11" s="738" t="s">
        <v>27</v>
      </c>
      <c r="B11" s="739" t="s">
        <v>577</v>
      </c>
      <c r="C11" s="740"/>
    </row>
    <row r="12" spans="1:3" ht="14.25">
      <c r="A12" s="741" t="s">
        <v>30</v>
      </c>
      <c r="B12" s="742" t="s">
        <v>578</v>
      </c>
      <c r="C12" s="743">
        <f t="shared" ref="C12" si="0">SUM(C5:C11)</f>
        <v>30037000</v>
      </c>
    </row>
    <row r="13" spans="1:3" ht="14.25">
      <c r="A13" s="744" t="s">
        <v>33</v>
      </c>
      <c r="B13" s="745" t="s">
        <v>579</v>
      </c>
      <c r="C13" s="746">
        <f t="shared" ref="C13" si="1">C12/2</f>
        <v>15018500</v>
      </c>
    </row>
    <row r="14" spans="1:3" ht="14.25">
      <c r="A14" s="741" t="s">
        <v>36</v>
      </c>
      <c r="B14" s="749" t="s">
        <v>580</v>
      </c>
      <c r="C14" s="743">
        <f t="shared" ref="C14" si="2">SUM(C15:C21)</f>
        <v>0</v>
      </c>
    </row>
    <row r="15" spans="1:3" ht="15">
      <c r="A15" s="622" t="s">
        <v>38</v>
      </c>
      <c r="B15" s="747" t="s">
        <v>581</v>
      </c>
      <c r="C15" s="748"/>
    </row>
    <row r="16" spans="1:3" ht="15">
      <c r="A16" s="625" t="s">
        <v>40</v>
      </c>
      <c r="B16" s="629" t="s">
        <v>582</v>
      </c>
      <c r="C16" s="630"/>
    </row>
    <row r="17" spans="1:3" ht="15">
      <c r="A17" s="625" t="s">
        <v>42</v>
      </c>
      <c r="B17" s="629" t="s">
        <v>583</v>
      </c>
      <c r="C17" s="630"/>
    </row>
    <row r="18" spans="1:3" ht="15">
      <c r="A18" s="625" t="s">
        <v>44</v>
      </c>
      <c r="B18" s="629" t="s">
        <v>584</v>
      </c>
      <c r="C18" s="630"/>
    </row>
    <row r="19" spans="1:3" ht="15">
      <c r="A19" s="625" t="s">
        <v>46</v>
      </c>
      <c r="B19" s="629" t="s">
        <v>585</v>
      </c>
      <c r="C19" s="630"/>
    </row>
    <row r="20" spans="1:3" ht="15">
      <c r="A20" s="625" t="s">
        <v>48</v>
      </c>
      <c r="B20" s="629" t="s">
        <v>586</v>
      </c>
      <c r="C20" s="630"/>
    </row>
    <row r="21" spans="1:3" ht="15">
      <c r="A21" s="738" t="s">
        <v>50</v>
      </c>
      <c r="B21" s="750" t="s">
        <v>587</v>
      </c>
      <c r="C21" s="740"/>
    </row>
    <row r="22" spans="1:3" ht="14.25">
      <c r="A22" s="741" t="s">
        <v>53</v>
      </c>
      <c r="B22" s="749" t="s">
        <v>588</v>
      </c>
      <c r="C22" s="751">
        <f t="shared" ref="C22" si="3">SUM(C23:C29)</f>
        <v>0</v>
      </c>
    </row>
    <row r="23" spans="1:3" ht="15">
      <c r="A23" s="622" t="s">
        <v>56</v>
      </c>
      <c r="B23" s="747" t="s">
        <v>589</v>
      </c>
      <c r="C23" s="748"/>
    </row>
    <row r="24" spans="1:3" ht="15">
      <c r="A24" s="625" t="s">
        <v>59</v>
      </c>
      <c r="B24" s="626" t="s">
        <v>590</v>
      </c>
      <c r="C24" s="630"/>
    </row>
    <row r="25" spans="1:3" ht="15">
      <c r="A25" s="625" t="s">
        <v>61</v>
      </c>
      <c r="B25" s="628" t="s">
        <v>583</v>
      </c>
      <c r="C25" s="630"/>
    </row>
    <row r="26" spans="1:3" ht="15">
      <c r="A26" s="625" t="s">
        <v>63</v>
      </c>
      <c r="B26" s="628" t="s">
        <v>584</v>
      </c>
      <c r="C26" s="630"/>
    </row>
    <row r="27" spans="1:3" ht="15">
      <c r="A27" s="625" t="s">
        <v>65</v>
      </c>
      <c r="B27" s="628" t="s">
        <v>585</v>
      </c>
      <c r="C27" s="630"/>
    </row>
    <row r="28" spans="1:3" ht="15">
      <c r="A28" s="625" t="s">
        <v>67</v>
      </c>
      <c r="B28" s="628" t="s">
        <v>586</v>
      </c>
      <c r="C28" s="630"/>
    </row>
    <row r="29" spans="1:3" ht="15">
      <c r="A29" s="625" t="s">
        <v>69</v>
      </c>
      <c r="B29" s="626" t="s">
        <v>591</v>
      </c>
      <c r="C29" s="630"/>
    </row>
    <row r="30" spans="1:3" ht="15">
      <c r="A30" s="738" t="s">
        <v>71</v>
      </c>
      <c r="B30" s="750" t="s">
        <v>592</v>
      </c>
      <c r="C30" s="740">
        <f t="shared" ref="C30" si="4">C22+C14</f>
        <v>0</v>
      </c>
    </row>
    <row r="31" spans="1:3" ht="15">
      <c r="A31" s="752" t="s">
        <v>74</v>
      </c>
      <c r="B31" s="753" t="s">
        <v>593</v>
      </c>
      <c r="C31" s="743">
        <f t="shared" ref="C31" si="5">C13-C30</f>
        <v>15018500</v>
      </c>
    </row>
  </sheetData>
  <mergeCells count="4">
    <mergeCell ref="A1:C1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&amp;C&amp;"Times New Roman CE,Félkövér"  17. melléklet az /2019. (.)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C31"/>
  <sheetViews>
    <sheetView view="pageLayout" workbookViewId="0">
      <selection activeCell="D1" sqref="D1"/>
    </sheetView>
  </sheetViews>
  <sheetFormatPr defaultColWidth="9.33203125" defaultRowHeight="15"/>
  <cols>
    <col min="1" max="1" width="8" style="620" customWidth="1"/>
    <col min="2" max="2" width="64.83203125" style="620" customWidth="1"/>
    <col min="3" max="3" width="24" style="620" customWidth="1"/>
    <col min="4" max="16384" width="9.33203125" style="620"/>
  </cols>
  <sheetData>
    <row r="1" spans="1:3" s="619" customFormat="1" ht="60" customHeight="1">
      <c r="A1" s="1662" t="s">
        <v>684</v>
      </c>
      <c r="B1" s="1662"/>
      <c r="C1" s="1662"/>
    </row>
    <row r="2" spans="1:3">
      <c r="C2" s="710" t="s">
        <v>1</v>
      </c>
    </row>
    <row r="3" spans="1:3" ht="16.5" customHeight="1">
      <c r="A3" s="1663" t="s">
        <v>570</v>
      </c>
      <c r="B3" s="1665" t="s">
        <v>267</v>
      </c>
      <c r="C3" s="1667">
        <v>2018</v>
      </c>
    </row>
    <row r="4" spans="1:3" s="621" customFormat="1" ht="16.5" customHeight="1">
      <c r="A4" s="1664"/>
      <c r="B4" s="1666"/>
      <c r="C4" s="1668"/>
    </row>
    <row r="5" spans="1:3" ht="22.5" customHeight="1">
      <c r="A5" s="622" t="s">
        <v>9</v>
      </c>
      <c r="B5" s="623" t="s">
        <v>571</v>
      </c>
      <c r="C5" s="624">
        <v>30037000</v>
      </c>
    </row>
    <row r="6" spans="1:3" ht="22.5" customHeight="1">
      <c r="A6" s="625" t="s">
        <v>12</v>
      </c>
      <c r="B6" s="626" t="s">
        <v>572</v>
      </c>
      <c r="C6" s="627"/>
    </row>
    <row r="7" spans="1:3" ht="22.5" customHeight="1">
      <c r="A7" s="625" t="s">
        <v>15</v>
      </c>
      <c r="B7" s="628" t="s">
        <v>573</v>
      </c>
      <c r="C7" s="627"/>
    </row>
    <row r="8" spans="1:3" ht="31.5" customHeight="1">
      <c r="A8" s="625" t="s">
        <v>18</v>
      </c>
      <c r="B8" s="626" t="s">
        <v>574</v>
      </c>
      <c r="C8" s="627"/>
    </row>
    <row r="9" spans="1:3" ht="22.5" customHeight="1">
      <c r="A9" s="625" t="s">
        <v>21</v>
      </c>
      <c r="B9" s="628" t="s">
        <v>575</v>
      </c>
      <c r="C9" s="630"/>
    </row>
    <row r="10" spans="1:3" ht="28.5" customHeight="1">
      <c r="A10" s="625" t="s">
        <v>24</v>
      </c>
      <c r="B10" s="626" t="s">
        <v>576</v>
      </c>
      <c r="C10" s="630"/>
    </row>
    <row r="11" spans="1:3" ht="22.5" customHeight="1">
      <c r="A11" s="738" t="s">
        <v>27</v>
      </c>
      <c r="B11" s="739" t="s">
        <v>577</v>
      </c>
      <c r="C11" s="740"/>
    </row>
    <row r="12" spans="1:3" s="619" customFormat="1" ht="22.5" customHeight="1">
      <c r="A12" s="741" t="s">
        <v>30</v>
      </c>
      <c r="B12" s="742" t="s">
        <v>578</v>
      </c>
      <c r="C12" s="743">
        <f t="shared" ref="C12" si="0">SUM(C5:C11)</f>
        <v>30037000</v>
      </c>
    </row>
    <row r="13" spans="1:3" s="619" customFormat="1" ht="22.5" customHeight="1">
      <c r="A13" s="744" t="s">
        <v>33</v>
      </c>
      <c r="B13" s="745" t="s">
        <v>579</v>
      </c>
      <c r="C13" s="746">
        <f t="shared" ref="C13" si="1">C12/2</f>
        <v>15018500</v>
      </c>
    </row>
    <row r="14" spans="1:3" s="619" customFormat="1" ht="27" customHeight="1">
      <c r="A14" s="741" t="s">
        <v>36</v>
      </c>
      <c r="B14" s="749" t="s">
        <v>580</v>
      </c>
      <c r="C14" s="743">
        <f t="shared" ref="C14" si="2">SUM(C15:C21)</f>
        <v>0</v>
      </c>
    </row>
    <row r="15" spans="1:3" ht="22.5" customHeight="1">
      <c r="A15" s="622" t="s">
        <v>38</v>
      </c>
      <c r="B15" s="747" t="s">
        <v>581</v>
      </c>
      <c r="C15" s="748"/>
    </row>
    <row r="16" spans="1:3" ht="22.5" customHeight="1">
      <c r="A16" s="625" t="s">
        <v>40</v>
      </c>
      <c r="B16" s="629" t="s">
        <v>582</v>
      </c>
      <c r="C16" s="630"/>
    </row>
    <row r="17" spans="1:3" ht="22.5" customHeight="1">
      <c r="A17" s="625" t="s">
        <v>42</v>
      </c>
      <c r="B17" s="629" t="s">
        <v>583</v>
      </c>
      <c r="C17" s="630"/>
    </row>
    <row r="18" spans="1:3" ht="22.5" customHeight="1">
      <c r="A18" s="625" t="s">
        <v>44</v>
      </c>
      <c r="B18" s="629" t="s">
        <v>584</v>
      </c>
      <c r="C18" s="630"/>
    </row>
    <row r="19" spans="1:3" ht="22.5" customHeight="1">
      <c r="A19" s="625" t="s">
        <v>46</v>
      </c>
      <c r="B19" s="629" t="s">
        <v>585</v>
      </c>
      <c r="C19" s="630"/>
    </row>
    <row r="20" spans="1:3" ht="22.5" customHeight="1">
      <c r="A20" s="625" t="s">
        <v>48</v>
      </c>
      <c r="B20" s="629" t="s">
        <v>586</v>
      </c>
      <c r="C20" s="630"/>
    </row>
    <row r="21" spans="1:3" ht="22.5" customHeight="1">
      <c r="A21" s="738" t="s">
        <v>50</v>
      </c>
      <c r="B21" s="750" t="s">
        <v>587</v>
      </c>
      <c r="C21" s="740"/>
    </row>
    <row r="22" spans="1:3" s="619" customFormat="1" ht="30" customHeight="1">
      <c r="A22" s="741" t="s">
        <v>53</v>
      </c>
      <c r="B22" s="749" t="s">
        <v>588</v>
      </c>
      <c r="C22" s="751">
        <f t="shared" ref="C22" si="3">SUM(C23:C29)</f>
        <v>0</v>
      </c>
    </row>
    <row r="23" spans="1:3" ht="22.5" customHeight="1">
      <c r="A23" s="622" t="s">
        <v>56</v>
      </c>
      <c r="B23" s="747" t="s">
        <v>589</v>
      </c>
      <c r="C23" s="748"/>
    </row>
    <row r="24" spans="1:3" ht="22.5" customHeight="1">
      <c r="A24" s="625" t="s">
        <v>59</v>
      </c>
      <c r="B24" s="626" t="s">
        <v>590</v>
      </c>
      <c r="C24" s="630"/>
    </row>
    <row r="25" spans="1:3" ht="22.5" customHeight="1">
      <c r="A25" s="625" t="s">
        <v>61</v>
      </c>
      <c r="B25" s="628" t="s">
        <v>583</v>
      </c>
      <c r="C25" s="630"/>
    </row>
    <row r="26" spans="1:3" ht="22.5" customHeight="1">
      <c r="A26" s="625" t="s">
        <v>63</v>
      </c>
      <c r="B26" s="628" t="s">
        <v>584</v>
      </c>
      <c r="C26" s="630"/>
    </row>
    <row r="27" spans="1:3" ht="22.5" customHeight="1">
      <c r="A27" s="625" t="s">
        <v>65</v>
      </c>
      <c r="B27" s="628" t="s">
        <v>585</v>
      </c>
      <c r="C27" s="630"/>
    </row>
    <row r="28" spans="1:3" ht="22.5" customHeight="1">
      <c r="A28" s="625" t="s">
        <v>67</v>
      </c>
      <c r="B28" s="628" t="s">
        <v>586</v>
      </c>
      <c r="C28" s="630"/>
    </row>
    <row r="29" spans="1:3" ht="22.5" customHeight="1">
      <c r="A29" s="625" t="s">
        <v>69</v>
      </c>
      <c r="B29" s="626" t="s">
        <v>591</v>
      </c>
      <c r="C29" s="630"/>
    </row>
    <row r="30" spans="1:3" ht="22.5" customHeight="1">
      <c r="A30" s="738" t="s">
        <v>71</v>
      </c>
      <c r="B30" s="750" t="s">
        <v>592</v>
      </c>
      <c r="C30" s="740">
        <f t="shared" ref="C30" si="4">C22+C14</f>
        <v>0</v>
      </c>
    </row>
    <row r="31" spans="1:3" ht="27.75" customHeight="1">
      <c r="A31" s="752" t="s">
        <v>74</v>
      </c>
      <c r="B31" s="753" t="s">
        <v>593</v>
      </c>
      <c r="C31" s="754">
        <f t="shared" ref="C31" si="5">C13-C30</f>
        <v>15018500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&amp;C&amp;"Times New Roman CE,Félkövér dőlt"&amp;12 &amp;11 17. melléklet az 1/2018. (II.14.) önkormányzati rendelethez&amp;R&amp;"Times New Roman,Félkövér dőlt"&amp;409. melléklet a ...../2018.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tabSelected="1" zoomScaleNormal="100" workbookViewId="0">
      <selection sqref="A1:E25"/>
    </sheetView>
  </sheetViews>
  <sheetFormatPr defaultRowHeight="15"/>
  <cols>
    <col min="1" max="1" width="7.33203125" style="631" customWidth="1"/>
    <col min="2" max="2" width="56.1640625" style="631" customWidth="1"/>
    <col min="3" max="5" width="20.6640625" style="638" customWidth="1"/>
    <col min="6" max="6" width="9.33203125" style="631"/>
    <col min="7" max="7" width="12.83203125" style="631" bestFit="1" customWidth="1"/>
    <col min="8" max="256" width="9.33203125" style="631"/>
    <col min="257" max="257" width="5" style="631" customWidth="1"/>
    <col min="258" max="258" width="76.33203125" style="631" customWidth="1"/>
    <col min="259" max="259" width="17.1640625" style="631" customWidth="1"/>
    <col min="260" max="260" width="19.1640625" style="631" customWidth="1"/>
    <col min="261" max="261" width="17.1640625" style="631" customWidth="1"/>
    <col min="262" max="262" width="9.33203125" style="631"/>
    <col min="263" max="263" width="12.83203125" style="631" bestFit="1" customWidth="1"/>
    <col min="264" max="512" width="9.33203125" style="631"/>
    <col min="513" max="513" width="5" style="631" customWidth="1"/>
    <col min="514" max="514" width="76.33203125" style="631" customWidth="1"/>
    <col min="515" max="515" width="17.1640625" style="631" customWidth="1"/>
    <col min="516" max="516" width="19.1640625" style="631" customWidth="1"/>
    <col min="517" max="517" width="17.1640625" style="631" customWidth="1"/>
    <col min="518" max="518" width="9.33203125" style="631"/>
    <col min="519" max="519" width="12.83203125" style="631" bestFit="1" customWidth="1"/>
    <col min="520" max="768" width="9.33203125" style="631"/>
    <col min="769" max="769" width="5" style="631" customWidth="1"/>
    <col min="770" max="770" width="76.33203125" style="631" customWidth="1"/>
    <col min="771" max="771" width="17.1640625" style="631" customWidth="1"/>
    <col min="772" max="772" width="19.1640625" style="631" customWidth="1"/>
    <col min="773" max="773" width="17.1640625" style="631" customWidth="1"/>
    <col min="774" max="774" width="9.33203125" style="631"/>
    <col min="775" max="775" width="12.83203125" style="631" bestFit="1" customWidth="1"/>
    <col min="776" max="1024" width="9.33203125" style="631"/>
    <col min="1025" max="1025" width="5" style="631" customWidth="1"/>
    <col min="1026" max="1026" width="76.33203125" style="631" customWidth="1"/>
    <col min="1027" max="1027" width="17.1640625" style="631" customWidth="1"/>
    <col min="1028" max="1028" width="19.1640625" style="631" customWidth="1"/>
    <col min="1029" max="1029" width="17.1640625" style="631" customWidth="1"/>
    <col min="1030" max="1030" width="9.33203125" style="631"/>
    <col min="1031" max="1031" width="12.83203125" style="631" bestFit="1" customWidth="1"/>
    <col min="1032" max="1280" width="9.33203125" style="631"/>
    <col min="1281" max="1281" width="5" style="631" customWidth="1"/>
    <col min="1282" max="1282" width="76.33203125" style="631" customWidth="1"/>
    <col min="1283" max="1283" width="17.1640625" style="631" customWidth="1"/>
    <col min="1284" max="1284" width="19.1640625" style="631" customWidth="1"/>
    <col min="1285" max="1285" width="17.1640625" style="631" customWidth="1"/>
    <col min="1286" max="1286" width="9.33203125" style="631"/>
    <col min="1287" max="1287" width="12.83203125" style="631" bestFit="1" customWidth="1"/>
    <col min="1288" max="1536" width="9.33203125" style="631"/>
    <col min="1537" max="1537" width="5" style="631" customWidth="1"/>
    <col min="1538" max="1538" width="76.33203125" style="631" customWidth="1"/>
    <col min="1539" max="1539" width="17.1640625" style="631" customWidth="1"/>
    <col min="1540" max="1540" width="19.1640625" style="631" customWidth="1"/>
    <col min="1541" max="1541" width="17.1640625" style="631" customWidth="1"/>
    <col min="1542" max="1542" width="9.33203125" style="631"/>
    <col min="1543" max="1543" width="12.83203125" style="631" bestFit="1" customWidth="1"/>
    <col min="1544" max="1792" width="9.33203125" style="631"/>
    <col min="1793" max="1793" width="5" style="631" customWidth="1"/>
    <col min="1794" max="1794" width="76.33203125" style="631" customWidth="1"/>
    <col min="1795" max="1795" width="17.1640625" style="631" customWidth="1"/>
    <col min="1796" max="1796" width="19.1640625" style="631" customWidth="1"/>
    <col min="1797" max="1797" width="17.1640625" style="631" customWidth="1"/>
    <col min="1798" max="1798" width="9.33203125" style="631"/>
    <col min="1799" max="1799" width="12.83203125" style="631" bestFit="1" customWidth="1"/>
    <col min="1800" max="2048" width="9.33203125" style="631"/>
    <col min="2049" max="2049" width="5" style="631" customWidth="1"/>
    <col min="2050" max="2050" width="76.33203125" style="631" customWidth="1"/>
    <col min="2051" max="2051" width="17.1640625" style="631" customWidth="1"/>
    <col min="2052" max="2052" width="19.1640625" style="631" customWidth="1"/>
    <col min="2053" max="2053" width="17.1640625" style="631" customWidth="1"/>
    <col min="2054" max="2054" width="9.33203125" style="631"/>
    <col min="2055" max="2055" width="12.83203125" style="631" bestFit="1" customWidth="1"/>
    <col min="2056" max="2304" width="9.33203125" style="631"/>
    <col min="2305" max="2305" width="5" style="631" customWidth="1"/>
    <col min="2306" max="2306" width="76.33203125" style="631" customWidth="1"/>
    <col min="2307" max="2307" width="17.1640625" style="631" customWidth="1"/>
    <col min="2308" max="2308" width="19.1640625" style="631" customWidth="1"/>
    <col min="2309" max="2309" width="17.1640625" style="631" customWidth="1"/>
    <col min="2310" max="2310" width="9.33203125" style="631"/>
    <col min="2311" max="2311" width="12.83203125" style="631" bestFit="1" customWidth="1"/>
    <col min="2312" max="2560" width="9.33203125" style="631"/>
    <col min="2561" max="2561" width="5" style="631" customWidth="1"/>
    <col min="2562" max="2562" width="76.33203125" style="631" customWidth="1"/>
    <col min="2563" max="2563" width="17.1640625" style="631" customWidth="1"/>
    <col min="2564" max="2564" width="19.1640625" style="631" customWidth="1"/>
    <col min="2565" max="2565" width="17.1640625" style="631" customWidth="1"/>
    <col min="2566" max="2566" width="9.33203125" style="631"/>
    <col min="2567" max="2567" width="12.83203125" style="631" bestFit="1" customWidth="1"/>
    <col min="2568" max="2816" width="9.33203125" style="631"/>
    <col min="2817" max="2817" width="5" style="631" customWidth="1"/>
    <col min="2818" max="2818" width="76.33203125" style="631" customWidth="1"/>
    <col min="2819" max="2819" width="17.1640625" style="631" customWidth="1"/>
    <col min="2820" max="2820" width="19.1640625" style="631" customWidth="1"/>
    <col min="2821" max="2821" width="17.1640625" style="631" customWidth="1"/>
    <col min="2822" max="2822" width="9.33203125" style="631"/>
    <col min="2823" max="2823" width="12.83203125" style="631" bestFit="1" customWidth="1"/>
    <col min="2824" max="3072" width="9.33203125" style="631"/>
    <col min="3073" max="3073" width="5" style="631" customWidth="1"/>
    <col min="3074" max="3074" width="76.33203125" style="631" customWidth="1"/>
    <col min="3075" max="3075" width="17.1640625" style="631" customWidth="1"/>
    <col min="3076" max="3076" width="19.1640625" style="631" customWidth="1"/>
    <col min="3077" max="3077" width="17.1640625" style="631" customWidth="1"/>
    <col min="3078" max="3078" width="9.33203125" style="631"/>
    <col min="3079" max="3079" width="12.83203125" style="631" bestFit="1" customWidth="1"/>
    <col min="3080" max="3328" width="9.33203125" style="631"/>
    <col min="3329" max="3329" width="5" style="631" customWidth="1"/>
    <col min="3330" max="3330" width="76.33203125" style="631" customWidth="1"/>
    <col min="3331" max="3331" width="17.1640625" style="631" customWidth="1"/>
    <col min="3332" max="3332" width="19.1640625" style="631" customWidth="1"/>
    <col min="3333" max="3333" width="17.1640625" style="631" customWidth="1"/>
    <col min="3334" max="3334" width="9.33203125" style="631"/>
    <col min="3335" max="3335" width="12.83203125" style="631" bestFit="1" customWidth="1"/>
    <col min="3336" max="3584" width="9.33203125" style="631"/>
    <col min="3585" max="3585" width="5" style="631" customWidth="1"/>
    <col min="3586" max="3586" width="76.33203125" style="631" customWidth="1"/>
    <col min="3587" max="3587" width="17.1640625" style="631" customWidth="1"/>
    <col min="3588" max="3588" width="19.1640625" style="631" customWidth="1"/>
    <col min="3589" max="3589" width="17.1640625" style="631" customWidth="1"/>
    <col min="3590" max="3590" width="9.33203125" style="631"/>
    <col min="3591" max="3591" width="12.83203125" style="631" bestFit="1" customWidth="1"/>
    <col min="3592" max="3840" width="9.33203125" style="631"/>
    <col min="3841" max="3841" width="5" style="631" customWidth="1"/>
    <col min="3842" max="3842" width="76.33203125" style="631" customWidth="1"/>
    <col min="3843" max="3843" width="17.1640625" style="631" customWidth="1"/>
    <col min="3844" max="3844" width="19.1640625" style="631" customWidth="1"/>
    <col min="3845" max="3845" width="17.1640625" style="631" customWidth="1"/>
    <col min="3846" max="3846" width="9.33203125" style="631"/>
    <col min="3847" max="3847" width="12.83203125" style="631" bestFit="1" customWidth="1"/>
    <col min="3848" max="4096" width="9.33203125" style="631"/>
    <col min="4097" max="4097" width="5" style="631" customWidth="1"/>
    <col min="4098" max="4098" width="76.33203125" style="631" customWidth="1"/>
    <col min="4099" max="4099" width="17.1640625" style="631" customWidth="1"/>
    <col min="4100" max="4100" width="19.1640625" style="631" customWidth="1"/>
    <col min="4101" max="4101" width="17.1640625" style="631" customWidth="1"/>
    <col min="4102" max="4102" width="9.33203125" style="631"/>
    <col min="4103" max="4103" width="12.83203125" style="631" bestFit="1" customWidth="1"/>
    <col min="4104" max="4352" width="9.33203125" style="631"/>
    <col min="4353" max="4353" width="5" style="631" customWidth="1"/>
    <col min="4354" max="4354" width="76.33203125" style="631" customWidth="1"/>
    <col min="4355" max="4355" width="17.1640625" style="631" customWidth="1"/>
    <col min="4356" max="4356" width="19.1640625" style="631" customWidth="1"/>
    <col min="4357" max="4357" width="17.1640625" style="631" customWidth="1"/>
    <col min="4358" max="4358" width="9.33203125" style="631"/>
    <col min="4359" max="4359" width="12.83203125" style="631" bestFit="1" customWidth="1"/>
    <col min="4360" max="4608" width="9.33203125" style="631"/>
    <col min="4609" max="4609" width="5" style="631" customWidth="1"/>
    <col min="4610" max="4610" width="76.33203125" style="631" customWidth="1"/>
    <col min="4611" max="4611" width="17.1640625" style="631" customWidth="1"/>
    <col min="4612" max="4612" width="19.1640625" style="631" customWidth="1"/>
    <col min="4613" max="4613" width="17.1640625" style="631" customWidth="1"/>
    <col min="4614" max="4614" width="9.33203125" style="631"/>
    <col min="4615" max="4615" width="12.83203125" style="631" bestFit="1" customWidth="1"/>
    <col min="4616" max="4864" width="9.33203125" style="631"/>
    <col min="4865" max="4865" width="5" style="631" customWidth="1"/>
    <col min="4866" max="4866" width="76.33203125" style="631" customWidth="1"/>
    <col min="4867" max="4867" width="17.1640625" style="631" customWidth="1"/>
    <col min="4868" max="4868" width="19.1640625" style="631" customWidth="1"/>
    <col min="4869" max="4869" width="17.1640625" style="631" customWidth="1"/>
    <col min="4870" max="4870" width="9.33203125" style="631"/>
    <col min="4871" max="4871" width="12.83203125" style="631" bestFit="1" customWidth="1"/>
    <col min="4872" max="5120" width="9.33203125" style="631"/>
    <col min="5121" max="5121" width="5" style="631" customWidth="1"/>
    <col min="5122" max="5122" width="76.33203125" style="631" customWidth="1"/>
    <col min="5123" max="5123" width="17.1640625" style="631" customWidth="1"/>
    <col min="5124" max="5124" width="19.1640625" style="631" customWidth="1"/>
    <col min="5125" max="5125" width="17.1640625" style="631" customWidth="1"/>
    <col min="5126" max="5126" width="9.33203125" style="631"/>
    <col min="5127" max="5127" width="12.83203125" style="631" bestFit="1" customWidth="1"/>
    <col min="5128" max="5376" width="9.33203125" style="631"/>
    <col min="5377" max="5377" width="5" style="631" customWidth="1"/>
    <col min="5378" max="5378" width="76.33203125" style="631" customWidth="1"/>
    <col min="5379" max="5379" width="17.1640625" style="631" customWidth="1"/>
    <col min="5380" max="5380" width="19.1640625" style="631" customWidth="1"/>
    <col min="5381" max="5381" width="17.1640625" style="631" customWidth="1"/>
    <col min="5382" max="5382" width="9.33203125" style="631"/>
    <col min="5383" max="5383" width="12.83203125" style="631" bestFit="1" customWidth="1"/>
    <col min="5384" max="5632" width="9.33203125" style="631"/>
    <col min="5633" max="5633" width="5" style="631" customWidth="1"/>
    <col min="5634" max="5634" width="76.33203125" style="631" customWidth="1"/>
    <col min="5635" max="5635" width="17.1640625" style="631" customWidth="1"/>
    <col min="5636" max="5636" width="19.1640625" style="631" customWidth="1"/>
    <col min="5637" max="5637" width="17.1640625" style="631" customWidth="1"/>
    <col min="5638" max="5638" width="9.33203125" style="631"/>
    <col min="5639" max="5639" width="12.83203125" style="631" bestFit="1" customWidth="1"/>
    <col min="5640" max="5888" width="9.33203125" style="631"/>
    <col min="5889" max="5889" width="5" style="631" customWidth="1"/>
    <col min="5890" max="5890" width="76.33203125" style="631" customWidth="1"/>
    <col min="5891" max="5891" width="17.1640625" style="631" customWidth="1"/>
    <col min="5892" max="5892" width="19.1640625" style="631" customWidth="1"/>
    <col min="5893" max="5893" width="17.1640625" style="631" customWidth="1"/>
    <col min="5894" max="5894" width="9.33203125" style="631"/>
    <col min="5895" max="5895" width="12.83203125" style="631" bestFit="1" customWidth="1"/>
    <col min="5896" max="6144" width="9.33203125" style="631"/>
    <col min="6145" max="6145" width="5" style="631" customWidth="1"/>
    <col min="6146" max="6146" width="76.33203125" style="631" customWidth="1"/>
    <col min="6147" max="6147" width="17.1640625" style="631" customWidth="1"/>
    <col min="6148" max="6148" width="19.1640625" style="631" customWidth="1"/>
    <col min="6149" max="6149" width="17.1640625" style="631" customWidth="1"/>
    <col min="6150" max="6150" width="9.33203125" style="631"/>
    <col min="6151" max="6151" width="12.83203125" style="631" bestFit="1" customWidth="1"/>
    <col min="6152" max="6400" width="9.33203125" style="631"/>
    <col min="6401" max="6401" width="5" style="631" customWidth="1"/>
    <col min="6402" max="6402" width="76.33203125" style="631" customWidth="1"/>
    <col min="6403" max="6403" width="17.1640625" style="631" customWidth="1"/>
    <col min="6404" max="6404" width="19.1640625" style="631" customWidth="1"/>
    <col min="6405" max="6405" width="17.1640625" style="631" customWidth="1"/>
    <col min="6406" max="6406" width="9.33203125" style="631"/>
    <col min="6407" max="6407" width="12.83203125" style="631" bestFit="1" customWidth="1"/>
    <col min="6408" max="6656" width="9.33203125" style="631"/>
    <col min="6657" max="6657" width="5" style="631" customWidth="1"/>
    <col min="6658" max="6658" width="76.33203125" style="631" customWidth="1"/>
    <col min="6659" max="6659" width="17.1640625" style="631" customWidth="1"/>
    <col min="6660" max="6660" width="19.1640625" style="631" customWidth="1"/>
    <col min="6661" max="6661" width="17.1640625" style="631" customWidth="1"/>
    <col min="6662" max="6662" width="9.33203125" style="631"/>
    <col min="6663" max="6663" width="12.83203125" style="631" bestFit="1" customWidth="1"/>
    <col min="6664" max="6912" width="9.33203125" style="631"/>
    <col min="6913" max="6913" width="5" style="631" customWidth="1"/>
    <col min="6914" max="6914" width="76.33203125" style="631" customWidth="1"/>
    <col min="6915" max="6915" width="17.1640625" style="631" customWidth="1"/>
    <col min="6916" max="6916" width="19.1640625" style="631" customWidth="1"/>
    <col min="6917" max="6917" width="17.1640625" style="631" customWidth="1"/>
    <col min="6918" max="6918" width="9.33203125" style="631"/>
    <col min="6919" max="6919" width="12.83203125" style="631" bestFit="1" customWidth="1"/>
    <col min="6920" max="7168" width="9.33203125" style="631"/>
    <col min="7169" max="7169" width="5" style="631" customWidth="1"/>
    <col min="7170" max="7170" width="76.33203125" style="631" customWidth="1"/>
    <col min="7171" max="7171" width="17.1640625" style="631" customWidth="1"/>
    <col min="7172" max="7172" width="19.1640625" style="631" customWidth="1"/>
    <col min="7173" max="7173" width="17.1640625" style="631" customWidth="1"/>
    <col min="7174" max="7174" width="9.33203125" style="631"/>
    <col min="7175" max="7175" width="12.83203125" style="631" bestFit="1" customWidth="1"/>
    <col min="7176" max="7424" width="9.33203125" style="631"/>
    <col min="7425" max="7425" width="5" style="631" customWidth="1"/>
    <col min="7426" max="7426" width="76.33203125" style="631" customWidth="1"/>
    <col min="7427" max="7427" width="17.1640625" style="631" customWidth="1"/>
    <col min="7428" max="7428" width="19.1640625" style="631" customWidth="1"/>
    <col min="7429" max="7429" width="17.1640625" style="631" customWidth="1"/>
    <col min="7430" max="7430" width="9.33203125" style="631"/>
    <col min="7431" max="7431" width="12.83203125" style="631" bestFit="1" customWidth="1"/>
    <col min="7432" max="7680" width="9.33203125" style="631"/>
    <col min="7681" max="7681" width="5" style="631" customWidth="1"/>
    <col min="7682" max="7682" width="76.33203125" style="631" customWidth="1"/>
    <col min="7683" max="7683" width="17.1640625" style="631" customWidth="1"/>
    <col min="7684" max="7684" width="19.1640625" style="631" customWidth="1"/>
    <col min="7685" max="7685" width="17.1640625" style="631" customWidth="1"/>
    <col min="7686" max="7686" width="9.33203125" style="631"/>
    <col min="7687" max="7687" width="12.83203125" style="631" bestFit="1" customWidth="1"/>
    <col min="7688" max="7936" width="9.33203125" style="631"/>
    <col min="7937" max="7937" width="5" style="631" customWidth="1"/>
    <col min="7938" max="7938" width="76.33203125" style="631" customWidth="1"/>
    <col min="7939" max="7939" width="17.1640625" style="631" customWidth="1"/>
    <col min="7940" max="7940" width="19.1640625" style="631" customWidth="1"/>
    <col min="7941" max="7941" width="17.1640625" style="631" customWidth="1"/>
    <col min="7942" max="7942" width="9.33203125" style="631"/>
    <col min="7943" max="7943" width="12.83203125" style="631" bestFit="1" customWidth="1"/>
    <col min="7944" max="8192" width="9.33203125" style="631"/>
    <col min="8193" max="8193" width="5" style="631" customWidth="1"/>
    <col min="8194" max="8194" width="76.33203125" style="631" customWidth="1"/>
    <col min="8195" max="8195" width="17.1640625" style="631" customWidth="1"/>
    <col min="8196" max="8196" width="19.1640625" style="631" customWidth="1"/>
    <col min="8197" max="8197" width="17.1640625" style="631" customWidth="1"/>
    <col min="8198" max="8198" width="9.33203125" style="631"/>
    <col min="8199" max="8199" width="12.83203125" style="631" bestFit="1" customWidth="1"/>
    <col min="8200" max="8448" width="9.33203125" style="631"/>
    <col min="8449" max="8449" width="5" style="631" customWidth="1"/>
    <col min="8450" max="8450" width="76.33203125" style="631" customWidth="1"/>
    <col min="8451" max="8451" width="17.1640625" style="631" customWidth="1"/>
    <col min="8452" max="8452" width="19.1640625" style="631" customWidth="1"/>
    <col min="8453" max="8453" width="17.1640625" style="631" customWidth="1"/>
    <col min="8454" max="8454" width="9.33203125" style="631"/>
    <col min="8455" max="8455" width="12.83203125" style="631" bestFit="1" customWidth="1"/>
    <col min="8456" max="8704" width="9.33203125" style="631"/>
    <col min="8705" max="8705" width="5" style="631" customWidth="1"/>
    <col min="8706" max="8706" width="76.33203125" style="631" customWidth="1"/>
    <col min="8707" max="8707" width="17.1640625" style="631" customWidth="1"/>
    <col min="8708" max="8708" width="19.1640625" style="631" customWidth="1"/>
    <col min="8709" max="8709" width="17.1640625" style="631" customWidth="1"/>
    <col min="8710" max="8710" width="9.33203125" style="631"/>
    <col min="8711" max="8711" width="12.83203125" style="631" bestFit="1" customWidth="1"/>
    <col min="8712" max="8960" width="9.33203125" style="631"/>
    <col min="8961" max="8961" width="5" style="631" customWidth="1"/>
    <col min="8962" max="8962" width="76.33203125" style="631" customWidth="1"/>
    <col min="8963" max="8963" width="17.1640625" style="631" customWidth="1"/>
    <col min="8964" max="8964" width="19.1640625" style="631" customWidth="1"/>
    <col min="8965" max="8965" width="17.1640625" style="631" customWidth="1"/>
    <col min="8966" max="8966" width="9.33203125" style="631"/>
    <col min="8967" max="8967" width="12.83203125" style="631" bestFit="1" customWidth="1"/>
    <col min="8968" max="9216" width="9.33203125" style="631"/>
    <col min="9217" max="9217" width="5" style="631" customWidth="1"/>
    <col min="9218" max="9218" width="76.33203125" style="631" customWidth="1"/>
    <col min="9219" max="9219" width="17.1640625" style="631" customWidth="1"/>
    <col min="9220" max="9220" width="19.1640625" style="631" customWidth="1"/>
    <col min="9221" max="9221" width="17.1640625" style="631" customWidth="1"/>
    <col min="9222" max="9222" width="9.33203125" style="631"/>
    <col min="9223" max="9223" width="12.83203125" style="631" bestFit="1" customWidth="1"/>
    <col min="9224" max="9472" width="9.33203125" style="631"/>
    <col min="9473" max="9473" width="5" style="631" customWidth="1"/>
    <col min="9474" max="9474" width="76.33203125" style="631" customWidth="1"/>
    <col min="9475" max="9475" width="17.1640625" style="631" customWidth="1"/>
    <col min="9476" max="9476" width="19.1640625" style="631" customWidth="1"/>
    <col min="9477" max="9477" width="17.1640625" style="631" customWidth="1"/>
    <col min="9478" max="9478" width="9.33203125" style="631"/>
    <col min="9479" max="9479" width="12.83203125" style="631" bestFit="1" customWidth="1"/>
    <col min="9480" max="9728" width="9.33203125" style="631"/>
    <col min="9729" max="9729" width="5" style="631" customWidth="1"/>
    <col min="9730" max="9730" width="76.33203125" style="631" customWidth="1"/>
    <col min="9731" max="9731" width="17.1640625" style="631" customWidth="1"/>
    <col min="9732" max="9732" width="19.1640625" style="631" customWidth="1"/>
    <col min="9733" max="9733" width="17.1640625" style="631" customWidth="1"/>
    <col min="9734" max="9734" width="9.33203125" style="631"/>
    <col min="9735" max="9735" width="12.83203125" style="631" bestFit="1" customWidth="1"/>
    <col min="9736" max="9984" width="9.33203125" style="631"/>
    <col min="9985" max="9985" width="5" style="631" customWidth="1"/>
    <col min="9986" max="9986" width="76.33203125" style="631" customWidth="1"/>
    <col min="9987" max="9987" width="17.1640625" style="631" customWidth="1"/>
    <col min="9988" max="9988" width="19.1640625" style="631" customWidth="1"/>
    <col min="9989" max="9989" width="17.1640625" style="631" customWidth="1"/>
    <col min="9990" max="9990" width="9.33203125" style="631"/>
    <col min="9991" max="9991" width="12.83203125" style="631" bestFit="1" customWidth="1"/>
    <col min="9992" max="10240" width="9.33203125" style="631"/>
    <col min="10241" max="10241" width="5" style="631" customWidth="1"/>
    <col min="10242" max="10242" width="76.33203125" style="631" customWidth="1"/>
    <col min="10243" max="10243" width="17.1640625" style="631" customWidth="1"/>
    <col min="10244" max="10244" width="19.1640625" style="631" customWidth="1"/>
    <col min="10245" max="10245" width="17.1640625" style="631" customWidth="1"/>
    <col min="10246" max="10246" width="9.33203125" style="631"/>
    <col min="10247" max="10247" width="12.83203125" style="631" bestFit="1" customWidth="1"/>
    <col min="10248" max="10496" width="9.33203125" style="631"/>
    <col min="10497" max="10497" width="5" style="631" customWidth="1"/>
    <col min="10498" max="10498" width="76.33203125" style="631" customWidth="1"/>
    <col min="10499" max="10499" width="17.1640625" style="631" customWidth="1"/>
    <col min="10500" max="10500" width="19.1640625" style="631" customWidth="1"/>
    <col min="10501" max="10501" width="17.1640625" style="631" customWidth="1"/>
    <col min="10502" max="10502" width="9.33203125" style="631"/>
    <col min="10503" max="10503" width="12.83203125" style="631" bestFit="1" customWidth="1"/>
    <col min="10504" max="10752" width="9.33203125" style="631"/>
    <col min="10753" max="10753" width="5" style="631" customWidth="1"/>
    <col min="10754" max="10754" width="76.33203125" style="631" customWidth="1"/>
    <col min="10755" max="10755" width="17.1640625" style="631" customWidth="1"/>
    <col min="10756" max="10756" width="19.1640625" style="631" customWidth="1"/>
    <col min="10757" max="10757" width="17.1640625" style="631" customWidth="1"/>
    <col min="10758" max="10758" width="9.33203125" style="631"/>
    <col min="10759" max="10759" width="12.83203125" style="631" bestFit="1" customWidth="1"/>
    <col min="10760" max="11008" width="9.33203125" style="631"/>
    <col min="11009" max="11009" width="5" style="631" customWidth="1"/>
    <col min="11010" max="11010" width="76.33203125" style="631" customWidth="1"/>
    <col min="11011" max="11011" width="17.1640625" style="631" customWidth="1"/>
    <col min="11012" max="11012" width="19.1640625" style="631" customWidth="1"/>
    <col min="11013" max="11013" width="17.1640625" style="631" customWidth="1"/>
    <col min="11014" max="11014" width="9.33203125" style="631"/>
    <col min="11015" max="11015" width="12.83203125" style="631" bestFit="1" customWidth="1"/>
    <col min="11016" max="11264" width="9.33203125" style="631"/>
    <col min="11265" max="11265" width="5" style="631" customWidth="1"/>
    <col min="11266" max="11266" width="76.33203125" style="631" customWidth="1"/>
    <col min="11267" max="11267" width="17.1640625" style="631" customWidth="1"/>
    <col min="11268" max="11268" width="19.1640625" style="631" customWidth="1"/>
    <col min="11269" max="11269" width="17.1640625" style="631" customWidth="1"/>
    <col min="11270" max="11270" width="9.33203125" style="631"/>
    <col min="11271" max="11271" width="12.83203125" style="631" bestFit="1" customWidth="1"/>
    <col min="11272" max="11520" width="9.33203125" style="631"/>
    <col min="11521" max="11521" width="5" style="631" customWidth="1"/>
    <col min="11522" max="11522" width="76.33203125" style="631" customWidth="1"/>
    <col min="11523" max="11523" width="17.1640625" style="631" customWidth="1"/>
    <col min="11524" max="11524" width="19.1640625" style="631" customWidth="1"/>
    <col min="11525" max="11525" width="17.1640625" style="631" customWidth="1"/>
    <col min="11526" max="11526" width="9.33203125" style="631"/>
    <col min="11527" max="11527" width="12.83203125" style="631" bestFit="1" customWidth="1"/>
    <col min="11528" max="11776" width="9.33203125" style="631"/>
    <col min="11777" max="11777" width="5" style="631" customWidth="1"/>
    <col min="11778" max="11778" width="76.33203125" style="631" customWidth="1"/>
    <col min="11779" max="11779" width="17.1640625" style="631" customWidth="1"/>
    <col min="11780" max="11780" width="19.1640625" style="631" customWidth="1"/>
    <col min="11781" max="11781" width="17.1640625" style="631" customWidth="1"/>
    <col min="11782" max="11782" width="9.33203125" style="631"/>
    <col min="11783" max="11783" width="12.83203125" style="631" bestFit="1" customWidth="1"/>
    <col min="11784" max="12032" width="9.33203125" style="631"/>
    <col min="12033" max="12033" width="5" style="631" customWidth="1"/>
    <col min="12034" max="12034" width="76.33203125" style="631" customWidth="1"/>
    <col min="12035" max="12035" width="17.1640625" style="631" customWidth="1"/>
    <col min="12036" max="12036" width="19.1640625" style="631" customWidth="1"/>
    <col min="12037" max="12037" width="17.1640625" style="631" customWidth="1"/>
    <col min="12038" max="12038" width="9.33203125" style="631"/>
    <col min="12039" max="12039" width="12.83203125" style="631" bestFit="1" customWidth="1"/>
    <col min="12040" max="12288" width="9.33203125" style="631"/>
    <col min="12289" max="12289" width="5" style="631" customWidth="1"/>
    <col min="12290" max="12290" width="76.33203125" style="631" customWidth="1"/>
    <col min="12291" max="12291" width="17.1640625" style="631" customWidth="1"/>
    <col min="12292" max="12292" width="19.1640625" style="631" customWidth="1"/>
    <col min="12293" max="12293" width="17.1640625" style="631" customWidth="1"/>
    <col min="12294" max="12294" width="9.33203125" style="631"/>
    <col min="12295" max="12295" width="12.83203125" style="631" bestFit="1" customWidth="1"/>
    <col min="12296" max="12544" width="9.33203125" style="631"/>
    <col min="12545" max="12545" width="5" style="631" customWidth="1"/>
    <col min="12546" max="12546" width="76.33203125" style="631" customWidth="1"/>
    <col min="12547" max="12547" width="17.1640625" style="631" customWidth="1"/>
    <col min="12548" max="12548" width="19.1640625" style="631" customWidth="1"/>
    <col min="12549" max="12549" width="17.1640625" style="631" customWidth="1"/>
    <col min="12550" max="12550" width="9.33203125" style="631"/>
    <col min="12551" max="12551" width="12.83203125" style="631" bestFit="1" customWidth="1"/>
    <col min="12552" max="12800" width="9.33203125" style="631"/>
    <col min="12801" max="12801" width="5" style="631" customWidth="1"/>
    <col min="12802" max="12802" width="76.33203125" style="631" customWidth="1"/>
    <col min="12803" max="12803" width="17.1640625" style="631" customWidth="1"/>
    <col min="12804" max="12804" width="19.1640625" style="631" customWidth="1"/>
    <col min="12805" max="12805" width="17.1640625" style="631" customWidth="1"/>
    <col min="12806" max="12806" width="9.33203125" style="631"/>
    <col min="12807" max="12807" width="12.83203125" style="631" bestFit="1" customWidth="1"/>
    <col min="12808" max="13056" width="9.33203125" style="631"/>
    <col min="13057" max="13057" width="5" style="631" customWidth="1"/>
    <col min="13058" max="13058" width="76.33203125" style="631" customWidth="1"/>
    <col min="13059" max="13059" width="17.1640625" style="631" customWidth="1"/>
    <col min="13060" max="13060" width="19.1640625" style="631" customWidth="1"/>
    <col min="13061" max="13061" width="17.1640625" style="631" customWidth="1"/>
    <col min="13062" max="13062" width="9.33203125" style="631"/>
    <col min="13063" max="13063" width="12.83203125" style="631" bestFit="1" customWidth="1"/>
    <col min="13064" max="13312" width="9.33203125" style="631"/>
    <col min="13313" max="13313" width="5" style="631" customWidth="1"/>
    <col min="13314" max="13314" width="76.33203125" style="631" customWidth="1"/>
    <col min="13315" max="13315" width="17.1640625" style="631" customWidth="1"/>
    <col min="13316" max="13316" width="19.1640625" style="631" customWidth="1"/>
    <col min="13317" max="13317" width="17.1640625" style="631" customWidth="1"/>
    <col min="13318" max="13318" width="9.33203125" style="631"/>
    <col min="13319" max="13319" width="12.83203125" style="631" bestFit="1" customWidth="1"/>
    <col min="13320" max="13568" width="9.33203125" style="631"/>
    <col min="13569" max="13569" width="5" style="631" customWidth="1"/>
    <col min="13570" max="13570" width="76.33203125" style="631" customWidth="1"/>
    <col min="13571" max="13571" width="17.1640625" style="631" customWidth="1"/>
    <col min="13572" max="13572" width="19.1640625" style="631" customWidth="1"/>
    <col min="13573" max="13573" width="17.1640625" style="631" customWidth="1"/>
    <col min="13574" max="13574" width="9.33203125" style="631"/>
    <col min="13575" max="13575" width="12.83203125" style="631" bestFit="1" customWidth="1"/>
    <col min="13576" max="13824" width="9.33203125" style="631"/>
    <col min="13825" max="13825" width="5" style="631" customWidth="1"/>
    <col min="13826" max="13826" width="76.33203125" style="631" customWidth="1"/>
    <col min="13827" max="13827" width="17.1640625" style="631" customWidth="1"/>
    <col min="13828" max="13828" width="19.1640625" style="631" customWidth="1"/>
    <col min="13829" max="13829" width="17.1640625" style="631" customWidth="1"/>
    <col min="13830" max="13830" width="9.33203125" style="631"/>
    <col min="13831" max="13831" width="12.83203125" style="631" bestFit="1" customWidth="1"/>
    <col min="13832" max="14080" width="9.33203125" style="631"/>
    <col min="14081" max="14081" width="5" style="631" customWidth="1"/>
    <col min="14082" max="14082" width="76.33203125" style="631" customWidth="1"/>
    <col min="14083" max="14083" width="17.1640625" style="631" customWidth="1"/>
    <col min="14084" max="14084" width="19.1640625" style="631" customWidth="1"/>
    <col min="14085" max="14085" width="17.1640625" style="631" customWidth="1"/>
    <col min="14086" max="14086" width="9.33203125" style="631"/>
    <col min="14087" max="14087" width="12.83203125" style="631" bestFit="1" customWidth="1"/>
    <col min="14088" max="14336" width="9.33203125" style="631"/>
    <col min="14337" max="14337" width="5" style="631" customWidth="1"/>
    <col min="14338" max="14338" width="76.33203125" style="631" customWidth="1"/>
    <col min="14339" max="14339" width="17.1640625" style="631" customWidth="1"/>
    <col min="14340" max="14340" width="19.1640625" style="631" customWidth="1"/>
    <col min="14341" max="14341" width="17.1640625" style="631" customWidth="1"/>
    <col min="14342" max="14342" width="9.33203125" style="631"/>
    <col min="14343" max="14343" width="12.83203125" style="631" bestFit="1" customWidth="1"/>
    <col min="14344" max="14592" width="9.33203125" style="631"/>
    <col min="14593" max="14593" width="5" style="631" customWidth="1"/>
    <col min="14594" max="14594" width="76.33203125" style="631" customWidth="1"/>
    <col min="14595" max="14595" width="17.1640625" style="631" customWidth="1"/>
    <col min="14596" max="14596" width="19.1640625" style="631" customWidth="1"/>
    <col min="14597" max="14597" width="17.1640625" style="631" customWidth="1"/>
    <col min="14598" max="14598" width="9.33203125" style="631"/>
    <col min="14599" max="14599" width="12.83203125" style="631" bestFit="1" customWidth="1"/>
    <col min="14600" max="14848" width="9.33203125" style="631"/>
    <col min="14849" max="14849" width="5" style="631" customWidth="1"/>
    <col min="14850" max="14850" width="76.33203125" style="631" customWidth="1"/>
    <col min="14851" max="14851" width="17.1640625" style="631" customWidth="1"/>
    <col min="14852" max="14852" width="19.1640625" style="631" customWidth="1"/>
    <col min="14853" max="14853" width="17.1640625" style="631" customWidth="1"/>
    <col min="14854" max="14854" width="9.33203125" style="631"/>
    <col min="14855" max="14855" width="12.83203125" style="631" bestFit="1" customWidth="1"/>
    <col min="14856" max="15104" width="9.33203125" style="631"/>
    <col min="15105" max="15105" width="5" style="631" customWidth="1"/>
    <col min="15106" max="15106" width="76.33203125" style="631" customWidth="1"/>
    <col min="15107" max="15107" width="17.1640625" style="631" customWidth="1"/>
    <col min="15108" max="15108" width="19.1640625" style="631" customWidth="1"/>
    <col min="15109" max="15109" width="17.1640625" style="631" customWidth="1"/>
    <col min="15110" max="15110" width="9.33203125" style="631"/>
    <col min="15111" max="15111" width="12.83203125" style="631" bestFit="1" customWidth="1"/>
    <col min="15112" max="15360" width="9.33203125" style="631"/>
    <col min="15361" max="15361" width="5" style="631" customWidth="1"/>
    <col min="15362" max="15362" width="76.33203125" style="631" customWidth="1"/>
    <col min="15363" max="15363" width="17.1640625" style="631" customWidth="1"/>
    <col min="15364" max="15364" width="19.1640625" style="631" customWidth="1"/>
    <col min="15365" max="15365" width="17.1640625" style="631" customWidth="1"/>
    <col min="15366" max="15366" width="9.33203125" style="631"/>
    <col min="15367" max="15367" width="12.83203125" style="631" bestFit="1" customWidth="1"/>
    <col min="15368" max="15616" width="9.33203125" style="631"/>
    <col min="15617" max="15617" width="5" style="631" customWidth="1"/>
    <col min="15618" max="15618" width="76.33203125" style="631" customWidth="1"/>
    <col min="15619" max="15619" width="17.1640625" style="631" customWidth="1"/>
    <col min="15620" max="15620" width="19.1640625" style="631" customWidth="1"/>
    <col min="15621" max="15621" width="17.1640625" style="631" customWidth="1"/>
    <col min="15622" max="15622" width="9.33203125" style="631"/>
    <col min="15623" max="15623" width="12.83203125" style="631" bestFit="1" customWidth="1"/>
    <col min="15624" max="15872" width="9.33203125" style="631"/>
    <col min="15873" max="15873" width="5" style="631" customWidth="1"/>
    <col min="15874" max="15874" width="76.33203125" style="631" customWidth="1"/>
    <col min="15875" max="15875" width="17.1640625" style="631" customWidth="1"/>
    <col min="15876" max="15876" width="19.1640625" style="631" customWidth="1"/>
    <col min="15877" max="15877" width="17.1640625" style="631" customWidth="1"/>
    <col min="15878" max="15878" width="9.33203125" style="631"/>
    <col min="15879" max="15879" width="12.83203125" style="631" bestFit="1" customWidth="1"/>
    <col min="15880" max="16128" width="9.33203125" style="631"/>
    <col min="16129" max="16129" width="5" style="631" customWidth="1"/>
    <col min="16130" max="16130" width="76.33203125" style="631" customWidth="1"/>
    <col min="16131" max="16131" width="17.1640625" style="631" customWidth="1"/>
    <col min="16132" max="16132" width="19.1640625" style="631" customWidth="1"/>
    <col min="16133" max="16133" width="17.1640625" style="631" customWidth="1"/>
    <col min="16134" max="16134" width="9.33203125" style="631"/>
    <col min="16135" max="16135" width="12.83203125" style="631" bestFit="1" customWidth="1"/>
    <col min="16136" max="16384" width="9.33203125" style="631"/>
  </cols>
  <sheetData>
    <row r="1" spans="1:7">
      <c r="A1" s="1670" t="s">
        <v>658</v>
      </c>
      <c r="B1" s="1670"/>
      <c r="C1" s="1670"/>
      <c r="D1" s="1670"/>
      <c r="E1" s="1670"/>
    </row>
    <row r="2" spans="1:7" ht="36.75" customHeight="1">
      <c r="A2" s="1669" t="s">
        <v>735</v>
      </c>
      <c r="B2" s="1669"/>
      <c r="C2" s="1669"/>
      <c r="D2" s="1669"/>
      <c r="E2" s="1669"/>
    </row>
    <row r="3" spans="1:7">
      <c r="A3" s="224"/>
      <c r="B3" s="224"/>
      <c r="C3" s="632"/>
      <c r="D3" s="632"/>
      <c r="E3" s="684" t="s">
        <v>1</v>
      </c>
    </row>
    <row r="4" spans="1:7" s="633" customFormat="1" ht="63.75">
      <c r="A4" s="225" t="s">
        <v>396</v>
      </c>
      <c r="B4" s="31" t="s">
        <v>594</v>
      </c>
      <c r="C4" s="657" t="s">
        <v>600</v>
      </c>
      <c r="D4" s="657" t="s">
        <v>601</v>
      </c>
      <c r="E4" s="658" t="s">
        <v>595</v>
      </c>
      <c r="G4" s="634"/>
    </row>
    <row r="5" spans="1:7" s="633" customFormat="1" ht="12" customHeight="1">
      <c r="A5" s="653">
        <v>1</v>
      </c>
      <c r="B5" s="654">
        <v>2</v>
      </c>
      <c r="C5" s="655">
        <v>3</v>
      </c>
      <c r="D5" s="655">
        <v>4</v>
      </c>
      <c r="E5" s="656">
        <v>5</v>
      </c>
    </row>
    <row r="6" spans="1:7" s="633" customFormat="1" ht="18" customHeight="1">
      <c r="A6" s="670" t="s">
        <v>9</v>
      </c>
      <c r="B6" s="651"/>
      <c r="C6" s="652">
        <v>0</v>
      </c>
      <c r="D6" s="652">
        <v>0</v>
      </c>
      <c r="E6" s="671"/>
    </row>
    <row r="7" spans="1:7" s="633" customFormat="1" ht="18" customHeight="1">
      <c r="A7" s="672" t="s">
        <v>12</v>
      </c>
      <c r="B7" s="639"/>
      <c r="C7" s="640">
        <v>0</v>
      </c>
      <c r="D7" s="640">
        <v>0</v>
      </c>
      <c r="E7" s="673"/>
    </row>
    <row r="8" spans="1:7" s="633" customFormat="1" ht="18" customHeight="1">
      <c r="A8" s="672" t="s">
        <v>15</v>
      </c>
      <c r="B8" s="641"/>
      <c r="C8" s="640"/>
      <c r="D8" s="640"/>
      <c r="E8" s="673"/>
    </row>
    <row r="9" spans="1:7" s="633" customFormat="1" ht="18" customHeight="1">
      <c r="A9" s="670" t="s">
        <v>18</v>
      </c>
      <c r="B9" s="639"/>
      <c r="C9" s="642"/>
      <c r="D9" s="642"/>
      <c r="E9" s="673"/>
    </row>
    <row r="10" spans="1:7" s="633" customFormat="1" ht="18" customHeight="1">
      <c r="A10" s="672" t="s">
        <v>21</v>
      </c>
      <c r="B10" s="643"/>
      <c r="C10" s="644"/>
      <c r="D10" s="644"/>
      <c r="E10" s="674"/>
    </row>
    <row r="11" spans="1:7" s="633" customFormat="1" ht="18" customHeight="1">
      <c r="A11" s="672" t="s">
        <v>24</v>
      </c>
      <c r="B11" s="645"/>
      <c r="C11" s="646"/>
      <c r="D11" s="646"/>
      <c r="E11" s="674"/>
    </row>
    <row r="12" spans="1:7" s="633" customFormat="1" ht="18" customHeight="1">
      <c r="A12" s="670" t="s">
        <v>27</v>
      </c>
      <c r="B12" s="645"/>
      <c r="C12" s="646"/>
      <c r="D12" s="646"/>
      <c r="E12" s="674"/>
    </row>
    <row r="13" spans="1:7" s="633" customFormat="1" ht="18" customHeight="1">
      <c r="A13" s="672" t="s">
        <v>30</v>
      </c>
      <c r="B13" s="645"/>
      <c r="C13" s="646"/>
      <c r="D13" s="646"/>
      <c r="E13" s="674"/>
    </row>
    <row r="14" spans="1:7" s="633" customFormat="1" ht="18" customHeight="1">
      <c r="A14" s="672" t="s">
        <v>33</v>
      </c>
      <c r="B14" s="645"/>
      <c r="C14" s="646"/>
      <c r="D14" s="646"/>
      <c r="E14" s="674"/>
    </row>
    <row r="15" spans="1:7" s="633" customFormat="1" ht="18" customHeight="1">
      <c r="A15" s="675" t="s">
        <v>36</v>
      </c>
      <c r="B15" s="659"/>
      <c r="C15" s="660"/>
      <c r="D15" s="660"/>
      <c r="E15" s="676"/>
    </row>
    <row r="16" spans="1:7" s="633" customFormat="1">
      <c r="A16" s="227" t="s">
        <v>38</v>
      </c>
      <c r="B16" s="662" t="s">
        <v>596</v>
      </c>
      <c r="C16" s="663">
        <f>SUM(C6:C15)</f>
        <v>0</v>
      </c>
      <c r="D16" s="663">
        <f>SUM(D6:D15)</f>
        <v>0</v>
      </c>
      <c r="E16" s="664">
        <f>SUM(E6:E15)</f>
        <v>0</v>
      </c>
    </row>
    <row r="17" spans="1:6" s="633" customFormat="1">
      <c r="A17" s="675" t="s">
        <v>40</v>
      </c>
      <c r="B17" s="665"/>
      <c r="C17" s="666"/>
      <c r="D17" s="666"/>
      <c r="E17" s="677"/>
    </row>
    <row r="18" spans="1:6" s="633" customFormat="1">
      <c r="A18" s="227" t="s">
        <v>42</v>
      </c>
      <c r="B18" s="662" t="s">
        <v>597</v>
      </c>
      <c r="C18" s="663">
        <f>SUM(C17:C17)</f>
        <v>0</v>
      </c>
      <c r="D18" s="663">
        <f>SUM(D17:D17)</f>
        <v>0</v>
      </c>
      <c r="E18" s="664">
        <f>SUM(E17:E17)</f>
        <v>0</v>
      </c>
    </row>
    <row r="19" spans="1:6" s="633" customFormat="1">
      <c r="A19" s="670" t="s">
        <v>44</v>
      </c>
      <c r="B19" s="667"/>
      <c r="C19" s="661"/>
      <c r="D19" s="661"/>
      <c r="E19" s="678"/>
    </row>
    <row r="20" spans="1:6" s="633" customFormat="1">
      <c r="A20" s="672" t="s">
        <v>46</v>
      </c>
      <c r="B20" s="649"/>
      <c r="C20" s="650"/>
      <c r="D20" s="650"/>
      <c r="E20" s="674"/>
    </row>
    <row r="21" spans="1:6" s="633" customFormat="1">
      <c r="A21" s="670" t="s">
        <v>48</v>
      </c>
      <c r="B21" s="647"/>
      <c r="C21" s="648"/>
      <c r="D21" s="648"/>
      <c r="E21" s="674"/>
    </row>
    <row r="22" spans="1:6" s="633" customFormat="1">
      <c r="A22" s="672" t="s">
        <v>50</v>
      </c>
      <c r="B22" s="647"/>
      <c r="C22" s="648"/>
      <c r="D22" s="648"/>
      <c r="E22" s="674"/>
    </row>
    <row r="23" spans="1:6" s="633" customFormat="1">
      <c r="A23" s="679" t="s">
        <v>53</v>
      </c>
      <c r="B23" s="668"/>
      <c r="C23" s="669"/>
      <c r="D23" s="669"/>
      <c r="E23" s="676"/>
    </row>
    <row r="24" spans="1:6" s="633" customFormat="1">
      <c r="A24" s="227" t="s">
        <v>56</v>
      </c>
      <c r="B24" s="662" t="s">
        <v>598</v>
      </c>
      <c r="C24" s="663">
        <f>SUM(C19:C23)</f>
        <v>0</v>
      </c>
      <c r="D24" s="663">
        <f>SUM(D19:D23)</f>
        <v>0</v>
      </c>
      <c r="E24" s="664">
        <f>SUM(E19:E23)</f>
        <v>0</v>
      </c>
    </row>
    <row r="25" spans="1:6" s="633" customFormat="1" ht="27" customHeight="1">
      <c r="A25" s="680" t="s">
        <v>59</v>
      </c>
      <c r="B25" s="681" t="s">
        <v>599</v>
      </c>
      <c r="C25" s="682">
        <f>SUM(C24,C18,C16)</f>
        <v>0</v>
      </c>
      <c r="D25" s="682">
        <f>SUM(D24,D18,D16)</f>
        <v>0</v>
      </c>
      <c r="E25" s="683">
        <f>SUM(E24,E18,E16)</f>
        <v>0</v>
      </c>
    </row>
    <row r="28" spans="1:6">
      <c r="A28" s="635"/>
      <c r="B28" s="636"/>
      <c r="C28" s="635"/>
      <c r="D28" s="635"/>
      <c r="E28" s="635"/>
    </row>
    <row r="29" spans="1:6">
      <c r="A29" s="635"/>
      <c r="B29" s="636"/>
      <c r="C29" s="635"/>
      <c r="D29" s="635"/>
      <c r="E29" s="635"/>
    </row>
    <row r="30" spans="1:6">
      <c r="A30" s="635"/>
      <c r="B30" s="636"/>
      <c r="C30" s="635"/>
      <c r="D30" s="635"/>
      <c r="E30" s="635"/>
      <c r="F30" s="637"/>
    </row>
    <row r="31" spans="1:6">
      <c r="A31" s="635"/>
      <c r="B31" s="636"/>
      <c r="C31" s="635"/>
      <c r="D31" s="635"/>
      <c r="E31" s="635"/>
    </row>
    <row r="32" spans="1:6">
      <c r="A32" s="635"/>
      <c r="B32" s="636"/>
      <c r="C32" s="635"/>
      <c r="D32" s="635"/>
      <c r="E32" s="635"/>
    </row>
    <row r="33" spans="1:5">
      <c r="A33" s="635"/>
      <c r="B33" s="636"/>
      <c r="C33" s="635"/>
      <c r="D33" s="635"/>
      <c r="E33" s="635"/>
    </row>
    <row r="34" spans="1:5">
      <c r="A34" s="635"/>
      <c r="B34" s="636"/>
      <c r="C34" s="635"/>
      <c r="D34" s="635"/>
      <c r="E34" s="635"/>
    </row>
    <row r="35" spans="1:5">
      <c r="A35" s="635"/>
      <c r="B35" s="636"/>
      <c r="C35" s="635"/>
      <c r="D35" s="635"/>
      <c r="E35" s="635"/>
    </row>
    <row r="36" spans="1:5">
      <c r="A36" s="635"/>
      <c r="B36" s="636"/>
      <c r="C36" s="635"/>
      <c r="D36" s="635"/>
      <c r="E36" s="635"/>
    </row>
    <row r="37" spans="1:5">
      <c r="A37" s="635"/>
      <c r="B37" s="635"/>
      <c r="C37" s="635"/>
      <c r="D37" s="635"/>
      <c r="E37" s="635"/>
    </row>
    <row r="38" spans="1:5">
      <c r="A38" s="635"/>
      <c r="B38" s="635"/>
      <c r="C38" s="635"/>
      <c r="D38" s="635"/>
      <c r="E38" s="635"/>
    </row>
    <row r="39" spans="1:5">
      <c r="A39" s="635"/>
      <c r="B39" s="635"/>
      <c r="C39" s="635"/>
      <c r="D39" s="635"/>
      <c r="E39" s="635"/>
    </row>
    <row r="40" spans="1:5">
      <c r="A40" s="635"/>
      <c r="B40" s="635"/>
      <c r="C40" s="635"/>
      <c r="D40" s="635"/>
      <c r="E40" s="635"/>
    </row>
    <row r="41" spans="1:5">
      <c r="A41" s="635"/>
      <c r="B41" s="635"/>
      <c r="C41" s="635"/>
      <c r="D41" s="635"/>
      <c r="E41" s="635"/>
    </row>
    <row r="42" spans="1:5">
      <c r="A42" s="635"/>
      <c r="B42" s="635"/>
      <c r="C42" s="635"/>
      <c r="D42" s="635"/>
      <c r="E42" s="635"/>
    </row>
    <row r="43" spans="1:5">
      <c r="A43" s="635"/>
      <c r="B43" s="635"/>
      <c r="C43" s="635"/>
      <c r="D43" s="635"/>
      <c r="E43" s="635"/>
    </row>
    <row r="44" spans="1:5">
      <c r="A44" s="635"/>
      <c r="B44" s="635"/>
      <c r="C44" s="635"/>
      <c r="D44" s="635"/>
      <c r="E44" s="635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az /2019. (.)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25"/>
  <sheetViews>
    <sheetView zoomScaleNormal="100" zoomScaleSheetLayoutView="100" workbookViewId="0">
      <selection sqref="A1:K24"/>
    </sheetView>
  </sheetViews>
  <sheetFormatPr defaultColWidth="9.33203125" defaultRowHeight="12.75"/>
  <cols>
    <col min="1" max="1" width="7" style="103" customWidth="1"/>
    <col min="2" max="2" width="58" style="104" customWidth="1"/>
    <col min="3" max="6" width="18.33203125" style="103" customWidth="1"/>
    <col min="7" max="7" width="56" style="103" customWidth="1"/>
    <col min="8" max="8" width="19.1640625" style="103" customWidth="1"/>
    <col min="9" max="9" width="18.33203125" style="103" customWidth="1"/>
    <col min="10" max="10" width="14.83203125" style="103" customWidth="1"/>
    <col min="11" max="11" width="16.6640625" style="103" customWidth="1"/>
    <col min="12" max="16384" width="9.33203125" style="103"/>
  </cols>
  <sheetData>
    <row r="1" spans="1:11" ht="44.25" customHeight="1">
      <c r="A1" s="1502" t="s">
        <v>715</v>
      </c>
      <c r="B1" s="1502"/>
      <c r="C1" s="1502"/>
      <c r="D1" s="1502"/>
      <c r="E1" s="1502"/>
      <c r="F1" s="1502"/>
      <c r="G1" s="1502"/>
      <c r="H1" s="1502"/>
      <c r="I1" s="1502"/>
      <c r="J1" s="1502"/>
      <c r="K1" s="1502"/>
    </row>
    <row r="2" spans="1:11">
      <c r="H2" s="105"/>
      <c r="I2" s="105"/>
      <c r="K2" s="105" t="s">
        <v>1</v>
      </c>
    </row>
    <row r="3" spans="1:11" ht="18" customHeight="1">
      <c r="A3" s="1500" t="s">
        <v>2</v>
      </c>
      <c r="B3" s="1503" t="s">
        <v>265</v>
      </c>
      <c r="C3" s="1504"/>
      <c r="D3" s="1504"/>
      <c r="E3" s="1504"/>
      <c r="F3" s="1505"/>
      <c r="G3" s="1503" t="s">
        <v>266</v>
      </c>
      <c r="H3" s="1504"/>
      <c r="I3" s="1504"/>
      <c r="J3" s="1504"/>
      <c r="K3" s="1505"/>
    </row>
    <row r="4" spans="1:11" s="108" customFormat="1" ht="35.25" customHeight="1">
      <c r="A4" s="1501"/>
      <c r="B4" s="106" t="s">
        <v>267</v>
      </c>
      <c r="C4" s="107" t="s">
        <v>689</v>
      </c>
      <c r="D4" s="106" t="s">
        <v>698</v>
      </c>
      <c r="E4" s="106" t="s">
        <v>760</v>
      </c>
      <c r="F4" s="106" t="s">
        <v>759</v>
      </c>
      <c r="G4" s="106" t="s">
        <v>267</v>
      </c>
      <c r="H4" s="107" t="str">
        <f>+C4</f>
        <v>2018. évi előirányzat</v>
      </c>
      <c r="I4" s="993" t="s">
        <v>698</v>
      </c>
      <c r="J4" s="1169" t="s">
        <v>699</v>
      </c>
      <c r="K4" s="1169" t="s">
        <v>759</v>
      </c>
    </row>
    <row r="5" spans="1:11" s="111" customFormat="1" ht="12" customHeight="1">
      <c r="A5" s="109" t="s">
        <v>5</v>
      </c>
      <c r="B5" s="109" t="s">
        <v>6</v>
      </c>
      <c r="C5" s="110" t="s">
        <v>7</v>
      </c>
      <c r="D5" s="109" t="s">
        <v>8</v>
      </c>
      <c r="E5" s="109" t="s">
        <v>268</v>
      </c>
      <c r="F5" s="109" t="s">
        <v>450</v>
      </c>
      <c r="G5" s="109" t="s">
        <v>739</v>
      </c>
      <c r="H5" s="110" t="s">
        <v>740</v>
      </c>
      <c r="I5" s="110" t="s">
        <v>741</v>
      </c>
      <c r="J5" s="132" t="s">
        <v>742</v>
      </c>
      <c r="K5" s="132" t="s">
        <v>743</v>
      </c>
    </row>
    <row r="6" spans="1:11" ht="18.75" customHeight="1">
      <c r="A6" s="112" t="s">
        <v>9</v>
      </c>
      <c r="B6" s="772" t="s">
        <v>445</v>
      </c>
      <c r="C6" s="113">
        <v>16338247</v>
      </c>
      <c r="D6" s="113">
        <v>17764388</v>
      </c>
      <c r="E6" s="113">
        <v>17764388</v>
      </c>
      <c r="F6" s="1180">
        <f>E6/C6</f>
        <v>1.0872884955160733</v>
      </c>
      <c r="G6" s="772" t="str">
        <f>'1.sz.mell.'!B84</f>
        <v>Személyi  juttatások</v>
      </c>
      <c r="H6" s="113">
        <f>'1.sz.mell.'!D84</f>
        <v>17348171</v>
      </c>
      <c r="I6" s="113">
        <v>19055962</v>
      </c>
      <c r="J6" s="1170">
        <v>19055962</v>
      </c>
      <c r="K6" s="1183">
        <f>J6/H6</f>
        <v>1.0984421354850606</v>
      </c>
    </row>
    <row r="7" spans="1:11" ht="15.75" customHeight="1">
      <c r="A7" s="114" t="s">
        <v>12</v>
      </c>
      <c r="B7" s="773" t="s">
        <v>539</v>
      </c>
      <c r="C7" s="115">
        <f>'1.sz.mell.'!D13+'1.sz.mell.'!D14</f>
        <v>18225664</v>
      </c>
      <c r="D7" s="992">
        <v>38184234</v>
      </c>
      <c r="E7" s="992">
        <v>38184234</v>
      </c>
      <c r="F7" s="1180">
        <f t="shared" ref="F7:F10" si="0">E7/C7</f>
        <v>2.0950805413728686</v>
      </c>
      <c r="G7" s="772" t="str">
        <f>'1.sz.mell.'!B85</f>
        <v>Munkaadókat terhelő járulékok és szociális hozzájárulási adó</v>
      </c>
      <c r="H7" s="116">
        <f>'1.sz.mell.'!D85</f>
        <v>2834770</v>
      </c>
      <c r="I7" s="126">
        <v>3344864</v>
      </c>
      <c r="J7" s="1172">
        <v>344864</v>
      </c>
      <c r="K7" s="1184">
        <f t="shared" ref="K7:K11" si="1">J7/H7</f>
        <v>0.12165501963122229</v>
      </c>
    </row>
    <row r="8" spans="1:11" ht="15.75" customHeight="1">
      <c r="A8" s="114" t="s">
        <v>15</v>
      </c>
      <c r="B8" s="773" t="s">
        <v>107</v>
      </c>
      <c r="C8" s="116">
        <v>30037000</v>
      </c>
      <c r="D8" s="126">
        <v>41955344</v>
      </c>
      <c r="E8" s="126">
        <v>41955344</v>
      </c>
      <c r="F8" s="1180">
        <f t="shared" si="0"/>
        <v>1.3967887605286813</v>
      </c>
      <c r="G8" s="772" t="str">
        <f>'1.sz.mell.'!B86</f>
        <v>Dologi  kiadások</v>
      </c>
      <c r="H8" s="116">
        <f>'1.sz.mell.'!D86</f>
        <v>32040360</v>
      </c>
      <c r="I8" s="126">
        <v>39424623</v>
      </c>
      <c r="J8" s="1172">
        <v>38107243</v>
      </c>
      <c r="K8" s="1184">
        <f t="shared" si="1"/>
        <v>1.1893512744550936</v>
      </c>
    </row>
    <row r="9" spans="1:11" ht="15.75" customHeight="1">
      <c r="A9" s="114" t="s">
        <v>18</v>
      </c>
      <c r="B9" s="773" t="s">
        <v>438</v>
      </c>
      <c r="C9" s="116">
        <v>12810000</v>
      </c>
      <c r="D9" s="126">
        <v>8309551</v>
      </c>
      <c r="E9" s="126">
        <v>8300629</v>
      </c>
      <c r="F9" s="1180">
        <f t="shared" si="0"/>
        <v>0.64798040593286499</v>
      </c>
      <c r="G9" s="772" t="str">
        <f>'1.sz.mell.'!B87</f>
        <v>Ellátottak pénzbeli juttatásai</v>
      </c>
      <c r="H9" s="116">
        <f>'1.sz.mell.'!D87</f>
        <v>1400000</v>
      </c>
      <c r="I9" s="126">
        <v>1772935</v>
      </c>
      <c r="J9" s="1172">
        <v>1772935</v>
      </c>
      <c r="K9" s="1184">
        <f t="shared" si="1"/>
        <v>1.2663821428571429</v>
      </c>
    </row>
    <row r="10" spans="1:11" ht="15.75" customHeight="1">
      <c r="A10" s="114" t="s">
        <v>21</v>
      </c>
      <c r="B10" s="773" t="s">
        <v>405</v>
      </c>
      <c r="C10" s="116">
        <f>'1.sz.mell.'!D66</f>
        <v>1500000</v>
      </c>
      <c r="D10" s="126">
        <v>258200</v>
      </c>
      <c r="E10" s="126">
        <v>258200</v>
      </c>
      <c r="F10" s="1180">
        <f t="shared" si="0"/>
        <v>0.17213333333333333</v>
      </c>
      <c r="G10" s="772" t="str">
        <f>'1.sz.mell.'!B88</f>
        <v>Egyéb működési célú kiadások</v>
      </c>
      <c r="H10" s="116">
        <f>'1.sz.mell.'!D88</f>
        <v>72380535</v>
      </c>
      <c r="I10" s="126">
        <v>93414041</v>
      </c>
      <c r="J10" s="1172">
        <v>4157866</v>
      </c>
      <c r="K10" s="1184">
        <f t="shared" si="1"/>
        <v>5.7444532566663126E-2</v>
      </c>
    </row>
    <row r="11" spans="1:11" ht="15.75" customHeight="1">
      <c r="A11" s="114" t="s">
        <v>24</v>
      </c>
      <c r="B11" s="773"/>
      <c r="C11" s="116"/>
      <c r="D11" s="116"/>
      <c r="E11" s="116"/>
      <c r="F11" s="1180"/>
      <c r="G11" s="117" t="s">
        <v>269</v>
      </c>
      <c r="H11" s="116">
        <v>69865533</v>
      </c>
      <c r="I11" s="126">
        <v>89256175</v>
      </c>
      <c r="J11" s="1172"/>
      <c r="K11" s="1184">
        <f t="shared" si="1"/>
        <v>0</v>
      </c>
    </row>
    <row r="12" spans="1:11" ht="15.75" customHeight="1">
      <c r="A12" s="118" t="s">
        <v>27</v>
      </c>
      <c r="B12" s="119"/>
      <c r="C12" s="120"/>
      <c r="D12" s="138"/>
      <c r="E12" s="138"/>
      <c r="F12" s="1180"/>
      <c r="G12" s="121" t="s">
        <v>270</v>
      </c>
      <c r="H12" s="120"/>
      <c r="I12" s="138"/>
      <c r="J12" s="1174"/>
      <c r="K12" s="1185"/>
    </row>
    <row r="13" spans="1:11" ht="15.75" customHeight="1">
      <c r="A13" s="122" t="s">
        <v>30</v>
      </c>
      <c r="B13" s="776" t="s">
        <v>633</v>
      </c>
      <c r="C13" s="123">
        <f>SUM(C6:C12)</f>
        <v>78910911</v>
      </c>
      <c r="D13" s="989">
        <v>106462795</v>
      </c>
      <c r="E13" s="989">
        <v>106462795</v>
      </c>
      <c r="F13" s="1181">
        <f>E13/C13</f>
        <v>1.3491517668576909</v>
      </c>
      <c r="G13" s="776" t="s">
        <v>271</v>
      </c>
      <c r="H13" s="123">
        <f>SUM(H6:H10)</f>
        <v>126003836</v>
      </c>
      <c r="I13" s="123">
        <f>SUM(I6:I10)</f>
        <v>157012425</v>
      </c>
      <c r="J13" s="123">
        <f>SUM(J6:J10)</f>
        <v>63438870</v>
      </c>
      <c r="K13" s="1186">
        <f>J13/H13</f>
        <v>0.50346776744161981</v>
      </c>
    </row>
    <row r="14" spans="1:11" ht="15.75" customHeight="1">
      <c r="A14" s="124" t="s">
        <v>33</v>
      </c>
      <c r="B14" s="777" t="str">
        <f>'1.sz.mell.'!B71</f>
        <v xml:space="preserve">Hitel-, kölcsönfelvétel államháztartáson kívülről </v>
      </c>
      <c r="C14" s="125">
        <f>'1.sz.mell.'!D71</f>
        <v>0</v>
      </c>
      <c r="D14" s="990"/>
      <c r="E14" s="990"/>
      <c r="F14" s="990"/>
      <c r="G14" s="902" t="s">
        <v>272</v>
      </c>
      <c r="H14" s="126"/>
      <c r="I14" s="125"/>
      <c r="J14" s="1176"/>
      <c r="K14" s="1177"/>
    </row>
    <row r="15" spans="1:11" ht="15.75" customHeight="1">
      <c r="A15" s="124" t="s">
        <v>36</v>
      </c>
      <c r="B15" s="778" t="s">
        <v>188</v>
      </c>
      <c r="C15" s="116">
        <f>SUM(C16:C17)</f>
        <v>65485540</v>
      </c>
      <c r="D15" s="991">
        <f>SUM(C15:C15)</f>
        <v>65485540</v>
      </c>
      <c r="E15" s="991">
        <v>65485540</v>
      </c>
      <c r="F15" s="1182">
        <f>E15/C15</f>
        <v>1</v>
      </c>
      <c r="G15" s="903" t="s">
        <v>273</v>
      </c>
      <c r="H15" s="116"/>
      <c r="I15" s="116"/>
      <c r="J15" s="1172"/>
      <c r="K15" s="1173"/>
    </row>
    <row r="16" spans="1:11" ht="15.75" customHeight="1">
      <c r="A16" s="128" t="s">
        <v>274</v>
      </c>
      <c r="B16" s="129" t="str">
        <f>'1.sz.mell.'!B73</f>
        <v>Előző év költségvetési maradványának igénybevétele</v>
      </c>
      <c r="C16" s="116">
        <v>65485540</v>
      </c>
      <c r="D16" s="991">
        <f>SUM(C16:C16)</f>
        <v>65485540</v>
      </c>
      <c r="E16" s="991">
        <v>65485540</v>
      </c>
      <c r="F16" s="1182">
        <f t="shared" ref="F16" si="2">E16/C16</f>
        <v>1</v>
      </c>
      <c r="G16" s="903" t="s">
        <v>275</v>
      </c>
      <c r="H16" s="116"/>
      <c r="I16" s="116"/>
      <c r="J16" s="1172"/>
      <c r="K16" s="1173"/>
    </row>
    <row r="17" spans="1:11" ht="15.75" customHeight="1">
      <c r="A17" s="128" t="s">
        <v>276</v>
      </c>
      <c r="B17" s="129" t="str">
        <f>'1.sz.mell.'!B74</f>
        <v>Előző év vállalkozási maradványának igénybevétele</v>
      </c>
      <c r="C17" s="116">
        <f>'1.sz.mell.'!D74</f>
        <v>0</v>
      </c>
      <c r="D17" s="991"/>
      <c r="E17" s="991"/>
      <c r="F17" s="1182"/>
      <c r="G17" s="903" t="s">
        <v>682</v>
      </c>
      <c r="H17" s="116">
        <v>1552032</v>
      </c>
      <c r="I17" s="116">
        <v>0</v>
      </c>
      <c r="J17" s="1172"/>
      <c r="K17" s="1173"/>
    </row>
    <row r="18" spans="1:11" ht="15.75" customHeight="1">
      <c r="A18" s="1146" t="s">
        <v>38</v>
      </c>
      <c r="B18" s="1148" t="s">
        <v>758</v>
      </c>
      <c r="C18" s="116"/>
      <c r="D18" s="991">
        <v>531294</v>
      </c>
      <c r="E18" s="991">
        <v>531294</v>
      </c>
      <c r="F18" s="1182"/>
      <c r="G18" s="1147" t="s">
        <v>756</v>
      </c>
      <c r="H18" s="116">
        <v>16840583</v>
      </c>
      <c r="I18" s="116">
        <v>15078004</v>
      </c>
      <c r="J18" s="1172">
        <v>15078004</v>
      </c>
      <c r="K18" s="1173"/>
    </row>
    <row r="19" spans="1:11" ht="15.75" customHeight="1">
      <c r="A19" s="1146" t="s">
        <v>40</v>
      </c>
      <c r="B19" s="1148" t="s">
        <v>757</v>
      </c>
      <c r="C19" s="116"/>
      <c r="D19" s="991">
        <f>SUM(C19:C19)</f>
        <v>0</v>
      </c>
      <c r="E19" s="991"/>
      <c r="F19" s="991"/>
      <c r="G19" s="903"/>
      <c r="H19" s="116"/>
      <c r="I19" s="116"/>
      <c r="J19" s="1172"/>
      <c r="K19" s="1173"/>
    </row>
    <row r="20" spans="1:11" ht="15.75" customHeight="1">
      <c r="A20" s="1149" t="s">
        <v>42</v>
      </c>
      <c r="B20" s="777" t="str">
        <f>'[14]1.sz.mell.'!B17</f>
        <v>Lekötött betétek megszüntetése</v>
      </c>
      <c r="C20" s="116">
        <f>'1.sz.mell.'!D77</f>
        <v>0</v>
      </c>
      <c r="D20" s="991"/>
      <c r="E20" s="991"/>
      <c r="F20" s="991"/>
      <c r="G20" s="127"/>
      <c r="H20" s="116"/>
      <c r="I20" s="116"/>
      <c r="J20" s="1174"/>
      <c r="K20" s="1175"/>
    </row>
    <row r="21" spans="1:11" ht="27" customHeight="1">
      <c r="A21" s="1150" t="s">
        <v>44</v>
      </c>
      <c r="B21" s="776" t="s">
        <v>277</v>
      </c>
      <c r="C21" s="123">
        <f>SUM(C14+C15+C20)</f>
        <v>65485540</v>
      </c>
      <c r="D21" s="989">
        <f>SUM(D16:D18)</f>
        <v>66016834</v>
      </c>
      <c r="E21" s="989">
        <f>SUM(E16:E18)</f>
        <v>66016834</v>
      </c>
      <c r="F21" s="1181">
        <f>E21/C21</f>
        <v>1.0081131498648404</v>
      </c>
      <c r="G21" s="776" t="s">
        <v>278</v>
      </c>
      <c r="H21" s="123">
        <f>SUM(H17:H18)</f>
        <v>18392615</v>
      </c>
      <c r="I21" s="123">
        <f>SUM(I17:I18)</f>
        <v>15078004</v>
      </c>
      <c r="J21" s="123">
        <f>SUM(J18)</f>
        <v>15078004</v>
      </c>
      <c r="K21" s="1186">
        <f>J21/H21</f>
        <v>0.81978576727670316</v>
      </c>
    </row>
    <row r="22" spans="1:11" ht="24" customHeight="1">
      <c r="A22" s="1150" t="s">
        <v>46</v>
      </c>
      <c r="B22" s="776" t="s">
        <v>279</v>
      </c>
      <c r="C22" s="123">
        <f>SUM(C13+C21)</f>
        <v>144396451</v>
      </c>
      <c r="D22" s="989">
        <f>SUM(D21,D13)</f>
        <v>172479629</v>
      </c>
      <c r="E22" s="989">
        <f>SUM(E21,E13)</f>
        <v>172479629</v>
      </c>
      <c r="F22" s="1181">
        <f>E22/C22</f>
        <v>1.1944866221123398</v>
      </c>
      <c r="G22" s="776" t="s">
        <v>280</v>
      </c>
      <c r="H22" s="123">
        <f>SUM(H21,H13)</f>
        <v>144396451</v>
      </c>
      <c r="I22" s="123">
        <f>SUM(I21,I13)</f>
        <v>172090429</v>
      </c>
      <c r="J22" s="123">
        <f>SUM(J13,J21)</f>
        <v>78516874</v>
      </c>
      <c r="K22" s="1186">
        <f>J22/H22</f>
        <v>0.54375902909137286</v>
      </c>
    </row>
    <row r="23" spans="1:11" ht="18" customHeight="1">
      <c r="A23" s="110" t="s">
        <v>48</v>
      </c>
      <c r="B23" s="785" t="s">
        <v>637</v>
      </c>
      <c r="C23" s="789" t="s">
        <v>716</v>
      </c>
      <c r="D23" s="789"/>
      <c r="E23" s="789"/>
      <c r="F23" s="789"/>
      <c r="G23" s="785" t="s">
        <v>638</v>
      </c>
      <c r="H23" s="789" t="str">
        <f>IF(C13-H13&gt;0,C13-H13,"-")</f>
        <v>-</v>
      </c>
      <c r="I23" s="789"/>
      <c r="J23" s="1168"/>
      <c r="K23" s="1168"/>
    </row>
    <row r="24" spans="1:11" ht="18" customHeight="1">
      <c r="A24" s="110" t="s">
        <v>50</v>
      </c>
      <c r="B24" s="785" t="s">
        <v>639</v>
      </c>
      <c r="C24" s="789" t="str">
        <f>IF(C13+C21-H22&lt;0,H22-(C13+C21),"-")</f>
        <v>-</v>
      </c>
      <c r="D24" s="789"/>
      <c r="E24" s="789"/>
      <c r="F24" s="789"/>
      <c r="G24" s="785" t="s">
        <v>640</v>
      </c>
      <c r="H24" s="789" t="str">
        <f>IF(C13+C21-H22&gt;0,C13+C21-H22,"-")</f>
        <v>-</v>
      </c>
      <c r="I24" s="789"/>
      <c r="J24" s="1168"/>
      <c r="K24" s="1168"/>
    </row>
    <row r="25" spans="1:11" ht="15.75">
      <c r="B25" s="130"/>
    </row>
  </sheetData>
  <mergeCells count="4">
    <mergeCell ref="A3:A4"/>
    <mergeCell ref="A1:K1"/>
    <mergeCell ref="G3:K3"/>
    <mergeCell ref="B3:F3"/>
  </mergeCells>
  <printOptions horizontalCentered="1"/>
  <pageMargins left="0.59055118110236227" right="0.59055118110236227" top="0.9055118110236221" bottom="0.78740157480314965" header="0.59055118110236227" footer="0.55118110236220474"/>
  <pageSetup paperSize="8" scale="60" orientation="landscape" r:id="rId1"/>
  <headerFooter alignWithMargins="0">
    <oddHeader xml:space="preserve">&amp;R&amp;"Times New Roman CE,Félkövér dőlt"&amp;11 2.1. melléklet az /2019. (.)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22"/>
  <sheetViews>
    <sheetView zoomScaleNormal="100" zoomScaleSheetLayoutView="115" workbookViewId="0">
      <selection sqref="A1:K21"/>
    </sheetView>
  </sheetViews>
  <sheetFormatPr defaultColWidth="9.33203125" defaultRowHeight="12.75"/>
  <cols>
    <col min="1" max="1" width="6.83203125" style="103" customWidth="1"/>
    <col min="2" max="2" width="56.6640625" style="104" customWidth="1"/>
    <col min="3" max="3" width="16.6640625" style="103" customWidth="1"/>
    <col min="4" max="6" width="18.33203125" style="103" customWidth="1"/>
    <col min="7" max="7" width="55.1640625" style="103" customWidth="1"/>
    <col min="8" max="8" width="16.6640625" style="103" customWidth="1"/>
    <col min="9" max="9" width="18.33203125" style="103" customWidth="1"/>
    <col min="10" max="10" width="13" style="1191" customWidth="1"/>
    <col min="11" max="11" width="17.1640625" style="103" customWidth="1"/>
    <col min="12" max="16384" width="9.33203125" style="103"/>
  </cols>
  <sheetData>
    <row r="1" spans="1:11" ht="44.25" customHeight="1">
      <c r="A1" s="1502" t="s">
        <v>717</v>
      </c>
      <c r="B1" s="1502"/>
      <c r="C1" s="1502"/>
      <c r="D1" s="1502"/>
      <c r="E1" s="1502"/>
      <c r="F1" s="1502"/>
      <c r="G1" s="1502"/>
      <c r="H1" s="1502"/>
      <c r="I1" s="1502"/>
      <c r="J1" s="1502"/>
      <c r="K1" s="1502"/>
    </row>
    <row r="2" spans="1:11">
      <c r="H2" s="105"/>
      <c r="I2" s="105"/>
      <c r="J2" s="1190"/>
      <c r="K2" s="105" t="s">
        <v>1</v>
      </c>
    </row>
    <row r="3" spans="1:11" ht="15.75">
      <c r="A3" s="1506" t="s">
        <v>2</v>
      </c>
      <c r="B3" s="1503" t="s">
        <v>265</v>
      </c>
      <c r="C3" s="1505"/>
      <c r="D3" s="986"/>
      <c r="E3" s="1178"/>
      <c r="F3" s="1178"/>
      <c r="G3" s="1508" t="s">
        <v>266</v>
      </c>
      <c r="H3" s="1508"/>
      <c r="I3" s="1508"/>
      <c r="J3" s="1508"/>
      <c r="K3" s="1508"/>
    </row>
    <row r="4" spans="1:11" s="108" customFormat="1" ht="25.5">
      <c r="A4" s="1507"/>
      <c r="B4" s="131" t="s">
        <v>267</v>
      </c>
      <c r="C4" s="131" t="s">
        <v>689</v>
      </c>
      <c r="D4" s="106" t="s">
        <v>698</v>
      </c>
      <c r="E4" s="106" t="s">
        <v>699</v>
      </c>
      <c r="F4" s="106" t="s">
        <v>759</v>
      </c>
      <c r="G4" s="131" t="s">
        <v>267</v>
      </c>
      <c r="H4" s="131" t="str">
        <f>+C4</f>
        <v>2018. évi előirányzat</v>
      </c>
      <c r="I4" s="993" t="s">
        <v>698</v>
      </c>
      <c r="J4" s="110" t="s">
        <v>699</v>
      </c>
      <c r="K4" s="110" t="s">
        <v>759</v>
      </c>
    </row>
    <row r="5" spans="1:11" s="108" customFormat="1">
      <c r="A5" s="132" t="s">
        <v>5</v>
      </c>
      <c r="B5" s="132" t="s">
        <v>6</v>
      </c>
      <c r="C5" s="132" t="s">
        <v>7</v>
      </c>
      <c r="D5" s="109" t="s">
        <v>8</v>
      </c>
      <c r="E5" s="109" t="s">
        <v>268</v>
      </c>
      <c r="F5" s="109" t="s">
        <v>450</v>
      </c>
      <c r="G5" s="132" t="s">
        <v>739</v>
      </c>
      <c r="H5" s="132" t="s">
        <v>740</v>
      </c>
      <c r="I5" s="110" t="s">
        <v>741</v>
      </c>
      <c r="J5" s="1192" t="s">
        <v>742</v>
      </c>
      <c r="K5" s="110" t="s">
        <v>743</v>
      </c>
    </row>
    <row r="6" spans="1:11" ht="16.5" customHeight="1">
      <c r="A6" s="133" t="s">
        <v>9</v>
      </c>
      <c r="B6" s="781" t="s">
        <v>540</v>
      </c>
      <c r="C6" s="1211"/>
      <c r="D6" s="1215"/>
      <c r="E6" s="1215"/>
      <c r="F6" s="987"/>
      <c r="G6" s="781" t="str">
        <f>'1.sz.mell.'!B99</f>
        <v>Beruházások</v>
      </c>
      <c r="H6" s="126"/>
      <c r="I6" s="994"/>
      <c r="J6" s="1195"/>
      <c r="K6" s="1171"/>
    </row>
    <row r="7" spans="1:11" ht="16.5" customHeight="1">
      <c r="A7" s="135" t="s">
        <v>12</v>
      </c>
      <c r="B7" s="782" t="s">
        <v>634</v>
      </c>
      <c r="C7" s="1212"/>
      <c r="D7" s="1216"/>
      <c r="E7" s="1216"/>
      <c r="F7" s="988"/>
      <c r="G7" s="781" t="str">
        <f>'1.sz.mell.'!B100</f>
        <v>Felújítások</v>
      </c>
      <c r="H7" s="126">
        <v>30603549</v>
      </c>
      <c r="I7" s="995">
        <v>29267450</v>
      </c>
      <c r="J7" s="1196">
        <v>29267450</v>
      </c>
      <c r="K7" s="1184">
        <f>J7/H7</f>
        <v>0.95634169749397369</v>
      </c>
    </row>
    <row r="8" spans="1:11" ht="16.5" customHeight="1">
      <c r="A8" s="133" t="s">
        <v>15</v>
      </c>
      <c r="B8" s="782" t="s">
        <v>635</v>
      </c>
      <c r="C8" s="1212"/>
      <c r="D8" s="1217"/>
      <c r="E8" s="1217"/>
      <c r="F8" s="987"/>
      <c r="G8" s="781" t="str">
        <f>'1.sz.mell.'!B101</f>
        <v>Egyéb felhalmozási kiadások</v>
      </c>
      <c r="H8" s="126"/>
      <c r="I8" s="994"/>
      <c r="J8" s="1196"/>
      <c r="K8" s="1173"/>
    </row>
    <row r="9" spans="1:11" ht="21.75" customHeight="1">
      <c r="A9" s="135" t="s">
        <v>18</v>
      </c>
      <c r="B9" s="783"/>
      <c r="C9" s="1213"/>
      <c r="D9" s="1217"/>
      <c r="E9" s="1217"/>
      <c r="F9" s="987"/>
      <c r="G9" s="117" t="s">
        <v>281</v>
      </c>
      <c r="H9" s="126"/>
      <c r="I9" s="994"/>
      <c r="J9" s="1196"/>
      <c r="K9" s="1173"/>
    </row>
    <row r="10" spans="1:11" ht="16.5" customHeight="1">
      <c r="A10" s="133" t="s">
        <v>21</v>
      </c>
      <c r="B10" s="782"/>
      <c r="C10" s="1212"/>
      <c r="D10" s="1217"/>
      <c r="E10" s="1219"/>
      <c r="F10" s="1189"/>
      <c r="G10" s="136" t="s">
        <v>282</v>
      </c>
      <c r="H10" s="126"/>
      <c r="I10" s="994"/>
      <c r="J10" s="1196"/>
      <c r="K10" s="1173"/>
    </row>
    <row r="11" spans="1:11" ht="16.5" customHeight="1">
      <c r="A11" s="137" t="s">
        <v>24</v>
      </c>
      <c r="B11" s="784"/>
      <c r="C11" s="1214"/>
      <c r="D11" s="1218"/>
      <c r="E11" s="1218"/>
      <c r="F11" s="1210"/>
      <c r="G11" s="136"/>
      <c r="H11" s="126"/>
      <c r="I11" s="138"/>
      <c r="J11" s="1197"/>
      <c r="K11" s="1175"/>
    </row>
    <row r="12" spans="1:11" s="140" customFormat="1" ht="16.5" customHeight="1">
      <c r="A12" s="110" t="s">
        <v>27</v>
      </c>
      <c r="B12" s="785" t="s">
        <v>636</v>
      </c>
      <c r="C12" s="123">
        <f>SUM(C6:C11)</f>
        <v>0</v>
      </c>
      <c r="D12" s="1188"/>
      <c r="E12" s="1188"/>
      <c r="F12" s="1188"/>
      <c r="G12" s="785" t="s">
        <v>283</v>
      </c>
      <c r="H12" s="123">
        <f>SUM(H6:H8)</f>
        <v>30603549</v>
      </c>
      <c r="I12" s="1187">
        <f>SUM(I7:I11)</f>
        <v>29267450</v>
      </c>
      <c r="J12" s="1194">
        <f>SUM(J7)</f>
        <v>29267450</v>
      </c>
      <c r="K12" s="1186">
        <f>J12/H12</f>
        <v>0.95634169749397369</v>
      </c>
    </row>
    <row r="13" spans="1:11" ht="16.5" customHeight="1">
      <c r="A13" s="134" t="s">
        <v>30</v>
      </c>
      <c r="B13" s="786" t="s">
        <v>284</v>
      </c>
      <c r="C13" s="1200"/>
      <c r="D13" s="1221"/>
      <c r="E13" s="1222"/>
      <c r="F13" s="1220"/>
      <c r="G13" s="779" t="s">
        <v>272</v>
      </c>
      <c r="H13" s="1198"/>
      <c r="I13" s="1199"/>
      <c r="J13" s="1195"/>
      <c r="K13" s="1171"/>
    </row>
    <row r="14" spans="1:11" ht="16.5" customHeight="1">
      <c r="A14" s="114" t="s">
        <v>33</v>
      </c>
      <c r="B14" s="778" t="s">
        <v>188</v>
      </c>
      <c r="C14" s="1201">
        <f>SUM(C15:C16)</f>
        <v>30603549</v>
      </c>
      <c r="D14" s="1202">
        <f>SUM(C14:C14)</f>
        <v>30603549</v>
      </c>
      <c r="E14" s="1202">
        <v>30603549</v>
      </c>
      <c r="F14" s="1223">
        <f>E14/C14</f>
        <v>1</v>
      </c>
      <c r="G14" s="780" t="s">
        <v>273</v>
      </c>
      <c r="H14" s="141"/>
      <c r="I14" s="125"/>
      <c r="J14" s="1196"/>
      <c r="K14" s="1173"/>
    </row>
    <row r="15" spans="1:11" ht="16.5" customHeight="1">
      <c r="A15" s="143" t="s">
        <v>285</v>
      </c>
      <c r="B15" s="787" t="s">
        <v>286</v>
      </c>
      <c r="C15" s="1203">
        <v>30603549</v>
      </c>
      <c r="D15" s="1204">
        <f>SUM(C15:C15)</f>
        <v>30603549</v>
      </c>
      <c r="E15" s="1204">
        <v>30603549</v>
      </c>
      <c r="F15" s="1223">
        <f>E15/C15</f>
        <v>1</v>
      </c>
      <c r="G15" s="782"/>
      <c r="H15" s="142"/>
      <c r="I15" s="116"/>
      <c r="J15" s="1196"/>
      <c r="K15" s="1173"/>
    </row>
    <row r="16" spans="1:11" ht="16.5" customHeight="1">
      <c r="A16" s="143" t="s">
        <v>287</v>
      </c>
      <c r="B16" s="787" t="s">
        <v>288</v>
      </c>
      <c r="C16" s="1203"/>
      <c r="D16" s="1204"/>
      <c r="E16" s="1204"/>
      <c r="F16" s="1205"/>
      <c r="G16" s="782"/>
      <c r="H16" s="142"/>
      <c r="I16" s="116"/>
      <c r="J16" s="1196"/>
      <c r="K16" s="1173"/>
    </row>
    <row r="17" spans="1:11" ht="16.5" customHeight="1">
      <c r="A17" s="1145" t="s">
        <v>36</v>
      </c>
      <c r="B17" s="1142" t="s">
        <v>752</v>
      </c>
      <c r="C17" s="1206"/>
      <c r="D17" s="1207"/>
      <c r="E17" s="1207"/>
      <c r="F17" s="1208"/>
      <c r="G17" s="1144"/>
      <c r="H17" s="1143"/>
      <c r="I17" s="116"/>
      <c r="J17" s="1196"/>
      <c r="K17" s="1173"/>
    </row>
    <row r="18" spans="1:11" ht="16.5" customHeight="1">
      <c r="A18" s="144" t="s">
        <v>38</v>
      </c>
      <c r="B18" s="788" t="s">
        <v>289</v>
      </c>
      <c r="C18" s="1209">
        <f>SUM(C13:C14)</f>
        <v>30603549</v>
      </c>
      <c r="D18" s="1187">
        <f>SUM(C18:C18)</f>
        <v>30603549</v>
      </c>
      <c r="E18" s="1187">
        <v>30603549</v>
      </c>
      <c r="F18" s="1224">
        <f>E18/C18</f>
        <v>1</v>
      </c>
      <c r="G18" s="788" t="s">
        <v>290</v>
      </c>
      <c r="H18" s="145">
        <f>SUM(H13:H16)</f>
        <v>0</v>
      </c>
      <c r="I18" s="138"/>
      <c r="J18" s="1197"/>
      <c r="K18" s="1175"/>
    </row>
    <row r="19" spans="1:11" ht="22.5" customHeight="1">
      <c r="A19" s="139" t="s">
        <v>40</v>
      </c>
      <c r="B19" s="785" t="s">
        <v>291</v>
      </c>
      <c r="C19" s="123">
        <f>+C12+C18</f>
        <v>30603549</v>
      </c>
      <c r="D19" s="1187">
        <f>SUM(C19:C19)</f>
        <v>30603549</v>
      </c>
      <c r="E19" s="1187">
        <v>30603549</v>
      </c>
      <c r="F19" s="1224">
        <f>E19/C19</f>
        <v>1</v>
      </c>
      <c r="G19" s="785" t="s">
        <v>292</v>
      </c>
      <c r="H19" s="123">
        <f>SUM(H12+H18)</f>
        <v>30603549</v>
      </c>
      <c r="I19" s="1187">
        <v>29267450</v>
      </c>
      <c r="J19" s="1209">
        <v>29267450</v>
      </c>
      <c r="K19" s="1186">
        <f>J19/H19</f>
        <v>0.95634169749397369</v>
      </c>
    </row>
    <row r="20" spans="1:11" ht="18.75" customHeight="1">
      <c r="A20" s="110" t="s">
        <v>42</v>
      </c>
      <c r="B20" s="785" t="s">
        <v>637</v>
      </c>
      <c r="C20" s="789" t="s">
        <v>716</v>
      </c>
      <c r="D20" s="989"/>
      <c r="E20" s="989"/>
      <c r="F20" s="989"/>
      <c r="G20" s="785" t="s">
        <v>638</v>
      </c>
      <c r="H20" s="789" t="str">
        <f>IF(C11-H11&gt;0,C11-H11,"-")</f>
        <v>-</v>
      </c>
      <c r="I20" s="123"/>
      <c r="J20" s="1193"/>
      <c r="K20" s="1168"/>
    </row>
    <row r="21" spans="1:11" ht="18.75" customHeight="1">
      <c r="A21" s="110" t="s">
        <v>44</v>
      </c>
      <c r="B21" s="785" t="s">
        <v>639</v>
      </c>
      <c r="C21" s="789" t="str">
        <f>IF(C12+C18-H19&lt;0,H19-(C11+C18),"-")</f>
        <v>-</v>
      </c>
      <c r="D21" s="989"/>
      <c r="E21" s="989"/>
      <c r="F21" s="989"/>
      <c r="G21" s="785" t="s">
        <v>640</v>
      </c>
      <c r="H21" s="789" t="str">
        <f>IF(C11+C18-H19&gt;0,C11+C18-H19,"-")</f>
        <v>-</v>
      </c>
      <c r="I21" s="123"/>
      <c r="J21" s="1193"/>
      <c r="K21" s="1168"/>
    </row>
    <row r="22" spans="1:11">
      <c r="B22" s="1142"/>
    </row>
  </sheetData>
  <mergeCells count="4">
    <mergeCell ref="A3:A4"/>
    <mergeCell ref="B3:C3"/>
    <mergeCell ref="G3:K3"/>
    <mergeCell ref="A1:K1"/>
  </mergeCells>
  <printOptions horizontalCentered="1"/>
  <pageMargins left="0.78740157480314965" right="0.78740157480314965" top="0.98425196850393704" bottom="0.98425196850393704" header="0.59055118110236227" footer="0.78740157480314965"/>
  <pageSetup paperSize="8" scale="60" orientation="landscape" r:id="rId1"/>
  <headerFooter alignWithMargins="0">
    <oddHeader>&amp;R&amp;"Times New Roman CE,Félkövér dőlt"&amp;12 2.2. melléklet az /2019. (.)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66"/>
  <sheetViews>
    <sheetView zoomScaleNormal="100" workbookViewId="0">
      <selection sqref="A1:I56"/>
    </sheetView>
  </sheetViews>
  <sheetFormatPr defaultColWidth="18.33203125" defaultRowHeight="12.75"/>
  <cols>
    <col min="1" max="1" width="9.33203125" style="146" customWidth="1"/>
    <col min="2" max="2" width="61" style="147" customWidth="1"/>
    <col min="3" max="3" width="16" style="146" customWidth="1"/>
    <col min="4" max="6" width="13.83203125" style="148" customWidth="1"/>
    <col min="7" max="7" width="15.83203125" style="147" customWidth="1"/>
    <col min="8" max="16384" width="18.33203125" style="147"/>
  </cols>
  <sheetData>
    <row r="1" spans="1:9" ht="43.5" customHeight="1">
      <c r="A1" s="1511" t="s">
        <v>718</v>
      </c>
      <c r="B1" s="1511"/>
      <c r="C1" s="1511"/>
      <c r="D1" s="1511"/>
      <c r="E1" s="1511"/>
      <c r="F1" s="1511"/>
      <c r="G1" s="1511"/>
      <c r="H1" s="1511"/>
      <c r="I1" s="1511"/>
    </row>
    <row r="2" spans="1:9" ht="15.75" customHeight="1">
      <c r="A2" s="1510" t="s">
        <v>1</v>
      </c>
      <c r="B2" s="1510"/>
      <c r="C2" s="1510"/>
      <c r="D2" s="1510"/>
      <c r="E2" s="1510"/>
      <c r="F2" s="1510"/>
      <c r="G2" s="1510"/>
      <c r="H2" s="1510"/>
      <c r="I2" s="1510"/>
    </row>
    <row r="3" spans="1:9" s="152" customFormat="1" ht="22.5" customHeight="1">
      <c r="A3" s="1515" t="s">
        <v>293</v>
      </c>
      <c r="B3" s="1517" t="s">
        <v>294</v>
      </c>
      <c r="C3" s="150"/>
      <c r="D3" s="1519" t="s">
        <v>719</v>
      </c>
      <c r="E3" s="1520"/>
      <c r="F3" s="1521"/>
      <c r="G3" s="1512" t="s">
        <v>698</v>
      </c>
      <c r="H3" s="1509" t="s">
        <v>699</v>
      </c>
      <c r="I3" s="1509" t="s">
        <v>759</v>
      </c>
    </row>
    <row r="4" spans="1:9" s="155" customFormat="1" ht="25.5" customHeight="1">
      <c r="A4" s="1516"/>
      <c r="B4" s="1518"/>
      <c r="C4" s="153" t="s">
        <v>295</v>
      </c>
      <c r="D4" s="215" t="s">
        <v>297</v>
      </c>
      <c r="E4" s="153" t="s">
        <v>296</v>
      </c>
      <c r="F4" s="154" t="s">
        <v>399</v>
      </c>
      <c r="G4" s="1513"/>
      <c r="H4" s="1509"/>
      <c r="I4" s="1509"/>
    </row>
    <row r="5" spans="1:9" ht="28.5" customHeight="1">
      <c r="A5" s="166" t="s">
        <v>298</v>
      </c>
      <c r="B5" s="167" t="s">
        <v>299</v>
      </c>
      <c r="C5" s="168" t="s">
        <v>300</v>
      </c>
      <c r="D5" s="169">
        <v>4580000</v>
      </c>
      <c r="E5" s="170">
        <v>0</v>
      </c>
      <c r="F5" s="171">
        <v>0</v>
      </c>
      <c r="G5" s="999">
        <v>0</v>
      </c>
      <c r="H5" s="1225"/>
      <c r="I5" s="1226"/>
    </row>
    <row r="6" spans="1:9" ht="29.25" customHeight="1">
      <c r="A6" s="172" t="s">
        <v>301</v>
      </c>
      <c r="B6" s="173" t="s">
        <v>302</v>
      </c>
      <c r="C6" s="174"/>
      <c r="D6" s="175"/>
      <c r="E6" s="175"/>
      <c r="F6" s="176"/>
      <c r="G6" s="997"/>
      <c r="H6" s="996"/>
      <c r="I6" s="997"/>
    </row>
    <row r="7" spans="1:9" ht="28.5" customHeight="1">
      <c r="A7" s="177" t="s">
        <v>303</v>
      </c>
      <c r="B7" s="178" t="s">
        <v>304</v>
      </c>
      <c r="C7" s="179" t="s">
        <v>305</v>
      </c>
      <c r="D7" s="180">
        <v>22300</v>
      </c>
      <c r="E7" s="181"/>
      <c r="F7" s="182">
        <v>0</v>
      </c>
      <c r="G7" s="997">
        <v>0</v>
      </c>
      <c r="H7" s="996"/>
      <c r="I7" s="997"/>
    </row>
    <row r="8" spans="1:9" ht="29.25" customHeight="1">
      <c r="A8" s="177" t="s">
        <v>306</v>
      </c>
      <c r="B8" s="178" t="s">
        <v>307</v>
      </c>
      <c r="C8" s="179" t="s">
        <v>308</v>
      </c>
      <c r="D8" s="180"/>
      <c r="E8" s="180"/>
      <c r="F8" s="182">
        <v>0</v>
      </c>
      <c r="G8" s="997">
        <v>0</v>
      </c>
      <c r="H8" s="996"/>
      <c r="I8" s="997"/>
    </row>
    <row r="9" spans="1:9" ht="23.25" customHeight="1">
      <c r="A9" s="177" t="s">
        <v>309</v>
      </c>
      <c r="B9" s="178" t="s">
        <v>310</v>
      </c>
      <c r="C9" s="179" t="s">
        <v>311</v>
      </c>
      <c r="D9" s="180"/>
      <c r="E9" s="180"/>
      <c r="F9" s="182">
        <v>0</v>
      </c>
      <c r="G9" s="997">
        <v>0</v>
      </c>
      <c r="H9" s="996"/>
      <c r="I9" s="997"/>
    </row>
    <row r="10" spans="1:9" ht="18.75" customHeight="1">
      <c r="A10" s="177" t="s">
        <v>312</v>
      </c>
      <c r="B10" s="178" t="s">
        <v>313</v>
      </c>
      <c r="C10" s="179" t="s">
        <v>308</v>
      </c>
      <c r="D10" s="180"/>
      <c r="E10" s="180"/>
      <c r="F10" s="182">
        <v>0</v>
      </c>
      <c r="G10" s="997">
        <v>0</v>
      </c>
      <c r="H10" s="996"/>
      <c r="I10" s="997"/>
    </row>
    <row r="11" spans="1:9" ht="24" customHeight="1">
      <c r="A11" s="183" t="s">
        <v>314</v>
      </c>
      <c r="B11" s="184" t="s">
        <v>315</v>
      </c>
      <c r="C11" s="174" t="s">
        <v>316</v>
      </c>
      <c r="D11" s="175">
        <v>2700</v>
      </c>
      <c r="E11" s="185"/>
      <c r="F11" s="186">
        <v>0</v>
      </c>
      <c r="G11" s="997">
        <v>0</v>
      </c>
      <c r="H11" s="996"/>
      <c r="I11" s="997"/>
    </row>
    <row r="12" spans="1:9" ht="35.25" customHeight="1">
      <c r="A12" s="183" t="s">
        <v>317</v>
      </c>
      <c r="B12" s="184" t="s">
        <v>318</v>
      </c>
      <c r="C12" s="187" t="s">
        <v>319</v>
      </c>
      <c r="D12" s="175">
        <v>2550</v>
      </c>
      <c r="E12" s="185"/>
      <c r="F12" s="186">
        <v>0</v>
      </c>
      <c r="G12" s="997">
        <v>0</v>
      </c>
      <c r="H12" s="996"/>
      <c r="I12" s="997"/>
    </row>
    <row r="13" spans="1:9" ht="24.75" customHeight="1">
      <c r="A13" s="183" t="s">
        <v>320</v>
      </c>
      <c r="B13" s="184" t="s">
        <v>321</v>
      </c>
      <c r="C13" s="187" t="s">
        <v>322</v>
      </c>
      <c r="D13" s="175">
        <v>1</v>
      </c>
      <c r="E13" s="188"/>
      <c r="F13" s="933">
        <v>0</v>
      </c>
      <c r="G13" s="997">
        <v>0</v>
      </c>
      <c r="H13" s="996"/>
      <c r="I13" s="997"/>
    </row>
    <row r="14" spans="1:9" ht="24.75" customHeight="1">
      <c r="A14" s="183"/>
      <c r="B14" s="184" t="s">
        <v>398</v>
      </c>
      <c r="C14" s="187"/>
      <c r="D14" s="175"/>
      <c r="E14" s="188"/>
      <c r="F14" s="186">
        <v>0</v>
      </c>
      <c r="G14" s="997">
        <v>0</v>
      </c>
      <c r="H14" s="996"/>
      <c r="I14" s="997"/>
    </row>
    <row r="15" spans="1:9" ht="24.75" customHeight="1">
      <c r="A15" s="163" t="s">
        <v>323</v>
      </c>
      <c r="B15" s="164" t="s">
        <v>324</v>
      </c>
      <c r="C15" s="165" t="s">
        <v>325</v>
      </c>
      <c r="D15" s="189"/>
      <c r="E15" s="189"/>
      <c r="F15" s="190">
        <v>0</v>
      </c>
      <c r="G15" s="997">
        <v>0</v>
      </c>
      <c r="H15" s="996"/>
      <c r="I15" s="997"/>
    </row>
    <row r="16" spans="1:9" ht="24.75" customHeight="1">
      <c r="A16" s="183" t="s">
        <v>643</v>
      </c>
      <c r="B16" s="184" t="s">
        <v>644</v>
      </c>
      <c r="C16" s="187" t="s">
        <v>325</v>
      </c>
      <c r="D16" s="175"/>
      <c r="E16" s="188"/>
      <c r="F16" s="186">
        <v>2831252</v>
      </c>
      <c r="G16" s="1058">
        <f>SUM(F16:F16)</f>
        <v>2831252</v>
      </c>
      <c r="H16" s="996"/>
      <c r="I16" s="997"/>
    </row>
    <row r="17" spans="1:9" ht="24.75" customHeight="1">
      <c r="A17" s="183" t="s">
        <v>645</v>
      </c>
      <c r="B17" s="184" t="s">
        <v>646</v>
      </c>
      <c r="C17" s="187" t="s">
        <v>325</v>
      </c>
      <c r="D17" s="175"/>
      <c r="E17" s="188"/>
      <c r="F17" s="186">
        <v>2265002</v>
      </c>
      <c r="G17" s="1059">
        <f>SUM(F17:F17)</f>
        <v>2265002</v>
      </c>
      <c r="H17" s="996"/>
      <c r="I17" s="997"/>
    </row>
    <row r="18" spans="1:9" s="157" customFormat="1" ht="30" customHeight="1">
      <c r="A18" s="158" t="s">
        <v>326</v>
      </c>
      <c r="B18" s="159" t="s">
        <v>327</v>
      </c>
      <c r="C18" s="160" t="s">
        <v>325</v>
      </c>
      <c r="D18" s="161"/>
      <c r="E18" s="161"/>
      <c r="F18" s="162">
        <v>0</v>
      </c>
      <c r="G18" s="1228">
        <v>15860</v>
      </c>
      <c r="H18" s="1229">
        <v>15860</v>
      </c>
      <c r="I18" s="1227"/>
    </row>
    <row r="19" spans="1:9" ht="18.75" customHeight="1">
      <c r="A19" s="177" t="s">
        <v>328</v>
      </c>
      <c r="B19" s="180" t="s">
        <v>329</v>
      </c>
      <c r="C19" s="179" t="s">
        <v>316</v>
      </c>
      <c r="D19" s="191">
        <v>4419000</v>
      </c>
      <c r="E19" s="191">
        <v>1.5</v>
      </c>
      <c r="F19" s="182">
        <v>4419000</v>
      </c>
      <c r="G19" s="1060">
        <f>SUM(F19:F19)</f>
        <v>4419000</v>
      </c>
      <c r="H19" s="996"/>
      <c r="I19" s="997"/>
    </row>
    <row r="20" spans="1:9" ht="49.5" customHeight="1">
      <c r="A20" s="177" t="s">
        <v>330</v>
      </c>
      <c r="B20" s="178" t="s">
        <v>331</v>
      </c>
      <c r="C20" s="179" t="s">
        <v>316</v>
      </c>
      <c r="D20" s="191">
        <v>2205000</v>
      </c>
      <c r="E20" s="181">
        <v>1</v>
      </c>
      <c r="F20" s="182">
        <v>1470000</v>
      </c>
      <c r="G20" s="1058">
        <f>SUM(F20:F20)</f>
        <v>1470000</v>
      </c>
      <c r="H20" s="996"/>
      <c r="I20" s="997"/>
    </row>
    <row r="21" spans="1:9" ht="45.75" customHeight="1">
      <c r="A21" s="177" t="s">
        <v>332</v>
      </c>
      <c r="B21" s="178" t="s">
        <v>333</v>
      </c>
      <c r="C21" s="179" t="s">
        <v>316</v>
      </c>
      <c r="D21" s="191">
        <v>4419000</v>
      </c>
      <c r="E21" s="181"/>
      <c r="F21" s="182">
        <v>0</v>
      </c>
      <c r="G21" s="997"/>
      <c r="H21" s="996"/>
      <c r="I21" s="997"/>
    </row>
    <row r="22" spans="1:9" ht="18.75" customHeight="1">
      <c r="A22" s="177" t="s">
        <v>334</v>
      </c>
      <c r="B22" s="180" t="s">
        <v>329</v>
      </c>
      <c r="C22" s="179" t="s">
        <v>316</v>
      </c>
      <c r="D22" s="191">
        <v>4419000</v>
      </c>
      <c r="E22" s="191">
        <v>1.5</v>
      </c>
      <c r="F22" s="182">
        <v>2209500</v>
      </c>
      <c r="G22" s="1058">
        <f>SUM(F22:F22)</f>
        <v>2209500</v>
      </c>
      <c r="H22" s="996"/>
      <c r="I22" s="997"/>
    </row>
    <row r="23" spans="1:9" ht="45" customHeight="1">
      <c r="A23" s="177" t="s">
        <v>335</v>
      </c>
      <c r="B23" s="178" t="s">
        <v>331</v>
      </c>
      <c r="C23" s="179" t="s">
        <v>316</v>
      </c>
      <c r="D23" s="191">
        <v>2205000</v>
      </c>
      <c r="E23" s="181">
        <v>1</v>
      </c>
      <c r="F23" s="182">
        <v>735000</v>
      </c>
      <c r="G23" s="1058">
        <f>SUM(F23:F23)</f>
        <v>735000</v>
      </c>
      <c r="H23" s="996"/>
      <c r="I23" s="997"/>
    </row>
    <row r="24" spans="1:9" ht="18.75" customHeight="1">
      <c r="A24" s="183" t="s">
        <v>336</v>
      </c>
      <c r="B24" s="184" t="s">
        <v>647</v>
      </c>
      <c r="C24" s="174" t="s">
        <v>316</v>
      </c>
      <c r="D24" s="185">
        <v>81700</v>
      </c>
      <c r="E24" s="185">
        <v>11</v>
      </c>
      <c r="F24" s="186">
        <v>599133</v>
      </c>
      <c r="G24" s="1058">
        <f>SUM(F24:F24)</f>
        <v>599133</v>
      </c>
      <c r="H24" s="996"/>
      <c r="I24" s="997"/>
    </row>
    <row r="25" spans="1:9" ht="18.75" customHeight="1">
      <c r="A25" s="183" t="s">
        <v>337</v>
      </c>
      <c r="B25" s="184" t="s">
        <v>650</v>
      </c>
      <c r="C25" s="174" t="s">
        <v>316</v>
      </c>
      <c r="D25" s="185">
        <v>40850</v>
      </c>
      <c r="E25" s="185">
        <v>0</v>
      </c>
      <c r="F25" s="186">
        <v>0</v>
      </c>
      <c r="G25" s="1058"/>
      <c r="H25" s="996"/>
      <c r="I25" s="997"/>
    </row>
    <row r="26" spans="1:9" ht="18.75" customHeight="1">
      <c r="A26" s="183" t="s">
        <v>338</v>
      </c>
      <c r="B26" s="184" t="s">
        <v>648</v>
      </c>
      <c r="C26" s="174" t="s">
        <v>316</v>
      </c>
      <c r="D26" s="185">
        <v>81700</v>
      </c>
      <c r="E26" s="185">
        <v>11</v>
      </c>
      <c r="F26" s="186">
        <v>299567</v>
      </c>
      <c r="G26" s="1058">
        <f>SUM(F26:F26)</f>
        <v>299567</v>
      </c>
      <c r="H26" s="996"/>
      <c r="I26" s="997"/>
    </row>
    <row r="27" spans="1:9" ht="18.75" customHeight="1">
      <c r="A27" s="192" t="s">
        <v>649</v>
      </c>
      <c r="B27" s="193" t="s">
        <v>651</v>
      </c>
      <c r="C27" s="194" t="s">
        <v>316</v>
      </c>
      <c r="D27" s="185">
        <v>40850</v>
      </c>
      <c r="E27" s="185">
        <v>0</v>
      </c>
      <c r="F27" s="195">
        <v>0</v>
      </c>
      <c r="G27" s="1058"/>
      <c r="H27" s="996"/>
      <c r="I27" s="997"/>
    </row>
    <row r="28" spans="1:9" ht="18.75" customHeight="1">
      <c r="A28" s="163" t="s">
        <v>339</v>
      </c>
      <c r="B28" s="164" t="s">
        <v>340</v>
      </c>
      <c r="C28" s="165" t="s">
        <v>325</v>
      </c>
      <c r="D28" s="185"/>
      <c r="E28" s="170"/>
      <c r="F28" s="186"/>
      <c r="G28" s="1058"/>
      <c r="H28" s="996"/>
      <c r="I28" s="997"/>
    </row>
    <row r="29" spans="1:9" ht="37.5" customHeight="1">
      <c r="A29" s="183" t="s">
        <v>341</v>
      </c>
      <c r="B29" s="184" t="s">
        <v>342</v>
      </c>
      <c r="C29" s="174" t="s">
        <v>316</v>
      </c>
      <c r="D29" s="185">
        <v>401000</v>
      </c>
      <c r="E29" s="185">
        <v>1</v>
      </c>
      <c r="F29" s="186">
        <v>401000</v>
      </c>
      <c r="G29" s="1058">
        <f>SUM(F29:F29)</f>
        <v>401000</v>
      </c>
      <c r="H29" s="996"/>
      <c r="I29" s="997"/>
    </row>
    <row r="30" spans="1:9" ht="44.25" customHeight="1">
      <c r="A30" s="183" t="s">
        <v>343</v>
      </c>
      <c r="B30" s="184" t="s">
        <v>344</v>
      </c>
      <c r="C30" s="174" t="s">
        <v>316</v>
      </c>
      <c r="D30" s="185"/>
      <c r="E30" s="185"/>
      <c r="F30" s="186"/>
      <c r="G30" s="1001"/>
      <c r="H30" s="1000"/>
      <c r="I30" s="1001"/>
    </row>
    <row r="31" spans="1:9" ht="30.75" customHeight="1">
      <c r="A31" s="196" t="s">
        <v>345</v>
      </c>
      <c r="B31" s="197" t="s">
        <v>346</v>
      </c>
      <c r="C31" s="198" t="s">
        <v>325</v>
      </c>
      <c r="D31" s="199"/>
      <c r="E31" s="199"/>
      <c r="F31" s="200">
        <f>F19+F20+F21+F22+F23+F24+F25+F26+F27+F28+F29+F30</f>
        <v>10133200</v>
      </c>
      <c r="G31" s="1230">
        <f>SUM(F31:F31)</f>
        <v>10133200</v>
      </c>
      <c r="H31" s="1232">
        <v>10133200</v>
      </c>
      <c r="I31" s="1239">
        <v>1</v>
      </c>
    </row>
    <row r="32" spans="1:9" ht="29.25" customHeight="1">
      <c r="A32" s="201" t="s">
        <v>347</v>
      </c>
      <c r="B32" s="202" t="s">
        <v>348</v>
      </c>
      <c r="C32" s="203" t="s">
        <v>325</v>
      </c>
      <c r="D32" s="204"/>
      <c r="E32" s="204"/>
      <c r="F32" s="205"/>
      <c r="G32" s="999"/>
      <c r="H32" s="998"/>
      <c r="I32" s="999"/>
    </row>
    <row r="33" spans="1:9" ht="22.5" customHeight="1">
      <c r="A33" s="183" t="s">
        <v>349</v>
      </c>
      <c r="B33" s="184" t="s">
        <v>350</v>
      </c>
      <c r="C33" s="187" t="s">
        <v>351</v>
      </c>
      <c r="D33" s="175"/>
      <c r="E33" s="185"/>
      <c r="F33" s="186"/>
      <c r="G33" s="997"/>
      <c r="H33" s="996"/>
      <c r="I33" s="997"/>
    </row>
    <row r="34" spans="1:9" ht="22.5" customHeight="1">
      <c r="A34" s="183" t="s">
        <v>352</v>
      </c>
      <c r="B34" s="184" t="s">
        <v>353</v>
      </c>
      <c r="C34" s="187" t="s">
        <v>351</v>
      </c>
      <c r="D34" s="175"/>
      <c r="E34" s="185"/>
      <c r="F34" s="186"/>
      <c r="G34" s="997"/>
      <c r="H34" s="996"/>
      <c r="I34" s="997"/>
    </row>
    <row r="35" spans="1:9" ht="18.75" customHeight="1">
      <c r="A35" s="183" t="s">
        <v>354</v>
      </c>
      <c r="B35" s="184" t="s">
        <v>355</v>
      </c>
      <c r="C35" s="174" t="s">
        <v>316</v>
      </c>
      <c r="D35" s="185"/>
      <c r="E35" s="185"/>
      <c r="F35" s="186"/>
      <c r="G35" s="997"/>
      <c r="H35" s="996"/>
      <c r="I35" s="997"/>
    </row>
    <row r="36" spans="1:9" ht="18.75" customHeight="1">
      <c r="A36" s="183" t="s">
        <v>356</v>
      </c>
      <c r="B36" s="184" t="s">
        <v>357</v>
      </c>
      <c r="C36" s="174" t="s">
        <v>316</v>
      </c>
      <c r="D36" s="185"/>
      <c r="E36" s="185"/>
      <c r="F36" s="186"/>
      <c r="G36" s="997"/>
      <c r="H36" s="996"/>
      <c r="I36" s="997"/>
    </row>
    <row r="37" spans="1:9" ht="18.75" customHeight="1">
      <c r="A37" s="183" t="s">
        <v>358</v>
      </c>
      <c r="B37" s="184" t="s">
        <v>359</v>
      </c>
      <c r="C37" s="174" t="s">
        <v>316</v>
      </c>
      <c r="D37" s="185"/>
      <c r="E37" s="185"/>
      <c r="F37" s="186"/>
      <c r="G37" s="997"/>
      <c r="H37" s="996"/>
      <c r="I37" s="997"/>
    </row>
    <row r="38" spans="1:9" ht="18.75" customHeight="1">
      <c r="A38" s="183" t="s">
        <v>360</v>
      </c>
      <c r="B38" s="184" t="s">
        <v>361</v>
      </c>
      <c r="C38" s="174" t="s">
        <v>316</v>
      </c>
      <c r="D38" s="185"/>
      <c r="E38" s="185"/>
      <c r="F38" s="186"/>
      <c r="G38" s="997"/>
      <c r="H38" s="996"/>
      <c r="I38" s="997"/>
    </row>
    <row r="39" spans="1:9" ht="18.75" customHeight="1">
      <c r="A39" s="183" t="s">
        <v>362</v>
      </c>
      <c r="B39" s="184" t="s">
        <v>363</v>
      </c>
      <c r="C39" s="174" t="s">
        <v>316</v>
      </c>
      <c r="D39" s="185"/>
      <c r="E39" s="185"/>
      <c r="F39" s="186"/>
      <c r="G39" s="997"/>
      <c r="H39" s="996"/>
      <c r="I39" s="997"/>
    </row>
    <row r="40" spans="1:9" ht="18.75" customHeight="1">
      <c r="A40" s="183" t="s">
        <v>364</v>
      </c>
      <c r="B40" s="184" t="s">
        <v>365</v>
      </c>
      <c r="C40" s="174" t="s">
        <v>316</v>
      </c>
      <c r="D40" s="185"/>
      <c r="E40" s="185"/>
      <c r="F40" s="186"/>
      <c r="G40" s="997"/>
      <c r="H40" s="996"/>
      <c r="I40" s="997"/>
    </row>
    <row r="41" spans="1:9" ht="25.5" customHeight="1">
      <c r="A41" s="183" t="s">
        <v>366</v>
      </c>
      <c r="B41" s="184" t="s">
        <v>367</v>
      </c>
      <c r="C41" s="174" t="s">
        <v>316</v>
      </c>
      <c r="D41" s="185"/>
      <c r="E41" s="185"/>
      <c r="F41" s="186"/>
      <c r="G41" s="997"/>
      <c r="H41" s="996"/>
      <c r="I41" s="997"/>
    </row>
    <row r="42" spans="1:9" ht="25.5" customHeight="1">
      <c r="A42" s="183" t="s">
        <v>652</v>
      </c>
      <c r="B42" s="184" t="s">
        <v>653</v>
      </c>
      <c r="C42" s="174" t="s">
        <v>654</v>
      </c>
      <c r="D42" s="185">
        <v>3100000</v>
      </c>
      <c r="E42" s="185">
        <v>12</v>
      </c>
      <c r="F42" s="186">
        <v>3100000</v>
      </c>
      <c r="G42" s="1233">
        <f>SUM(F42:F42)</f>
        <v>3100000</v>
      </c>
      <c r="H42" s="996"/>
      <c r="I42" s="997"/>
    </row>
    <row r="43" spans="1:9" ht="30" customHeight="1">
      <c r="A43" s="183" t="s">
        <v>368</v>
      </c>
      <c r="B43" s="184" t="s">
        <v>369</v>
      </c>
      <c r="C43" s="174" t="s">
        <v>316</v>
      </c>
      <c r="D43" s="185"/>
      <c r="E43" s="185"/>
      <c r="F43" s="186"/>
      <c r="G43" s="997"/>
      <c r="H43" s="996"/>
      <c r="I43" s="997"/>
    </row>
    <row r="44" spans="1:9" ht="22.5" customHeight="1">
      <c r="A44" s="183" t="s">
        <v>370</v>
      </c>
      <c r="B44" s="184" t="s">
        <v>371</v>
      </c>
      <c r="C44" s="174" t="s">
        <v>316</v>
      </c>
      <c r="D44" s="185"/>
      <c r="E44" s="185"/>
      <c r="F44" s="186"/>
      <c r="G44" s="997"/>
      <c r="H44" s="996"/>
      <c r="I44" s="997"/>
    </row>
    <row r="45" spans="1:9" ht="33.75" customHeight="1">
      <c r="A45" s="183" t="s">
        <v>372</v>
      </c>
      <c r="B45" s="184" t="s">
        <v>373</v>
      </c>
      <c r="C45" s="174" t="s">
        <v>316</v>
      </c>
      <c r="D45" s="185"/>
      <c r="E45" s="185"/>
      <c r="F45" s="186"/>
      <c r="G45" s="997"/>
      <c r="H45" s="996"/>
      <c r="I45" s="997"/>
    </row>
    <row r="46" spans="1:9" ht="33.75" customHeight="1">
      <c r="A46" s="183" t="s">
        <v>374</v>
      </c>
      <c r="B46" s="184" t="s">
        <v>375</v>
      </c>
      <c r="C46" s="174" t="s">
        <v>316</v>
      </c>
      <c r="D46" s="188"/>
      <c r="E46" s="185"/>
      <c r="F46" s="186"/>
      <c r="G46" s="997"/>
      <c r="H46" s="996"/>
      <c r="I46" s="997"/>
    </row>
    <row r="47" spans="1:9" ht="18.75" customHeight="1">
      <c r="A47" s="183" t="s">
        <v>376</v>
      </c>
      <c r="B47" s="184" t="s">
        <v>377</v>
      </c>
      <c r="C47" s="174" t="s">
        <v>325</v>
      </c>
      <c r="D47" s="175"/>
      <c r="E47" s="185"/>
      <c r="F47" s="186"/>
      <c r="G47" s="997"/>
      <c r="H47" s="996"/>
      <c r="I47" s="997"/>
    </row>
    <row r="48" spans="1:9" ht="27" customHeight="1">
      <c r="A48" s="183" t="s">
        <v>378</v>
      </c>
      <c r="B48" s="184" t="s">
        <v>379</v>
      </c>
      <c r="C48" s="174" t="s">
        <v>316</v>
      </c>
      <c r="D48" s="185">
        <v>1900000</v>
      </c>
      <c r="E48" s="188">
        <v>0.36</v>
      </c>
      <c r="F48" s="186">
        <v>684000</v>
      </c>
      <c r="G48" s="1058">
        <f>SUM(F48:F48)</f>
        <v>684000</v>
      </c>
      <c r="H48" s="996"/>
      <c r="I48" s="997"/>
    </row>
    <row r="49" spans="1:9" ht="18.75" customHeight="1">
      <c r="A49" s="183" t="s">
        <v>380</v>
      </c>
      <c r="B49" s="184" t="s">
        <v>381</v>
      </c>
      <c r="C49" s="174" t="s">
        <v>325</v>
      </c>
      <c r="D49" s="185"/>
      <c r="E49" s="175"/>
      <c r="F49" s="186">
        <v>621047</v>
      </c>
      <c r="G49" s="1058">
        <f>SUM(F49:F49)</f>
        <v>621047</v>
      </c>
      <c r="H49" s="996"/>
      <c r="I49" s="997"/>
    </row>
    <row r="50" spans="1:9" ht="29.25" customHeight="1">
      <c r="A50" s="183" t="s">
        <v>382</v>
      </c>
      <c r="B50" s="184" t="s">
        <v>383</v>
      </c>
      <c r="C50" s="174" t="s">
        <v>325</v>
      </c>
      <c r="D50" s="185"/>
      <c r="E50" s="185"/>
      <c r="F50" s="206"/>
      <c r="G50" s="997"/>
      <c r="H50" s="996"/>
      <c r="I50" s="997"/>
    </row>
    <row r="51" spans="1:9" ht="31.5" customHeight="1">
      <c r="A51" s="163" t="s">
        <v>384</v>
      </c>
      <c r="B51" s="164" t="s">
        <v>385</v>
      </c>
      <c r="C51" s="165" t="s">
        <v>325</v>
      </c>
      <c r="D51" s="189"/>
      <c r="E51" s="189"/>
      <c r="F51" s="207">
        <f>F42+F48+F49</f>
        <v>4405047</v>
      </c>
      <c r="G51" s="1062">
        <v>4595519</v>
      </c>
      <c r="H51" s="1231">
        <v>4595519</v>
      </c>
      <c r="I51" s="1238">
        <f>H51/F51</f>
        <v>1.0432394932449074</v>
      </c>
    </row>
    <row r="52" spans="1:9" ht="38.25" customHeight="1">
      <c r="A52" s="183" t="s">
        <v>386</v>
      </c>
      <c r="B52" s="184" t="s">
        <v>387</v>
      </c>
      <c r="C52" s="174" t="s">
        <v>388</v>
      </c>
      <c r="D52" s="185"/>
      <c r="E52" s="185"/>
      <c r="F52" s="186">
        <v>1800000</v>
      </c>
      <c r="G52" s="1233">
        <f>SUM(F52:F52)</f>
        <v>1800000</v>
      </c>
      <c r="H52" s="1234">
        <v>1800000</v>
      </c>
      <c r="I52" s="1235">
        <v>1</v>
      </c>
    </row>
    <row r="53" spans="1:9" ht="37.5" customHeight="1">
      <c r="A53" s="183" t="s">
        <v>389</v>
      </c>
      <c r="B53" s="184" t="s">
        <v>390</v>
      </c>
      <c r="C53" s="174" t="s">
        <v>388</v>
      </c>
      <c r="D53" s="175"/>
      <c r="E53" s="175"/>
      <c r="F53" s="206"/>
      <c r="G53" s="997"/>
      <c r="H53" s="996"/>
      <c r="I53" s="997"/>
    </row>
    <row r="54" spans="1:9" ht="39" customHeight="1">
      <c r="A54" s="183" t="s">
        <v>391</v>
      </c>
      <c r="B54" s="184" t="s">
        <v>392</v>
      </c>
      <c r="C54" s="174" t="s">
        <v>388</v>
      </c>
      <c r="D54" s="175"/>
      <c r="E54" s="175"/>
      <c r="F54" s="186"/>
      <c r="G54" s="997"/>
      <c r="H54" s="996"/>
      <c r="I54" s="997"/>
    </row>
    <row r="55" spans="1:9" ht="18" customHeight="1">
      <c r="A55" s="208" t="s">
        <v>393</v>
      </c>
      <c r="B55" s="209" t="s">
        <v>394</v>
      </c>
      <c r="C55" s="210" t="s">
        <v>388</v>
      </c>
      <c r="D55" s="211"/>
      <c r="E55" s="211"/>
      <c r="F55" s="212">
        <f>F52+F53+F54</f>
        <v>1800000</v>
      </c>
      <c r="G55" s="1061">
        <f>SUM(F55:F55)</f>
        <v>1800000</v>
      </c>
      <c r="H55" s="1231">
        <v>1800000</v>
      </c>
      <c r="I55" s="1233"/>
    </row>
    <row r="56" spans="1:9" ht="21.75" customHeight="1">
      <c r="A56" s="158"/>
      <c r="B56" s="161" t="s">
        <v>395</v>
      </c>
      <c r="C56" s="213"/>
      <c r="D56" s="214"/>
      <c r="E56" s="214"/>
      <c r="F56" s="162">
        <f>F18+F31+F51+F55</f>
        <v>16338247</v>
      </c>
      <c r="G56" s="1240">
        <v>17764388</v>
      </c>
      <c r="H56" s="1236">
        <v>17764388</v>
      </c>
      <c r="I56" s="1237">
        <f>H56/F56</f>
        <v>1.0872884955160733</v>
      </c>
    </row>
    <row r="60" spans="1:9" ht="18.75" customHeight="1">
      <c r="C60" s="1514"/>
      <c r="D60" s="1514"/>
      <c r="E60" s="1514"/>
      <c r="F60" s="149"/>
    </row>
    <row r="61" spans="1:9" ht="18.75" customHeight="1">
      <c r="C61" s="1522"/>
      <c r="D61" s="1522"/>
      <c r="E61" s="1522"/>
      <c r="F61" s="156"/>
    </row>
    <row r="62" spans="1:9" ht="18.75" customHeight="1">
      <c r="C62" s="1514"/>
      <c r="D62" s="1514"/>
      <c r="E62" s="1514"/>
      <c r="F62" s="149"/>
    </row>
    <row r="63" spans="1:9" ht="18.75" customHeight="1">
      <c r="C63" s="1514"/>
      <c r="D63" s="1514"/>
      <c r="E63" s="1514"/>
      <c r="F63" s="149"/>
    </row>
    <row r="64" spans="1:9" ht="18.75" customHeight="1">
      <c r="C64" s="1514"/>
      <c r="D64" s="1514"/>
      <c r="E64" s="1514"/>
      <c r="F64" s="149"/>
    </row>
    <row r="65" spans="3:6" ht="18.75" customHeight="1">
      <c r="C65" s="1523"/>
      <c r="D65" s="1523"/>
      <c r="E65" s="1523"/>
      <c r="F65" s="151"/>
    </row>
    <row r="66" spans="3:6">
      <c r="D66" s="146"/>
    </row>
  </sheetData>
  <mergeCells count="14">
    <mergeCell ref="C62:E62"/>
    <mergeCell ref="C63:E63"/>
    <mergeCell ref="C64:E64"/>
    <mergeCell ref="C65:E65"/>
    <mergeCell ref="C60:E60"/>
    <mergeCell ref="A3:A4"/>
    <mergeCell ref="B3:B4"/>
    <mergeCell ref="D3:F3"/>
    <mergeCell ref="C61:E61"/>
    <mergeCell ref="H3:H4"/>
    <mergeCell ref="I3:I4"/>
    <mergeCell ref="A2:I2"/>
    <mergeCell ref="A1:I1"/>
    <mergeCell ref="G3:G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55" orientation="portrait" r:id="rId1"/>
  <headerFooter>
    <oddHeader>&amp;R&amp;"Times New Roman CE,Félkövér dőlt"&amp;11 3. melléklet az /2019.(.)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21"/>
  <sheetViews>
    <sheetView zoomScale="91" zoomScaleNormal="91" workbookViewId="0">
      <selection sqref="A1:N19"/>
    </sheetView>
  </sheetViews>
  <sheetFormatPr defaultColWidth="9.33203125" defaultRowHeight="12.75"/>
  <cols>
    <col min="1" max="1" width="6.83203125" style="605" customWidth="1"/>
    <col min="2" max="2" width="33.6640625" style="605" customWidth="1"/>
    <col min="3" max="3" width="10.33203125" style="609" customWidth="1"/>
    <col min="4" max="4" width="10.33203125" style="605" customWidth="1"/>
    <col min="5" max="5" width="12.33203125" style="605" customWidth="1"/>
    <col min="6" max="6" width="12.83203125" style="605" customWidth="1"/>
    <col min="7" max="7" width="14.33203125" style="605" customWidth="1"/>
    <col min="8" max="11" width="13.1640625" style="605" customWidth="1"/>
    <col min="12" max="12" width="16.5" style="605" customWidth="1"/>
    <col min="13" max="13" width="14.1640625" style="605" customWidth="1"/>
    <col min="14" max="14" width="16.83203125" style="605" customWidth="1"/>
    <col min="15" max="16384" width="9.33203125" style="605"/>
  </cols>
  <sheetData>
    <row r="1" spans="1:14" ht="37.5" customHeight="1">
      <c r="A1" s="1528" t="s">
        <v>720</v>
      </c>
      <c r="B1" s="1528"/>
      <c r="C1" s="1528"/>
      <c r="D1" s="1528"/>
      <c r="E1" s="1528"/>
      <c r="F1" s="1528"/>
      <c r="G1" s="1528"/>
      <c r="H1" s="1528"/>
      <c r="I1" s="1528"/>
      <c r="J1" s="1528"/>
      <c r="K1" s="1528"/>
      <c r="L1" s="1528"/>
      <c r="M1" s="1528"/>
      <c r="N1" s="1528"/>
    </row>
    <row r="2" spans="1:14" ht="18.75" customHeight="1">
      <c r="M2" s="1529" t="s">
        <v>1</v>
      </c>
      <c r="N2" s="1529"/>
    </row>
    <row r="3" spans="1:14" ht="18" customHeight="1">
      <c r="A3" s="1534" t="s">
        <v>396</v>
      </c>
      <c r="B3" s="1533" t="s">
        <v>267</v>
      </c>
      <c r="C3" s="1533" t="s">
        <v>611</v>
      </c>
      <c r="D3" s="1533" t="s">
        <v>612</v>
      </c>
      <c r="E3" s="1533" t="s">
        <v>613</v>
      </c>
      <c r="F3" s="1533" t="s">
        <v>614</v>
      </c>
      <c r="G3" s="1533"/>
      <c r="H3" s="1533"/>
      <c r="I3" s="1530" t="s">
        <v>615</v>
      </c>
      <c r="J3" s="1531"/>
      <c r="K3" s="1531"/>
      <c r="L3" s="1531"/>
      <c r="M3" s="1531"/>
      <c r="N3" s="1532"/>
    </row>
    <row r="4" spans="1:14" ht="18" customHeight="1">
      <c r="A4" s="1535"/>
      <c r="B4" s="1524"/>
      <c r="C4" s="1524"/>
      <c r="D4" s="1524"/>
      <c r="E4" s="1524"/>
      <c r="F4" s="1524"/>
      <c r="G4" s="1524"/>
      <c r="H4" s="1524"/>
      <c r="I4" s="1524" t="s">
        <v>616</v>
      </c>
      <c r="J4" s="1524"/>
      <c r="K4" s="1524"/>
      <c r="L4" s="1524"/>
      <c r="M4" s="1524" t="s">
        <v>617</v>
      </c>
      <c r="N4" s="1526"/>
    </row>
    <row r="5" spans="1:14" ht="18" customHeight="1">
      <c r="A5" s="1535"/>
      <c r="B5" s="1524"/>
      <c r="C5" s="1524"/>
      <c r="D5" s="1524"/>
      <c r="E5" s="1524"/>
      <c r="F5" s="1524" t="s">
        <v>618</v>
      </c>
      <c r="G5" s="1524" t="s">
        <v>419</v>
      </c>
      <c r="H5" s="1524" t="s">
        <v>619</v>
      </c>
      <c r="I5" s="1524" t="s">
        <v>620</v>
      </c>
      <c r="J5" s="1524"/>
      <c r="K5" s="1525" t="s">
        <v>624</v>
      </c>
      <c r="L5" s="1524" t="s">
        <v>621</v>
      </c>
      <c r="M5" s="1524" t="s">
        <v>620</v>
      </c>
      <c r="N5" s="1526" t="s">
        <v>621</v>
      </c>
    </row>
    <row r="6" spans="1:14" ht="67.5" customHeight="1">
      <c r="A6" s="1536"/>
      <c r="B6" s="1525"/>
      <c r="C6" s="1525" t="s">
        <v>622</v>
      </c>
      <c r="D6" s="1525"/>
      <c r="E6" s="1525"/>
      <c r="F6" s="1525"/>
      <c r="G6" s="1525"/>
      <c r="H6" s="1525"/>
      <c r="I6" s="755" t="s">
        <v>397</v>
      </c>
      <c r="J6" s="755" t="s">
        <v>623</v>
      </c>
      <c r="K6" s="1537"/>
      <c r="L6" s="1525"/>
      <c r="M6" s="1525"/>
      <c r="N6" s="1527"/>
    </row>
    <row r="7" spans="1:14" ht="25.5" customHeight="1">
      <c r="A7" s="758" t="s">
        <v>9</v>
      </c>
      <c r="B7" s="759"/>
      <c r="C7" s="760"/>
      <c r="D7" s="759"/>
      <c r="E7" s="759"/>
      <c r="F7" s="759"/>
      <c r="G7" s="759"/>
      <c r="H7" s="759"/>
      <c r="I7" s="759"/>
      <c r="J7" s="759"/>
      <c r="K7" s="759"/>
      <c r="L7" s="759"/>
      <c r="M7" s="759"/>
      <c r="N7" s="761"/>
    </row>
    <row r="8" spans="1:14" ht="25.5" customHeight="1">
      <c r="A8" s="608" t="s">
        <v>12</v>
      </c>
      <c r="B8" s="757"/>
      <c r="C8" s="756"/>
      <c r="D8" s="757"/>
      <c r="E8" s="757"/>
      <c r="F8" s="757"/>
      <c r="G8" s="757"/>
      <c r="H8" s="757"/>
      <c r="I8" s="757"/>
      <c r="J8" s="757"/>
      <c r="K8" s="757"/>
      <c r="L8" s="757"/>
      <c r="M8" s="757"/>
      <c r="N8" s="762"/>
    </row>
    <row r="9" spans="1:14" ht="25.5" customHeight="1">
      <c r="A9" s="608" t="s">
        <v>15</v>
      </c>
      <c r="B9" s="757"/>
      <c r="C9" s="756"/>
      <c r="D9" s="757"/>
      <c r="E9" s="757"/>
      <c r="F9" s="757"/>
      <c r="G9" s="757"/>
      <c r="H9" s="757"/>
      <c r="I9" s="757"/>
      <c r="J9" s="757"/>
      <c r="K9" s="757"/>
      <c r="L9" s="757"/>
      <c r="M9" s="757"/>
      <c r="N9" s="762"/>
    </row>
    <row r="10" spans="1:14" ht="25.5" customHeight="1">
      <c r="A10" s="608" t="s">
        <v>18</v>
      </c>
      <c r="B10" s="757"/>
      <c r="C10" s="756"/>
      <c r="D10" s="757"/>
      <c r="E10" s="757"/>
      <c r="F10" s="757"/>
      <c r="G10" s="757"/>
      <c r="H10" s="757"/>
      <c r="I10" s="757"/>
      <c r="J10" s="757"/>
      <c r="K10" s="757"/>
      <c r="L10" s="757"/>
      <c r="M10" s="757"/>
      <c r="N10" s="762"/>
    </row>
    <row r="11" spans="1:14" ht="25.5" customHeight="1">
      <c r="A11" s="608" t="s">
        <v>21</v>
      </c>
      <c r="B11" s="757"/>
      <c r="C11" s="756"/>
      <c r="D11" s="757"/>
      <c r="E11" s="757"/>
      <c r="F11" s="757"/>
      <c r="G11" s="757"/>
      <c r="H11" s="757"/>
      <c r="I11" s="757"/>
      <c r="J11" s="757"/>
      <c r="K11" s="757"/>
      <c r="L11" s="757"/>
      <c r="M11" s="757"/>
      <c r="N11" s="762"/>
    </row>
    <row r="12" spans="1:14" ht="25.5" customHeight="1">
      <c r="A12" s="763" t="s">
        <v>24</v>
      </c>
      <c r="B12" s="764"/>
      <c r="C12" s="765"/>
      <c r="D12" s="764"/>
      <c r="E12" s="764"/>
      <c r="F12" s="764"/>
      <c r="G12" s="764"/>
      <c r="H12" s="764"/>
      <c r="I12" s="764"/>
      <c r="J12" s="764"/>
      <c r="K12" s="764"/>
      <c r="L12" s="764"/>
      <c r="M12" s="764"/>
      <c r="N12" s="766"/>
    </row>
    <row r="13" spans="1:14" ht="25.5" customHeight="1">
      <c r="A13" s="606" t="s">
        <v>27</v>
      </c>
      <c r="B13" s="769" t="s">
        <v>625</v>
      </c>
      <c r="C13" s="326"/>
      <c r="D13" s="769"/>
      <c r="E13" s="769"/>
      <c r="F13" s="769"/>
      <c r="G13" s="769"/>
      <c r="H13" s="769"/>
      <c r="I13" s="769"/>
      <c r="J13" s="769"/>
      <c r="K13" s="769"/>
      <c r="L13" s="769"/>
      <c r="M13" s="769"/>
      <c r="N13" s="770"/>
    </row>
    <row r="14" spans="1:14" ht="25.5" customHeight="1">
      <c r="A14" s="607" t="s">
        <v>30</v>
      </c>
      <c r="B14" s="759" t="s">
        <v>676</v>
      </c>
      <c r="C14" s="805">
        <v>2017</v>
      </c>
      <c r="D14" s="803">
        <v>2018</v>
      </c>
      <c r="E14" s="759">
        <v>31390704</v>
      </c>
      <c r="F14" s="759">
        <v>0</v>
      </c>
      <c r="G14" s="759">
        <v>1387155</v>
      </c>
      <c r="H14" s="759">
        <v>30603549</v>
      </c>
      <c r="I14" s="759">
        <v>31390704</v>
      </c>
      <c r="J14" s="759">
        <v>31390704</v>
      </c>
      <c r="K14" s="759"/>
      <c r="L14" s="767"/>
      <c r="M14" s="767"/>
      <c r="N14" s="768"/>
    </row>
    <row r="15" spans="1:14" ht="25.5" customHeight="1">
      <c r="A15" s="608" t="s">
        <v>33</v>
      </c>
      <c r="B15" s="757"/>
      <c r="C15" s="804"/>
      <c r="D15" s="804"/>
      <c r="E15" s="757"/>
      <c r="F15" s="757"/>
      <c r="G15" s="757"/>
      <c r="H15" s="757"/>
      <c r="I15" s="757"/>
      <c r="J15" s="757"/>
      <c r="K15" s="757"/>
      <c r="L15" s="757"/>
      <c r="M15" s="757"/>
      <c r="N15" s="762"/>
    </row>
    <row r="16" spans="1:14" ht="25.5" customHeight="1">
      <c r="A16" s="608" t="s">
        <v>36</v>
      </c>
      <c r="B16" s="757"/>
      <c r="C16" s="756"/>
      <c r="D16" s="757"/>
      <c r="E16" s="757"/>
      <c r="F16" s="757"/>
      <c r="G16" s="757"/>
      <c r="H16" s="757"/>
      <c r="I16" s="757"/>
      <c r="J16" s="757"/>
      <c r="K16" s="757"/>
      <c r="L16" s="757"/>
      <c r="M16" s="757"/>
      <c r="N16" s="762"/>
    </row>
    <row r="17" spans="1:14" ht="25.5" customHeight="1">
      <c r="A17" s="763" t="s">
        <v>38</v>
      </c>
      <c r="B17" s="764"/>
      <c r="C17" s="765"/>
      <c r="D17" s="764"/>
      <c r="E17" s="764"/>
      <c r="F17" s="764"/>
      <c r="G17" s="764"/>
      <c r="H17" s="764"/>
      <c r="I17" s="764"/>
      <c r="J17" s="764"/>
      <c r="K17" s="764"/>
      <c r="L17" s="764"/>
      <c r="M17" s="764"/>
      <c r="N17" s="766"/>
    </row>
    <row r="18" spans="1:14" ht="25.5" customHeight="1">
      <c r="A18" s="606" t="s">
        <v>40</v>
      </c>
      <c r="B18" s="769" t="s">
        <v>626</v>
      </c>
      <c r="C18" s="326"/>
      <c r="D18" s="769"/>
      <c r="E18" s="769">
        <f>E14+E15+E16+E17</f>
        <v>31390704</v>
      </c>
      <c r="F18" s="769">
        <f t="shared" ref="F18:L18" si="0">F14+F15+F16+F17</f>
        <v>0</v>
      </c>
      <c r="G18" s="769">
        <f t="shared" si="0"/>
        <v>1387155</v>
      </c>
      <c r="H18" s="769">
        <f t="shared" si="0"/>
        <v>30603549</v>
      </c>
      <c r="I18" s="769">
        <f t="shared" si="0"/>
        <v>31390704</v>
      </c>
      <c r="J18" s="769">
        <f t="shared" si="0"/>
        <v>31390704</v>
      </c>
      <c r="K18" s="769">
        <f t="shared" si="0"/>
        <v>0</v>
      </c>
      <c r="L18" s="769">
        <f t="shared" si="0"/>
        <v>0</v>
      </c>
      <c r="M18" s="769"/>
      <c r="N18" s="770"/>
    </row>
    <row r="19" spans="1:14" ht="25.5" customHeight="1">
      <c r="A19" s="606" t="s">
        <v>42</v>
      </c>
      <c r="B19" s="769" t="s">
        <v>395</v>
      </c>
      <c r="C19" s="326"/>
      <c r="D19" s="769"/>
      <c r="E19" s="769">
        <f>E13+E18</f>
        <v>31390704</v>
      </c>
      <c r="F19" s="769">
        <f t="shared" ref="F19:L19" si="1">F13+F18</f>
        <v>0</v>
      </c>
      <c r="G19" s="769">
        <f t="shared" si="1"/>
        <v>1387155</v>
      </c>
      <c r="H19" s="769">
        <f t="shared" si="1"/>
        <v>30603549</v>
      </c>
      <c r="I19" s="769">
        <f t="shared" si="1"/>
        <v>31390704</v>
      </c>
      <c r="J19" s="769">
        <f t="shared" si="1"/>
        <v>31390704</v>
      </c>
      <c r="K19" s="769">
        <f t="shared" si="1"/>
        <v>0</v>
      </c>
      <c r="L19" s="769">
        <f t="shared" si="1"/>
        <v>0</v>
      </c>
      <c r="M19" s="769"/>
      <c r="N19" s="770"/>
    </row>
    <row r="20" spans="1:14" ht="17.25" customHeight="1">
      <c r="A20" s="609"/>
    </row>
    <row r="21" spans="1:14" ht="17.25" customHeight="1">
      <c r="A21" s="609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/2019. (.)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24"/>
  <sheetViews>
    <sheetView zoomScaleNormal="100" workbookViewId="0">
      <selection sqref="A1:H23"/>
    </sheetView>
  </sheetViews>
  <sheetFormatPr defaultColWidth="9.33203125" defaultRowHeight="15"/>
  <cols>
    <col min="1" max="1" width="8.5" style="216" customWidth="1"/>
    <col min="2" max="2" width="9.33203125" style="216"/>
    <col min="3" max="3" width="22.1640625" style="216" customWidth="1"/>
    <col min="4" max="4" width="40.5" style="216" customWidth="1"/>
    <col min="5" max="5" width="30.83203125" style="218" customWidth="1"/>
    <col min="6" max="6" width="18.6640625" style="216" customWidth="1"/>
    <col min="7" max="7" width="18.1640625" style="216" customWidth="1"/>
    <col min="8" max="8" width="20.6640625" style="216" customWidth="1"/>
    <col min="9" max="16384" width="9.33203125" style="216"/>
  </cols>
  <sheetData>
    <row r="1" spans="1:8" ht="41.25" customHeight="1">
      <c r="A1" s="1554" t="s">
        <v>721</v>
      </c>
      <c r="B1" s="1554"/>
      <c r="C1" s="1554"/>
      <c r="D1" s="1554"/>
      <c r="E1" s="1554"/>
      <c r="F1" s="1554"/>
      <c r="G1" s="1554"/>
      <c r="H1" s="1554"/>
    </row>
    <row r="2" spans="1:8">
      <c r="A2" s="217"/>
      <c r="B2" s="217"/>
      <c r="C2" s="217"/>
      <c r="D2" s="217"/>
    </row>
    <row r="3" spans="1:8">
      <c r="A3" s="217"/>
      <c r="B3" s="217"/>
      <c r="C3" s="217"/>
      <c r="D3" s="217"/>
      <c r="E3" s="219"/>
      <c r="F3" s="219"/>
      <c r="H3" s="219" t="s">
        <v>1</v>
      </c>
    </row>
    <row r="4" spans="1:8" ht="33" customHeight="1">
      <c r="A4" s="729" t="s">
        <v>396</v>
      </c>
      <c r="B4" s="1539" t="s">
        <v>400</v>
      </c>
      <c r="C4" s="1539"/>
      <c r="D4" s="1539"/>
      <c r="E4" s="730" t="s">
        <v>401</v>
      </c>
      <c r="F4" s="1079" t="s">
        <v>698</v>
      </c>
      <c r="G4" s="1241" t="s">
        <v>699</v>
      </c>
      <c r="H4" s="1241" t="s">
        <v>759</v>
      </c>
    </row>
    <row r="5" spans="1:8" ht="21.75" customHeight="1">
      <c r="A5" s="726" t="s">
        <v>9</v>
      </c>
      <c r="B5" s="1540" t="s">
        <v>655</v>
      </c>
      <c r="C5" s="1540"/>
      <c r="D5" s="1540"/>
      <c r="E5" s="732">
        <v>250000</v>
      </c>
      <c r="F5" s="1078">
        <f>SUM(E5:E5)</f>
        <v>250000</v>
      </c>
      <c r="G5" s="1244">
        <v>250000</v>
      </c>
      <c r="H5" s="1250">
        <v>1</v>
      </c>
    </row>
    <row r="6" spans="1:8" ht="21.75" customHeight="1">
      <c r="A6" s="220" t="s">
        <v>12</v>
      </c>
      <c r="B6" s="1541"/>
      <c r="C6" s="1542"/>
      <c r="D6" s="1543"/>
      <c r="E6" s="733"/>
      <c r="F6" s="1002"/>
      <c r="G6" s="1245"/>
      <c r="H6" s="1242"/>
    </row>
    <row r="7" spans="1:8" ht="21.75" customHeight="1">
      <c r="A7" s="220" t="s">
        <v>15</v>
      </c>
      <c r="B7" s="1538"/>
      <c r="C7" s="1538"/>
      <c r="D7" s="1538"/>
      <c r="E7" s="733"/>
      <c r="F7" s="1002"/>
      <c r="G7" s="1245"/>
      <c r="H7" s="1242"/>
    </row>
    <row r="8" spans="1:8" ht="21.75" customHeight="1">
      <c r="A8" s="220" t="s">
        <v>18</v>
      </c>
      <c r="B8" s="1538"/>
      <c r="C8" s="1538"/>
      <c r="D8" s="1538"/>
      <c r="E8" s="733"/>
      <c r="F8" s="1002"/>
      <c r="G8" s="1245"/>
      <c r="H8" s="1242"/>
    </row>
    <row r="9" spans="1:8" ht="21.75" customHeight="1">
      <c r="A9" s="220" t="s">
        <v>21</v>
      </c>
      <c r="B9" s="1555"/>
      <c r="C9" s="1555"/>
      <c r="D9" s="1555"/>
      <c r="E9" s="733"/>
      <c r="F9" s="1002"/>
      <c r="G9" s="1245"/>
      <c r="H9" s="1242"/>
    </row>
    <row r="10" spans="1:8" ht="29.25" customHeight="1">
      <c r="A10" s="220" t="s">
        <v>24</v>
      </c>
      <c r="B10" s="1556"/>
      <c r="C10" s="1556"/>
      <c r="D10" s="1556"/>
      <c r="E10" s="734"/>
      <c r="F10" s="1002"/>
      <c r="G10" s="1245"/>
      <c r="H10" s="1242"/>
    </row>
    <row r="11" spans="1:8" ht="21.75" customHeight="1">
      <c r="A11" s="220" t="s">
        <v>27</v>
      </c>
      <c r="B11" s="1556"/>
      <c r="C11" s="1556"/>
      <c r="D11" s="1556"/>
      <c r="E11" s="734"/>
      <c r="F11" s="1002"/>
      <c r="G11" s="1245"/>
      <c r="H11" s="1242"/>
    </row>
    <row r="12" spans="1:8" ht="21.75" customHeight="1">
      <c r="A12" s="220" t="s">
        <v>30</v>
      </c>
      <c r="B12" s="1538"/>
      <c r="C12" s="1538"/>
      <c r="D12" s="1538"/>
      <c r="E12" s="733"/>
      <c r="F12" s="1002"/>
      <c r="G12" s="1245"/>
      <c r="H12" s="1242"/>
    </row>
    <row r="13" spans="1:8" ht="21.75" customHeight="1">
      <c r="A13" s="220" t="s">
        <v>33</v>
      </c>
      <c r="B13" s="1538"/>
      <c r="C13" s="1538"/>
      <c r="D13" s="1538"/>
      <c r="E13" s="733"/>
      <c r="F13" s="1002"/>
      <c r="G13" s="1245"/>
      <c r="H13" s="1242"/>
    </row>
    <row r="14" spans="1:8" ht="21.75" customHeight="1">
      <c r="A14" s="220" t="s">
        <v>36</v>
      </c>
      <c r="B14" s="1538"/>
      <c r="C14" s="1538"/>
      <c r="D14" s="1538"/>
      <c r="E14" s="733"/>
      <c r="F14" s="1002"/>
      <c r="G14" s="1245"/>
      <c r="H14" s="1242"/>
    </row>
    <row r="15" spans="1:8" ht="30" customHeight="1">
      <c r="A15" s="220" t="s">
        <v>40</v>
      </c>
      <c r="B15" s="1538"/>
      <c r="C15" s="1538"/>
      <c r="D15" s="1538"/>
      <c r="E15" s="735"/>
      <c r="F15" s="1002"/>
      <c r="G15" s="1245"/>
      <c r="H15" s="1242"/>
    </row>
    <row r="16" spans="1:8" ht="30" customHeight="1">
      <c r="A16" s="220" t="s">
        <v>42</v>
      </c>
      <c r="B16" s="1538"/>
      <c r="C16" s="1538"/>
      <c r="D16" s="1538"/>
      <c r="E16" s="735"/>
      <c r="F16" s="1002"/>
      <c r="G16" s="1245"/>
      <c r="H16" s="1242"/>
    </row>
    <row r="17" spans="1:8" ht="21.75" customHeight="1">
      <c r="A17" s="220" t="s">
        <v>44</v>
      </c>
      <c r="B17" s="1538"/>
      <c r="C17" s="1538"/>
      <c r="D17" s="1538"/>
      <c r="E17" s="735"/>
      <c r="F17" s="1002"/>
      <c r="G17" s="1245"/>
      <c r="H17" s="1242"/>
    </row>
    <row r="18" spans="1:8" ht="21.75" customHeight="1">
      <c r="A18" s="220" t="s">
        <v>46</v>
      </c>
      <c r="B18" s="1549"/>
      <c r="C18" s="1549"/>
      <c r="D18" s="1549"/>
      <c r="E18" s="735"/>
      <c r="F18" s="1002"/>
      <c r="G18" s="1245"/>
      <c r="H18" s="1242"/>
    </row>
    <row r="19" spans="1:8" ht="21.75" customHeight="1">
      <c r="A19" s="725" t="s">
        <v>48</v>
      </c>
      <c r="B19" s="1551"/>
      <c r="C19" s="1552"/>
      <c r="D19" s="1553"/>
      <c r="E19" s="736"/>
      <c r="F19" s="1003"/>
      <c r="G19" s="1246"/>
      <c r="H19" s="1243"/>
    </row>
    <row r="20" spans="1:8" ht="21.75" customHeight="1">
      <c r="A20" s="731" t="s">
        <v>50</v>
      </c>
      <c r="B20" s="1547" t="s">
        <v>722</v>
      </c>
      <c r="C20" s="1547"/>
      <c r="D20" s="1547"/>
      <c r="E20" s="728">
        <f>SUM(E5+E6+E7+E8+E12+E13+E14+E15+E16+E17+E18)</f>
        <v>250000</v>
      </c>
      <c r="F20" s="1004">
        <f>SUM(E20:E20)</f>
        <v>250000</v>
      </c>
      <c r="G20" s="1247">
        <v>250000</v>
      </c>
      <c r="H20" s="1248">
        <v>1</v>
      </c>
    </row>
    <row r="21" spans="1:8" ht="21.75" customHeight="1">
      <c r="A21" s="727" t="s">
        <v>53</v>
      </c>
      <c r="B21" s="1550"/>
      <c r="C21" s="1550"/>
      <c r="D21" s="1550"/>
      <c r="E21" s="736"/>
      <c r="F21" s="1005"/>
      <c r="G21" s="1247"/>
      <c r="H21" s="1249"/>
    </row>
    <row r="22" spans="1:8" ht="21.75" customHeight="1">
      <c r="A22" s="731" t="s">
        <v>56</v>
      </c>
      <c r="B22" s="1548" t="s">
        <v>610</v>
      </c>
      <c r="C22" s="1548"/>
      <c r="D22" s="1548"/>
      <c r="E22" s="728">
        <f>SUM(E21)</f>
        <v>0</v>
      </c>
      <c r="F22" s="1005"/>
      <c r="G22" s="1247"/>
      <c r="H22" s="1249"/>
    </row>
    <row r="23" spans="1:8" s="221" customFormat="1" ht="24" customHeight="1">
      <c r="A23" s="1544" t="s">
        <v>602</v>
      </c>
      <c r="B23" s="1545"/>
      <c r="C23" s="1545"/>
      <c r="D23" s="1545"/>
      <c r="E23" s="737">
        <f>SUM(E20+E22)</f>
        <v>250000</v>
      </c>
      <c r="F23" s="1006">
        <f>SUM(E23:E23)</f>
        <v>250000</v>
      </c>
      <c r="G23" s="1247">
        <v>250000</v>
      </c>
      <c r="H23" s="1248">
        <v>1</v>
      </c>
    </row>
    <row r="24" spans="1:8">
      <c r="A24" s="222"/>
      <c r="B24" s="1546"/>
      <c r="C24" s="1546"/>
      <c r="D24" s="1546"/>
      <c r="E24" s="223"/>
    </row>
  </sheetData>
  <mergeCells count="22">
    <mergeCell ref="A1:H1"/>
    <mergeCell ref="B13:D13"/>
    <mergeCell ref="B8:D8"/>
    <mergeCell ref="B9:D9"/>
    <mergeCell ref="B10:D10"/>
    <mergeCell ref="B11:D11"/>
    <mergeCell ref="B12:D12"/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B4:D4"/>
    <mergeCell ref="B5:D5"/>
    <mergeCell ref="B6:D6"/>
    <mergeCell ref="B7:D7"/>
  </mergeCells>
  <printOptions horizontalCentered="1"/>
  <pageMargins left="0.51181102362204722" right="0.51181102362204722" top="1.1417322834645669" bottom="0.74803149606299213" header="0.70866141732283472" footer="0.70866141732283472"/>
  <pageSetup paperSize="9" scale="55" orientation="portrait" horizontalDpi="4294967293" verticalDpi="4294967293" r:id="rId1"/>
  <headerFooter scaleWithDoc="0" alignWithMargins="0">
    <oddHeader>&amp;R&amp;"Times New Roman,Félkövér dőlt"&amp;11 5. melléklet az /2019.(.)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D20"/>
  <sheetViews>
    <sheetView zoomScaleNormal="100" workbookViewId="0">
      <selection sqref="A1:D11"/>
    </sheetView>
  </sheetViews>
  <sheetFormatPr defaultColWidth="10.6640625" defaultRowHeight="12.75"/>
  <cols>
    <col min="1" max="1" width="11.33203125" style="689" customWidth="1"/>
    <col min="2" max="2" width="43.33203125" style="689" customWidth="1"/>
    <col min="3" max="3" width="30.83203125" style="689" customWidth="1"/>
    <col min="4" max="4" width="13.6640625" style="689" customWidth="1"/>
    <col min="5" max="249" width="10.6640625" style="689"/>
    <col min="250" max="250" width="7" style="689" customWidth="1"/>
    <col min="251" max="251" width="34.5" style="689" customWidth="1"/>
    <col min="252" max="252" width="11" style="689" customWidth="1"/>
    <col min="253" max="253" width="16.83203125" style="689" customWidth="1"/>
    <col min="254" max="254" width="17.1640625" style="689" customWidth="1"/>
    <col min="255" max="255" width="15.33203125" style="689" customWidth="1"/>
    <col min="256" max="256" width="15.5" style="689" customWidth="1"/>
    <col min="257" max="505" width="10.6640625" style="689"/>
    <col min="506" max="506" width="7" style="689" customWidth="1"/>
    <col min="507" max="507" width="34.5" style="689" customWidth="1"/>
    <col min="508" max="508" width="11" style="689" customWidth="1"/>
    <col min="509" max="509" width="16.83203125" style="689" customWidth="1"/>
    <col min="510" max="510" width="17.1640625" style="689" customWidth="1"/>
    <col min="511" max="511" width="15.33203125" style="689" customWidth="1"/>
    <col min="512" max="512" width="15.5" style="689" customWidth="1"/>
    <col min="513" max="761" width="10.6640625" style="689"/>
    <col min="762" max="762" width="7" style="689" customWidth="1"/>
    <col min="763" max="763" width="34.5" style="689" customWidth="1"/>
    <col min="764" max="764" width="11" style="689" customWidth="1"/>
    <col min="765" max="765" width="16.83203125" style="689" customWidth="1"/>
    <col min="766" max="766" width="17.1640625" style="689" customWidth="1"/>
    <col min="767" max="767" width="15.33203125" style="689" customWidth="1"/>
    <col min="768" max="768" width="15.5" style="689" customWidth="1"/>
    <col min="769" max="1017" width="10.6640625" style="689"/>
    <col min="1018" max="1018" width="7" style="689" customWidth="1"/>
    <col min="1019" max="1019" width="34.5" style="689" customWidth="1"/>
    <col min="1020" max="1020" width="11" style="689" customWidth="1"/>
    <col min="1021" max="1021" width="16.83203125" style="689" customWidth="1"/>
    <col min="1022" max="1022" width="17.1640625" style="689" customWidth="1"/>
    <col min="1023" max="1023" width="15.33203125" style="689" customWidth="1"/>
    <col min="1024" max="1024" width="15.5" style="689" customWidth="1"/>
    <col min="1025" max="1273" width="10.6640625" style="689"/>
    <col min="1274" max="1274" width="7" style="689" customWidth="1"/>
    <col min="1275" max="1275" width="34.5" style="689" customWidth="1"/>
    <col min="1276" max="1276" width="11" style="689" customWidth="1"/>
    <col min="1277" max="1277" width="16.83203125" style="689" customWidth="1"/>
    <col min="1278" max="1278" width="17.1640625" style="689" customWidth="1"/>
    <col min="1279" max="1279" width="15.33203125" style="689" customWidth="1"/>
    <col min="1280" max="1280" width="15.5" style="689" customWidth="1"/>
    <col min="1281" max="1529" width="10.6640625" style="689"/>
    <col min="1530" max="1530" width="7" style="689" customWidth="1"/>
    <col min="1531" max="1531" width="34.5" style="689" customWidth="1"/>
    <col min="1532" max="1532" width="11" style="689" customWidth="1"/>
    <col min="1533" max="1533" width="16.83203125" style="689" customWidth="1"/>
    <col min="1534" max="1534" width="17.1640625" style="689" customWidth="1"/>
    <col min="1535" max="1535" width="15.33203125" style="689" customWidth="1"/>
    <col min="1536" max="1536" width="15.5" style="689" customWidth="1"/>
    <col min="1537" max="1785" width="10.6640625" style="689"/>
    <col min="1786" max="1786" width="7" style="689" customWidth="1"/>
    <col min="1787" max="1787" width="34.5" style="689" customWidth="1"/>
    <col min="1788" max="1788" width="11" style="689" customWidth="1"/>
    <col min="1789" max="1789" width="16.83203125" style="689" customWidth="1"/>
    <col min="1790" max="1790" width="17.1640625" style="689" customWidth="1"/>
    <col min="1791" max="1791" width="15.33203125" style="689" customWidth="1"/>
    <col min="1792" max="1792" width="15.5" style="689" customWidth="1"/>
    <col min="1793" max="2041" width="10.6640625" style="689"/>
    <col min="2042" max="2042" width="7" style="689" customWidth="1"/>
    <col min="2043" max="2043" width="34.5" style="689" customWidth="1"/>
    <col min="2044" max="2044" width="11" style="689" customWidth="1"/>
    <col min="2045" max="2045" width="16.83203125" style="689" customWidth="1"/>
    <col min="2046" max="2046" width="17.1640625" style="689" customWidth="1"/>
    <col min="2047" max="2047" width="15.33203125" style="689" customWidth="1"/>
    <col min="2048" max="2048" width="15.5" style="689" customWidth="1"/>
    <col min="2049" max="2297" width="10.6640625" style="689"/>
    <col min="2298" max="2298" width="7" style="689" customWidth="1"/>
    <col min="2299" max="2299" width="34.5" style="689" customWidth="1"/>
    <col min="2300" max="2300" width="11" style="689" customWidth="1"/>
    <col min="2301" max="2301" width="16.83203125" style="689" customWidth="1"/>
    <col min="2302" max="2302" width="17.1640625" style="689" customWidth="1"/>
    <col min="2303" max="2303" width="15.33203125" style="689" customWidth="1"/>
    <col min="2304" max="2304" width="15.5" style="689" customWidth="1"/>
    <col min="2305" max="2553" width="10.6640625" style="689"/>
    <col min="2554" max="2554" width="7" style="689" customWidth="1"/>
    <col min="2555" max="2555" width="34.5" style="689" customWidth="1"/>
    <col min="2556" max="2556" width="11" style="689" customWidth="1"/>
    <col min="2557" max="2557" width="16.83203125" style="689" customWidth="1"/>
    <col min="2558" max="2558" width="17.1640625" style="689" customWidth="1"/>
    <col min="2559" max="2559" width="15.33203125" style="689" customWidth="1"/>
    <col min="2560" max="2560" width="15.5" style="689" customWidth="1"/>
    <col min="2561" max="2809" width="10.6640625" style="689"/>
    <col min="2810" max="2810" width="7" style="689" customWidth="1"/>
    <col min="2811" max="2811" width="34.5" style="689" customWidth="1"/>
    <col min="2812" max="2812" width="11" style="689" customWidth="1"/>
    <col min="2813" max="2813" width="16.83203125" style="689" customWidth="1"/>
    <col min="2814" max="2814" width="17.1640625" style="689" customWidth="1"/>
    <col min="2815" max="2815" width="15.33203125" style="689" customWidth="1"/>
    <col min="2816" max="2816" width="15.5" style="689" customWidth="1"/>
    <col min="2817" max="3065" width="10.6640625" style="689"/>
    <col min="3066" max="3066" width="7" style="689" customWidth="1"/>
    <col min="3067" max="3067" width="34.5" style="689" customWidth="1"/>
    <col min="3068" max="3068" width="11" style="689" customWidth="1"/>
    <col min="3069" max="3069" width="16.83203125" style="689" customWidth="1"/>
    <col min="3070" max="3070" width="17.1640625" style="689" customWidth="1"/>
    <col min="3071" max="3071" width="15.33203125" style="689" customWidth="1"/>
    <col min="3072" max="3072" width="15.5" style="689" customWidth="1"/>
    <col min="3073" max="3321" width="10.6640625" style="689"/>
    <col min="3322" max="3322" width="7" style="689" customWidth="1"/>
    <col min="3323" max="3323" width="34.5" style="689" customWidth="1"/>
    <col min="3324" max="3324" width="11" style="689" customWidth="1"/>
    <col min="3325" max="3325" width="16.83203125" style="689" customWidth="1"/>
    <col min="3326" max="3326" width="17.1640625" style="689" customWidth="1"/>
    <col min="3327" max="3327" width="15.33203125" style="689" customWidth="1"/>
    <col min="3328" max="3328" width="15.5" style="689" customWidth="1"/>
    <col min="3329" max="3577" width="10.6640625" style="689"/>
    <col min="3578" max="3578" width="7" style="689" customWidth="1"/>
    <col min="3579" max="3579" width="34.5" style="689" customWidth="1"/>
    <col min="3580" max="3580" width="11" style="689" customWidth="1"/>
    <col min="3581" max="3581" width="16.83203125" style="689" customWidth="1"/>
    <col min="3582" max="3582" width="17.1640625" style="689" customWidth="1"/>
    <col min="3583" max="3583" width="15.33203125" style="689" customWidth="1"/>
    <col min="3584" max="3584" width="15.5" style="689" customWidth="1"/>
    <col min="3585" max="3833" width="10.6640625" style="689"/>
    <col min="3834" max="3834" width="7" style="689" customWidth="1"/>
    <col min="3835" max="3835" width="34.5" style="689" customWidth="1"/>
    <col min="3836" max="3836" width="11" style="689" customWidth="1"/>
    <col min="3837" max="3837" width="16.83203125" style="689" customWidth="1"/>
    <col min="3838" max="3838" width="17.1640625" style="689" customWidth="1"/>
    <col min="3839" max="3839" width="15.33203125" style="689" customWidth="1"/>
    <col min="3840" max="3840" width="15.5" style="689" customWidth="1"/>
    <col min="3841" max="4089" width="10.6640625" style="689"/>
    <col min="4090" max="4090" width="7" style="689" customWidth="1"/>
    <col min="4091" max="4091" width="34.5" style="689" customWidth="1"/>
    <col min="4092" max="4092" width="11" style="689" customWidth="1"/>
    <col min="4093" max="4093" width="16.83203125" style="689" customWidth="1"/>
    <col min="4094" max="4094" width="17.1640625" style="689" customWidth="1"/>
    <col min="4095" max="4095" width="15.33203125" style="689" customWidth="1"/>
    <col min="4096" max="4096" width="15.5" style="689" customWidth="1"/>
    <col min="4097" max="4345" width="10.6640625" style="689"/>
    <col min="4346" max="4346" width="7" style="689" customWidth="1"/>
    <col min="4347" max="4347" width="34.5" style="689" customWidth="1"/>
    <col min="4348" max="4348" width="11" style="689" customWidth="1"/>
    <col min="4349" max="4349" width="16.83203125" style="689" customWidth="1"/>
    <col min="4350" max="4350" width="17.1640625" style="689" customWidth="1"/>
    <col min="4351" max="4351" width="15.33203125" style="689" customWidth="1"/>
    <col min="4352" max="4352" width="15.5" style="689" customWidth="1"/>
    <col min="4353" max="4601" width="10.6640625" style="689"/>
    <col min="4602" max="4602" width="7" style="689" customWidth="1"/>
    <col min="4603" max="4603" width="34.5" style="689" customWidth="1"/>
    <col min="4604" max="4604" width="11" style="689" customWidth="1"/>
    <col min="4605" max="4605" width="16.83203125" style="689" customWidth="1"/>
    <col min="4606" max="4606" width="17.1640625" style="689" customWidth="1"/>
    <col min="4607" max="4607" width="15.33203125" style="689" customWidth="1"/>
    <col min="4608" max="4608" width="15.5" style="689" customWidth="1"/>
    <col min="4609" max="4857" width="10.6640625" style="689"/>
    <col min="4858" max="4858" width="7" style="689" customWidth="1"/>
    <col min="4859" max="4859" width="34.5" style="689" customWidth="1"/>
    <col min="4860" max="4860" width="11" style="689" customWidth="1"/>
    <col min="4861" max="4861" width="16.83203125" style="689" customWidth="1"/>
    <col min="4862" max="4862" width="17.1640625" style="689" customWidth="1"/>
    <col min="4863" max="4863" width="15.33203125" style="689" customWidth="1"/>
    <col min="4864" max="4864" width="15.5" style="689" customWidth="1"/>
    <col min="4865" max="5113" width="10.6640625" style="689"/>
    <col min="5114" max="5114" width="7" style="689" customWidth="1"/>
    <col min="5115" max="5115" width="34.5" style="689" customWidth="1"/>
    <col min="5116" max="5116" width="11" style="689" customWidth="1"/>
    <col min="5117" max="5117" width="16.83203125" style="689" customWidth="1"/>
    <col min="5118" max="5118" width="17.1640625" style="689" customWidth="1"/>
    <col min="5119" max="5119" width="15.33203125" style="689" customWidth="1"/>
    <col min="5120" max="5120" width="15.5" style="689" customWidth="1"/>
    <col min="5121" max="5369" width="10.6640625" style="689"/>
    <col min="5370" max="5370" width="7" style="689" customWidth="1"/>
    <col min="5371" max="5371" width="34.5" style="689" customWidth="1"/>
    <col min="5372" max="5372" width="11" style="689" customWidth="1"/>
    <col min="5373" max="5373" width="16.83203125" style="689" customWidth="1"/>
    <col min="5374" max="5374" width="17.1640625" style="689" customWidth="1"/>
    <col min="5375" max="5375" width="15.33203125" style="689" customWidth="1"/>
    <col min="5376" max="5376" width="15.5" style="689" customWidth="1"/>
    <col min="5377" max="5625" width="10.6640625" style="689"/>
    <col min="5626" max="5626" width="7" style="689" customWidth="1"/>
    <col min="5627" max="5627" width="34.5" style="689" customWidth="1"/>
    <col min="5628" max="5628" width="11" style="689" customWidth="1"/>
    <col min="5629" max="5629" width="16.83203125" style="689" customWidth="1"/>
    <col min="5630" max="5630" width="17.1640625" style="689" customWidth="1"/>
    <col min="5631" max="5631" width="15.33203125" style="689" customWidth="1"/>
    <col min="5632" max="5632" width="15.5" style="689" customWidth="1"/>
    <col min="5633" max="5881" width="10.6640625" style="689"/>
    <col min="5882" max="5882" width="7" style="689" customWidth="1"/>
    <col min="5883" max="5883" width="34.5" style="689" customWidth="1"/>
    <col min="5884" max="5884" width="11" style="689" customWidth="1"/>
    <col min="5885" max="5885" width="16.83203125" style="689" customWidth="1"/>
    <col min="5886" max="5886" width="17.1640625" style="689" customWidth="1"/>
    <col min="5887" max="5887" width="15.33203125" style="689" customWidth="1"/>
    <col min="5888" max="5888" width="15.5" style="689" customWidth="1"/>
    <col min="5889" max="6137" width="10.6640625" style="689"/>
    <col min="6138" max="6138" width="7" style="689" customWidth="1"/>
    <col min="6139" max="6139" width="34.5" style="689" customWidth="1"/>
    <col min="6140" max="6140" width="11" style="689" customWidth="1"/>
    <col min="6141" max="6141" width="16.83203125" style="689" customWidth="1"/>
    <col min="6142" max="6142" width="17.1640625" style="689" customWidth="1"/>
    <col min="6143" max="6143" width="15.33203125" style="689" customWidth="1"/>
    <col min="6144" max="6144" width="15.5" style="689" customWidth="1"/>
    <col min="6145" max="6393" width="10.6640625" style="689"/>
    <col min="6394" max="6394" width="7" style="689" customWidth="1"/>
    <col min="6395" max="6395" width="34.5" style="689" customWidth="1"/>
    <col min="6396" max="6396" width="11" style="689" customWidth="1"/>
    <col min="6397" max="6397" width="16.83203125" style="689" customWidth="1"/>
    <col min="6398" max="6398" width="17.1640625" style="689" customWidth="1"/>
    <col min="6399" max="6399" width="15.33203125" style="689" customWidth="1"/>
    <col min="6400" max="6400" width="15.5" style="689" customWidth="1"/>
    <col min="6401" max="6649" width="10.6640625" style="689"/>
    <col min="6650" max="6650" width="7" style="689" customWidth="1"/>
    <col min="6651" max="6651" width="34.5" style="689" customWidth="1"/>
    <col min="6652" max="6652" width="11" style="689" customWidth="1"/>
    <col min="6653" max="6653" width="16.83203125" style="689" customWidth="1"/>
    <col min="6654" max="6654" width="17.1640625" style="689" customWidth="1"/>
    <col min="6655" max="6655" width="15.33203125" style="689" customWidth="1"/>
    <col min="6656" max="6656" width="15.5" style="689" customWidth="1"/>
    <col min="6657" max="6905" width="10.6640625" style="689"/>
    <col min="6906" max="6906" width="7" style="689" customWidth="1"/>
    <col min="6907" max="6907" width="34.5" style="689" customWidth="1"/>
    <col min="6908" max="6908" width="11" style="689" customWidth="1"/>
    <col min="6909" max="6909" width="16.83203125" style="689" customWidth="1"/>
    <col min="6910" max="6910" width="17.1640625" style="689" customWidth="1"/>
    <col min="6911" max="6911" width="15.33203125" style="689" customWidth="1"/>
    <col min="6912" max="6912" width="15.5" style="689" customWidth="1"/>
    <col min="6913" max="7161" width="10.6640625" style="689"/>
    <col min="7162" max="7162" width="7" style="689" customWidth="1"/>
    <col min="7163" max="7163" width="34.5" style="689" customWidth="1"/>
    <col min="7164" max="7164" width="11" style="689" customWidth="1"/>
    <col min="7165" max="7165" width="16.83203125" style="689" customWidth="1"/>
    <col min="7166" max="7166" width="17.1640625" style="689" customWidth="1"/>
    <col min="7167" max="7167" width="15.33203125" style="689" customWidth="1"/>
    <col min="7168" max="7168" width="15.5" style="689" customWidth="1"/>
    <col min="7169" max="7417" width="10.6640625" style="689"/>
    <col min="7418" max="7418" width="7" style="689" customWidth="1"/>
    <col min="7419" max="7419" width="34.5" style="689" customWidth="1"/>
    <col min="7420" max="7420" width="11" style="689" customWidth="1"/>
    <col min="7421" max="7421" width="16.83203125" style="689" customWidth="1"/>
    <col min="7422" max="7422" width="17.1640625" style="689" customWidth="1"/>
    <col min="7423" max="7423" width="15.33203125" style="689" customWidth="1"/>
    <col min="7424" max="7424" width="15.5" style="689" customWidth="1"/>
    <col min="7425" max="7673" width="10.6640625" style="689"/>
    <col min="7674" max="7674" width="7" style="689" customWidth="1"/>
    <col min="7675" max="7675" width="34.5" style="689" customWidth="1"/>
    <col min="7676" max="7676" width="11" style="689" customWidth="1"/>
    <col min="7677" max="7677" width="16.83203125" style="689" customWidth="1"/>
    <col min="7678" max="7678" width="17.1640625" style="689" customWidth="1"/>
    <col min="7679" max="7679" width="15.33203125" style="689" customWidth="1"/>
    <col min="7680" max="7680" width="15.5" style="689" customWidth="1"/>
    <col min="7681" max="7929" width="10.6640625" style="689"/>
    <col min="7930" max="7930" width="7" style="689" customWidth="1"/>
    <col min="7931" max="7931" width="34.5" style="689" customWidth="1"/>
    <col min="7932" max="7932" width="11" style="689" customWidth="1"/>
    <col min="7933" max="7933" width="16.83203125" style="689" customWidth="1"/>
    <col min="7934" max="7934" width="17.1640625" style="689" customWidth="1"/>
    <col min="7935" max="7935" width="15.33203125" style="689" customWidth="1"/>
    <col min="7936" max="7936" width="15.5" style="689" customWidth="1"/>
    <col min="7937" max="8185" width="10.6640625" style="689"/>
    <col min="8186" max="8186" width="7" style="689" customWidth="1"/>
    <col min="8187" max="8187" width="34.5" style="689" customWidth="1"/>
    <col min="8188" max="8188" width="11" style="689" customWidth="1"/>
    <col min="8189" max="8189" width="16.83203125" style="689" customWidth="1"/>
    <col min="8190" max="8190" width="17.1640625" style="689" customWidth="1"/>
    <col min="8191" max="8191" width="15.33203125" style="689" customWidth="1"/>
    <col min="8192" max="8192" width="15.5" style="689" customWidth="1"/>
    <col min="8193" max="8441" width="10.6640625" style="689"/>
    <col min="8442" max="8442" width="7" style="689" customWidth="1"/>
    <col min="8443" max="8443" width="34.5" style="689" customWidth="1"/>
    <col min="8444" max="8444" width="11" style="689" customWidth="1"/>
    <col min="8445" max="8445" width="16.83203125" style="689" customWidth="1"/>
    <col min="8446" max="8446" width="17.1640625" style="689" customWidth="1"/>
    <col min="8447" max="8447" width="15.33203125" style="689" customWidth="1"/>
    <col min="8448" max="8448" width="15.5" style="689" customWidth="1"/>
    <col min="8449" max="8697" width="10.6640625" style="689"/>
    <col min="8698" max="8698" width="7" style="689" customWidth="1"/>
    <col min="8699" max="8699" width="34.5" style="689" customWidth="1"/>
    <col min="8700" max="8700" width="11" style="689" customWidth="1"/>
    <col min="8701" max="8701" width="16.83203125" style="689" customWidth="1"/>
    <col min="8702" max="8702" width="17.1640625" style="689" customWidth="1"/>
    <col min="8703" max="8703" width="15.33203125" style="689" customWidth="1"/>
    <col min="8704" max="8704" width="15.5" style="689" customWidth="1"/>
    <col min="8705" max="8953" width="10.6640625" style="689"/>
    <col min="8954" max="8954" width="7" style="689" customWidth="1"/>
    <col min="8955" max="8955" width="34.5" style="689" customWidth="1"/>
    <col min="8956" max="8956" width="11" style="689" customWidth="1"/>
    <col min="8957" max="8957" width="16.83203125" style="689" customWidth="1"/>
    <col min="8958" max="8958" width="17.1640625" style="689" customWidth="1"/>
    <col min="8959" max="8959" width="15.33203125" style="689" customWidth="1"/>
    <col min="8960" max="8960" width="15.5" style="689" customWidth="1"/>
    <col min="8961" max="9209" width="10.6640625" style="689"/>
    <col min="9210" max="9210" width="7" style="689" customWidth="1"/>
    <col min="9211" max="9211" width="34.5" style="689" customWidth="1"/>
    <col min="9212" max="9212" width="11" style="689" customWidth="1"/>
    <col min="9213" max="9213" width="16.83203125" style="689" customWidth="1"/>
    <col min="9214" max="9214" width="17.1640625" style="689" customWidth="1"/>
    <col min="9215" max="9215" width="15.33203125" style="689" customWidth="1"/>
    <col min="9216" max="9216" width="15.5" style="689" customWidth="1"/>
    <col min="9217" max="9465" width="10.6640625" style="689"/>
    <col min="9466" max="9466" width="7" style="689" customWidth="1"/>
    <col min="9467" max="9467" width="34.5" style="689" customWidth="1"/>
    <col min="9468" max="9468" width="11" style="689" customWidth="1"/>
    <col min="9469" max="9469" width="16.83203125" style="689" customWidth="1"/>
    <col min="9470" max="9470" width="17.1640625" style="689" customWidth="1"/>
    <col min="9471" max="9471" width="15.33203125" style="689" customWidth="1"/>
    <col min="9472" max="9472" width="15.5" style="689" customWidth="1"/>
    <col min="9473" max="9721" width="10.6640625" style="689"/>
    <col min="9722" max="9722" width="7" style="689" customWidth="1"/>
    <col min="9723" max="9723" width="34.5" style="689" customWidth="1"/>
    <col min="9724" max="9724" width="11" style="689" customWidth="1"/>
    <col min="9725" max="9725" width="16.83203125" style="689" customWidth="1"/>
    <col min="9726" max="9726" width="17.1640625" style="689" customWidth="1"/>
    <col min="9727" max="9727" width="15.33203125" style="689" customWidth="1"/>
    <col min="9728" max="9728" width="15.5" style="689" customWidth="1"/>
    <col min="9729" max="9977" width="10.6640625" style="689"/>
    <col min="9978" max="9978" width="7" style="689" customWidth="1"/>
    <col min="9979" max="9979" width="34.5" style="689" customWidth="1"/>
    <col min="9980" max="9980" width="11" style="689" customWidth="1"/>
    <col min="9981" max="9981" width="16.83203125" style="689" customWidth="1"/>
    <col min="9982" max="9982" width="17.1640625" style="689" customWidth="1"/>
    <col min="9983" max="9983" width="15.33203125" style="689" customWidth="1"/>
    <col min="9984" max="9984" width="15.5" style="689" customWidth="1"/>
    <col min="9985" max="10233" width="10.6640625" style="689"/>
    <col min="10234" max="10234" width="7" style="689" customWidth="1"/>
    <col min="10235" max="10235" width="34.5" style="689" customWidth="1"/>
    <col min="10236" max="10236" width="11" style="689" customWidth="1"/>
    <col min="10237" max="10237" width="16.83203125" style="689" customWidth="1"/>
    <col min="10238" max="10238" width="17.1640625" style="689" customWidth="1"/>
    <col min="10239" max="10239" width="15.33203125" style="689" customWidth="1"/>
    <col min="10240" max="10240" width="15.5" style="689" customWidth="1"/>
    <col min="10241" max="10489" width="10.6640625" style="689"/>
    <col min="10490" max="10490" width="7" style="689" customWidth="1"/>
    <col min="10491" max="10491" width="34.5" style="689" customWidth="1"/>
    <col min="10492" max="10492" width="11" style="689" customWidth="1"/>
    <col min="10493" max="10493" width="16.83203125" style="689" customWidth="1"/>
    <col min="10494" max="10494" width="17.1640625" style="689" customWidth="1"/>
    <col min="10495" max="10495" width="15.33203125" style="689" customWidth="1"/>
    <col min="10496" max="10496" width="15.5" style="689" customWidth="1"/>
    <col min="10497" max="10745" width="10.6640625" style="689"/>
    <col min="10746" max="10746" width="7" style="689" customWidth="1"/>
    <col min="10747" max="10747" width="34.5" style="689" customWidth="1"/>
    <col min="10748" max="10748" width="11" style="689" customWidth="1"/>
    <col min="10749" max="10749" width="16.83203125" style="689" customWidth="1"/>
    <col min="10750" max="10750" width="17.1640625" style="689" customWidth="1"/>
    <col min="10751" max="10751" width="15.33203125" style="689" customWidth="1"/>
    <col min="10752" max="10752" width="15.5" style="689" customWidth="1"/>
    <col min="10753" max="11001" width="10.6640625" style="689"/>
    <col min="11002" max="11002" width="7" style="689" customWidth="1"/>
    <col min="11003" max="11003" width="34.5" style="689" customWidth="1"/>
    <col min="11004" max="11004" width="11" style="689" customWidth="1"/>
    <col min="11005" max="11005" width="16.83203125" style="689" customWidth="1"/>
    <col min="11006" max="11006" width="17.1640625" style="689" customWidth="1"/>
    <col min="11007" max="11007" width="15.33203125" style="689" customWidth="1"/>
    <col min="11008" max="11008" width="15.5" style="689" customWidth="1"/>
    <col min="11009" max="11257" width="10.6640625" style="689"/>
    <col min="11258" max="11258" width="7" style="689" customWidth="1"/>
    <col min="11259" max="11259" width="34.5" style="689" customWidth="1"/>
    <col min="11260" max="11260" width="11" style="689" customWidth="1"/>
    <col min="11261" max="11261" width="16.83203125" style="689" customWidth="1"/>
    <col min="11262" max="11262" width="17.1640625" style="689" customWidth="1"/>
    <col min="11263" max="11263" width="15.33203125" style="689" customWidth="1"/>
    <col min="11264" max="11264" width="15.5" style="689" customWidth="1"/>
    <col min="11265" max="11513" width="10.6640625" style="689"/>
    <col min="11514" max="11514" width="7" style="689" customWidth="1"/>
    <col min="11515" max="11515" width="34.5" style="689" customWidth="1"/>
    <col min="11516" max="11516" width="11" style="689" customWidth="1"/>
    <col min="11517" max="11517" width="16.83203125" style="689" customWidth="1"/>
    <col min="11518" max="11518" width="17.1640625" style="689" customWidth="1"/>
    <col min="11519" max="11519" width="15.33203125" style="689" customWidth="1"/>
    <col min="11520" max="11520" width="15.5" style="689" customWidth="1"/>
    <col min="11521" max="11769" width="10.6640625" style="689"/>
    <col min="11770" max="11770" width="7" style="689" customWidth="1"/>
    <col min="11771" max="11771" width="34.5" style="689" customWidth="1"/>
    <col min="11772" max="11772" width="11" style="689" customWidth="1"/>
    <col min="11773" max="11773" width="16.83203125" style="689" customWidth="1"/>
    <col min="11774" max="11774" width="17.1640625" style="689" customWidth="1"/>
    <col min="11775" max="11775" width="15.33203125" style="689" customWidth="1"/>
    <col min="11776" max="11776" width="15.5" style="689" customWidth="1"/>
    <col min="11777" max="12025" width="10.6640625" style="689"/>
    <col min="12026" max="12026" width="7" style="689" customWidth="1"/>
    <col min="12027" max="12027" width="34.5" style="689" customWidth="1"/>
    <col min="12028" max="12028" width="11" style="689" customWidth="1"/>
    <col min="12029" max="12029" width="16.83203125" style="689" customWidth="1"/>
    <col min="12030" max="12030" width="17.1640625" style="689" customWidth="1"/>
    <col min="12031" max="12031" width="15.33203125" style="689" customWidth="1"/>
    <col min="12032" max="12032" width="15.5" style="689" customWidth="1"/>
    <col min="12033" max="12281" width="10.6640625" style="689"/>
    <col min="12282" max="12282" width="7" style="689" customWidth="1"/>
    <col min="12283" max="12283" width="34.5" style="689" customWidth="1"/>
    <col min="12284" max="12284" width="11" style="689" customWidth="1"/>
    <col min="12285" max="12285" width="16.83203125" style="689" customWidth="1"/>
    <col min="12286" max="12286" width="17.1640625" style="689" customWidth="1"/>
    <col min="12287" max="12287" width="15.33203125" style="689" customWidth="1"/>
    <col min="12288" max="12288" width="15.5" style="689" customWidth="1"/>
    <col min="12289" max="12537" width="10.6640625" style="689"/>
    <col min="12538" max="12538" width="7" style="689" customWidth="1"/>
    <col min="12539" max="12539" width="34.5" style="689" customWidth="1"/>
    <col min="12540" max="12540" width="11" style="689" customWidth="1"/>
    <col min="12541" max="12541" width="16.83203125" style="689" customWidth="1"/>
    <col min="12542" max="12542" width="17.1640625" style="689" customWidth="1"/>
    <col min="12543" max="12543" width="15.33203125" style="689" customWidth="1"/>
    <col min="12544" max="12544" width="15.5" style="689" customWidth="1"/>
    <col min="12545" max="12793" width="10.6640625" style="689"/>
    <col min="12794" max="12794" width="7" style="689" customWidth="1"/>
    <col min="12795" max="12795" width="34.5" style="689" customWidth="1"/>
    <col min="12796" max="12796" width="11" style="689" customWidth="1"/>
    <col min="12797" max="12797" width="16.83203125" style="689" customWidth="1"/>
    <col min="12798" max="12798" width="17.1640625" style="689" customWidth="1"/>
    <col min="12799" max="12799" width="15.33203125" style="689" customWidth="1"/>
    <col min="12800" max="12800" width="15.5" style="689" customWidth="1"/>
    <col min="12801" max="13049" width="10.6640625" style="689"/>
    <col min="13050" max="13050" width="7" style="689" customWidth="1"/>
    <col min="13051" max="13051" width="34.5" style="689" customWidth="1"/>
    <col min="13052" max="13052" width="11" style="689" customWidth="1"/>
    <col min="13053" max="13053" width="16.83203125" style="689" customWidth="1"/>
    <col min="13054" max="13054" width="17.1640625" style="689" customWidth="1"/>
    <col min="13055" max="13055" width="15.33203125" style="689" customWidth="1"/>
    <col min="13056" max="13056" width="15.5" style="689" customWidth="1"/>
    <col min="13057" max="13305" width="10.6640625" style="689"/>
    <col min="13306" max="13306" width="7" style="689" customWidth="1"/>
    <col min="13307" max="13307" width="34.5" style="689" customWidth="1"/>
    <col min="13308" max="13308" width="11" style="689" customWidth="1"/>
    <col min="13309" max="13309" width="16.83203125" style="689" customWidth="1"/>
    <col min="13310" max="13310" width="17.1640625" style="689" customWidth="1"/>
    <col min="13311" max="13311" width="15.33203125" style="689" customWidth="1"/>
    <col min="13312" max="13312" width="15.5" style="689" customWidth="1"/>
    <col min="13313" max="13561" width="10.6640625" style="689"/>
    <col min="13562" max="13562" width="7" style="689" customWidth="1"/>
    <col min="13563" max="13563" width="34.5" style="689" customWidth="1"/>
    <col min="13564" max="13564" width="11" style="689" customWidth="1"/>
    <col min="13565" max="13565" width="16.83203125" style="689" customWidth="1"/>
    <col min="13566" max="13566" width="17.1640625" style="689" customWidth="1"/>
    <col min="13567" max="13567" width="15.33203125" style="689" customWidth="1"/>
    <col min="13568" max="13568" width="15.5" style="689" customWidth="1"/>
    <col min="13569" max="13817" width="10.6640625" style="689"/>
    <col min="13818" max="13818" width="7" style="689" customWidth="1"/>
    <col min="13819" max="13819" width="34.5" style="689" customWidth="1"/>
    <col min="13820" max="13820" width="11" style="689" customWidth="1"/>
    <col min="13821" max="13821" width="16.83203125" style="689" customWidth="1"/>
    <col min="13822" max="13822" width="17.1640625" style="689" customWidth="1"/>
    <col min="13823" max="13823" width="15.33203125" style="689" customWidth="1"/>
    <col min="13824" max="13824" width="15.5" style="689" customWidth="1"/>
    <col min="13825" max="14073" width="10.6640625" style="689"/>
    <col min="14074" max="14074" width="7" style="689" customWidth="1"/>
    <col min="14075" max="14075" width="34.5" style="689" customWidth="1"/>
    <col min="14076" max="14076" width="11" style="689" customWidth="1"/>
    <col min="14077" max="14077" width="16.83203125" style="689" customWidth="1"/>
    <col min="14078" max="14078" width="17.1640625" style="689" customWidth="1"/>
    <col min="14079" max="14079" width="15.33203125" style="689" customWidth="1"/>
    <col min="14080" max="14080" width="15.5" style="689" customWidth="1"/>
    <col min="14081" max="14329" width="10.6640625" style="689"/>
    <col min="14330" max="14330" width="7" style="689" customWidth="1"/>
    <col min="14331" max="14331" width="34.5" style="689" customWidth="1"/>
    <col min="14332" max="14332" width="11" style="689" customWidth="1"/>
    <col min="14333" max="14333" width="16.83203125" style="689" customWidth="1"/>
    <col min="14334" max="14334" width="17.1640625" style="689" customWidth="1"/>
    <col min="14335" max="14335" width="15.33203125" style="689" customWidth="1"/>
    <col min="14336" max="14336" width="15.5" style="689" customWidth="1"/>
    <col min="14337" max="14585" width="10.6640625" style="689"/>
    <col min="14586" max="14586" width="7" style="689" customWidth="1"/>
    <col min="14587" max="14587" width="34.5" style="689" customWidth="1"/>
    <col min="14588" max="14588" width="11" style="689" customWidth="1"/>
    <col min="14589" max="14589" width="16.83203125" style="689" customWidth="1"/>
    <col min="14590" max="14590" width="17.1640625" style="689" customWidth="1"/>
    <col min="14591" max="14591" width="15.33203125" style="689" customWidth="1"/>
    <col min="14592" max="14592" width="15.5" style="689" customWidth="1"/>
    <col min="14593" max="14841" width="10.6640625" style="689"/>
    <col min="14842" max="14842" width="7" style="689" customWidth="1"/>
    <col min="14843" max="14843" width="34.5" style="689" customWidth="1"/>
    <col min="14844" max="14844" width="11" style="689" customWidth="1"/>
    <col min="14845" max="14845" width="16.83203125" style="689" customWidth="1"/>
    <col min="14846" max="14846" width="17.1640625" style="689" customWidth="1"/>
    <col min="14847" max="14847" width="15.33203125" style="689" customWidth="1"/>
    <col min="14848" max="14848" width="15.5" style="689" customWidth="1"/>
    <col min="14849" max="15097" width="10.6640625" style="689"/>
    <col min="15098" max="15098" width="7" style="689" customWidth="1"/>
    <col min="15099" max="15099" width="34.5" style="689" customWidth="1"/>
    <col min="15100" max="15100" width="11" style="689" customWidth="1"/>
    <col min="15101" max="15101" width="16.83203125" style="689" customWidth="1"/>
    <col min="15102" max="15102" width="17.1640625" style="689" customWidth="1"/>
    <col min="15103" max="15103" width="15.33203125" style="689" customWidth="1"/>
    <col min="15104" max="15104" width="15.5" style="689" customWidth="1"/>
    <col min="15105" max="15353" width="10.6640625" style="689"/>
    <col min="15354" max="15354" width="7" style="689" customWidth="1"/>
    <col min="15355" max="15355" width="34.5" style="689" customWidth="1"/>
    <col min="15356" max="15356" width="11" style="689" customWidth="1"/>
    <col min="15357" max="15357" width="16.83203125" style="689" customWidth="1"/>
    <col min="15358" max="15358" width="17.1640625" style="689" customWidth="1"/>
    <col min="15359" max="15359" width="15.33203125" style="689" customWidth="1"/>
    <col min="15360" max="15360" width="15.5" style="689" customWidth="1"/>
    <col min="15361" max="15609" width="10.6640625" style="689"/>
    <col min="15610" max="15610" width="7" style="689" customWidth="1"/>
    <col min="15611" max="15611" width="34.5" style="689" customWidth="1"/>
    <col min="15612" max="15612" width="11" style="689" customWidth="1"/>
    <col min="15613" max="15613" width="16.83203125" style="689" customWidth="1"/>
    <col min="15614" max="15614" width="17.1640625" style="689" customWidth="1"/>
    <col min="15615" max="15615" width="15.33203125" style="689" customWidth="1"/>
    <col min="15616" max="15616" width="15.5" style="689" customWidth="1"/>
    <col min="15617" max="15865" width="10.6640625" style="689"/>
    <col min="15866" max="15866" width="7" style="689" customWidth="1"/>
    <col min="15867" max="15867" width="34.5" style="689" customWidth="1"/>
    <col min="15868" max="15868" width="11" style="689" customWidth="1"/>
    <col min="15869" max="15869" width="16.83203125" style="689" customWidth="1"/>
    <col min="15870" max="15870" width="17.1640625" style="689" customWidth="1"/>
    <col min="15871" max="15871" width="15.33203125" style="689" customWidth="1"/>
    <col min="15872" max="15872" width="15.5" style="689" customWidth="1"/>
    <col min="15873" max="16121" width="10.6640625" style="689"/>
    <col min="16122" max="16122" width="7" style="689" customWidth="1"/>
    <col min="16123" max="16123" width="34.5" style="689" customWidth="1"/>
    <col min="16124" max="16124" width="11" style="689" customWidth="1"/>
    <col min="16125" max="16125" width="16.83203125" style="689" customWidth="1"/>
    <col min="16126" max="16126" width="17.1640625" style="689" customWidth="1"/>
    <col min="16127" max="16127" width="15.33203125" style="689" customWidth="1"/>
    <col min="16128" max="16128" width="15.5" style="689" customWidth="1"/>
    <col min="16129" max="16384" width="10.6640625" style="689"/>
  </cols>
  <sheetData>
    <row r="1" spans="1:4" ht="40.5" customHeight="1">
      <c r="A1" s="1557" t="s">
        <v>723</v>
      </c>
      <c r="B1" s="1557"/>
      <c r="C1" s="1557"/>
      <c r="D1" s="1557"/>
    </row>
    <row r="2" spans="1:4" ht="12.75" customHeight="1">
      <c r="A2" s="1671" t="s">
        <v>1</v>
      </c>
      <c r="B2" s="1671"/>
      <c r="C2" s="1671"/>
      <c r="D2" s="1671"/>
    </row>
    <row r="3" spans="1:4" s="690" customFormat="1" ht="33.75" customHeight="1">
      <c r="A3" s="693" t="s">
        <v>525</v>
      </c>
      <c r="B3" s="694" t="s">
        <v>609</v>
      </c>
      <c r="C3" s="695" t="s">
        <v>534</v>
      </c>
      <c r="D3" s="1252" t="s">
        <v>698</v>
      </c>
    </row>
    <row r="4" spans="1:4" s="691" customFormat="1" ht="18.75" customHeight="1">
      <c r="A4" s="696" t="s">
        <v>9</v>
      </c>
      <c r="B4" s="697" t="s">
        <v>656</v>
      </c>
      <c r="C4" s="698">
        <v>324360</v>
      </c>
      <c r="D4" s="1251">
        <f>SUM(C4:C4)</f>
        <v>324360</v>
      </c>
    </row>
    <row r="5" spans="1:4" s="691" customFormat="1" ht="18.75" customHeight="1">
      <c r="A5" s="699" t="s">
        <v>12</v>
      </c>
      <c r="B5" s="916" t="s">
        <v>724</v>
      </c>
      <c r="C5" s="701">
        <v>675640</v>
      </c>
      <c r="D5" s="1063">
        <f>SUM(C5:C5)</f>
        <v>675640</v>
      </c>
    </row>
    <row r="6" spans="1:4" s="691" customFormat="1" ht="18.75" customHeight="1">
      <c r="A6" s="699" t="s">
        <v>15</v>
      </c>
      <c r="B6" s="700"/>
      <c r="C6" s="701"/>
      <c r="D6" s="1007"/>
    </row>
    <row r="7" spans="1:4" s="691" customFormat="1" ht="18.75" customHeight="1">
      <c r="A7" s="699" t="s">
        <v>18</v>
      </c>
      <c r="B7" s="700"/>
      <c r="C7" s="701"/>
      <c r="D7" s="1007"/>
    </row>
    <row r="8" spans="1:4" s="691" customFormat="1" ht="18.75" customHeight="1">
      <c r="A8" s="699" t="s">
        <v>21</v>
      </c>
      <c r="B8" s="700"/>
      <c r="C8" s="701"/>
      <c r="D8" s="1007"/>
    </row>
    <row r="9" spans="1:4" s="691" customFormat="1" ht="18.75" customHeight="1">
      <c r="A9" s="699" t="s">
        <v>24</v>
      </c>
      <c r="B9" s="700"/>
      <c r="C9" s="701"/>
      <c r="D9" s="1007"/>
    </row>
    <row r="10" spans="1:4" s="691" customFormat="1" ht="18.75" customHeight="1">
      <c r="A10" s="702" t="s">
        <v>27</v>
      </c>
      <c r="B10" s="703"/>
      <c r="C10" s="704"/>
      <c r="D10" s="1008"/>
    </row>
    <row r="11" spans="1:4" s="688" customFormat="1" ht="18.75" customHeight="1">
      <c r="A11" s="705"/>
      <c r="B11" s="706" t="s">
        <v>508</v>
      </c>
      <c r="C11" s="707">
        <f>SUM(C4:C10)</f>
        <v>1000000</v>
      </c>
      <c r="D11" s="1064">
        <f>SUM(D4:D10)</f>
        <v>1000000</v>
      </c>
    </row>
    <row r="12" spans="1:4" s="688" customFormat="1">
      <c r="A12" s="692"/>
      <c r="B12" s="692"/>
      <c r="C12" s="687"/>
    </row>
    <row r="13" spans="1:4" s="688" customFormat="1" ht="12.75" customHeight="1">
      <c r="A13" s="796"/>
      <c r="B13" s="797"/>
      <c r="C13" s="797"/>
    </row>
    <row r="14" spans="1:4" s="688" customFormat="1">
      <c r="A14" s="797"/>
      <c r="B14" s="797"/>
      <c r="C14" s="797"/>
    </row>
    <row r="15" spans="1:4" s="688" customFormat="1">
      <c r="A15" s="797"/>
      <c r="B15" s="797"/>
      <c r="C15" s="797"/>
    </row>
    <row r="16" spans="1:4" s="688" customFormat="1">
      <c r="A16" s="798"/>
      <c r="B16" s="798"/>
      <c r="C16" s="799"/>
    </row>
    <row r="17" spans="1:3" ht="20.25" customHeight="1">
      <c r="A17" s="800"/>
      <c r="B17" s="800"/>
      <c r="C17" s="800"/>
    </row>
    <row r="18" spans="1:3" ht="18" customHeight="1">
      <c r="A18" s="790"/>
      <c r="B18" s="791"/>
      <c r="C18" s="792"/>
    </row>
    <row r="19" spans="1:3" ht="18" customHeight="1">
      <c r="A19" s="790"/>
      <c r="B19" s="791"/>
      <c r="C19" s="792"/>
    </row>
    <row r="20" spans="1:3" ht="18" customHeight="1">
      <c r="A20" s="793"/>
      <c r="B20" s="794"/>
      <c r="C20" s="795"/>
    </row>
  </sheetData>
  <mergeCells count="2">
    <mergeCell ref="A1:D1"/>
    <mergeCell ref="A2:D2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0" orientation="portrait" r:id="rId1"/>
  <headerFooter>
    <oddHeader>&amp;R&amp;"Times New Roman CE,Félkövér dőlt"&amp;11 6. melléklet az /2019. (.)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Q16"/>
  <sheetViews>
    <sheetView zoomScale="89" zoomScaleNormal="89" workbookViewId="0">
      <selection sqref="A1:J16"/>
    </sheetView>
  </sheetViews>
  <sheetFormatPr defaultColWidth="9.33203125" defaultRowHeight="15.75"/>
  <cols>
    <col min="1" max="1" width="41.1640625" style="228" customWidth="1"/>
    <col min="2" max="8" width="17" style="228" customWidth="1"/>
    <col min="9" max="9" width="16" style="228" customWidth="1"/>
    <col min="10" max="10" width="17" style="228" customWidth="1"/>
    <col min="11" max="11" width="12.83203125" style="228" customWidth="1"/>
    <col min="12" max="12" width="13.6640625" style="228" customWidth="1"/>
    <col min="13" max="14" width="12" style="228" customWidth="1"/>
    <col min="15" max="16384" width="9.33203125" style="228"/>
  </cols>
  <sheetData>
    <row r="1" spans="1:17" ht="57.75" customHeight="1">
      <c r="A1" s="1558" t="s">
        <v>725</v>
      </c>
      <c r="B1" s="1558"/>
      <c r="C1" s="1558"/>
      <c r="D1" s="1558"/>
      <c r="E1" s="1558"/>
      <c r="F1" s="1558"/>
      <c r="G1" s="1558"/>
      <c r="H1" s="1558"/>
      <c r="I1" s="1558"/>
      <c r="J1" s="1558"/>
      <c r="K1" s="242"/>
      <c r="L1" s="242"/>
      <c r="M1" s="242"/>
      <c r="N1" s="242"/>
    </row>
    <row r="2" spans="1:17" ht="20.25" customHeight="1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1559"/>
      <c r="N2" s="1559"/>
      <c r="O2" s="229"/>
    </row>
    <row r="3" spans="1:17" ht="22.5" customHeight="1">
      <c r="A3" s="238"/>
      <c r="B3" s="235"/>
      <c r="C3" s="235"/>
      <c r="D3" s="235"/>
      <c r="E3" s="235"/>
      <c r="F3" s="235"/>
      <c r="G3" s="235"/>
      <c r="H3" s="235"/>
      <c r="I3" s="235"/>
      <c r="J3" s="243" t="s">
        <v>1</v>
      </c>
      <c r="K3" s="235"/>
      <c r="L3" s="239"/>
      <c r="M3" s="239"/>
      <c r="N3" s="239"/>
      <c r="O3" s="229"/>
      <c r="P3" s="229"/>
      <c r="Q3" s="229"/>
    </row>
    <row r="4" spans="1:17" ht="22.5" customHeight="1">
      <c r="A4" s="1560" t="s">
        <v>267</v>
      </c>
      <c r="B4" s="1562" t="s">
        <v>406</v>
      </c>
      <c r="C4" s="1563"/>
      <c r="D4" s="1563"/>
      <c r="E4" s="1563"/>
      <c r="F4" s="1563" t="s">
        <v>403</v>
      </c>
      <c r="G4" s="1564"/>
      <c r="H4" s="1565" t="s">
        <v>407</v>
      </c>
      <c r="I4" s="1566"/>
      <c r="J4" s="1567" t="s">
        <v>402</v>
      </c>
      <c r="K4" s="235"/>
      <c r="L4" s="236"/>
      <c r="M4" s="236"/>
      <c r="N4" s="239"/>
      <c r="O4" s="229"/>
      <c r="P4" s="229"/>
      <c r="Q4" s="229"/>
    </row>
    <row r="5" spans="1:17" ht="62.25" customHeight="1">
      <c r="A5" s="1561"/>
      <c r="B5" s="1253" t="s">
        <v>408</v>
      </c>
      <c r="C5" s="240" t="s">
        <v>404</v>
      </c>
      <c r="D5" s="241" t="s">
        <v>409</v>
      </c>
      <c r="E5" s="240" t="s">
        <v>404</v>
      </c>
      <c r="F5" s="241" t="s">
        <v>403</v>
      </c>
      <c r="G5" s="240" t="s">
        <v>404</v>
      </c>
      <c r="H5" s="240" t="s">
        <v>410</v>
      </c>
      <c r="I5" s="240" t="s">
        <v>404</v>
      </c>
      <c r="J5" s="1568"/>
      <c r="K5" s="237"/>
      <c r="L5" s="237"/>
      <c r="M5" s="237"/>
      <c r="N5" s="239"/>
      <c r="O5" s="229"/>
      <c r="P5" s="229"/>
      <c r="Q5" s="229"/>
    </row>
    <row r="6" spans="1:17" ht="27" customHeight="1">
      <c r="A6" s="1257" t="s">
        <v>642</v>
      </c>
      <c r="B6" s="1254">
        <v>11438247</v>
      </c>
      <c r="C6" s="908">
        <f>B6/J6</f>
        <v>0.67920730535278973</v>
      </c>
      <c r="D6" s="230">
        <v>0</v>
      </c>
      <c r="E6" s="908">
        <f>D6/J6</f>
        <v>0</v>
      </c>
      <c r="F6" s="230">
        <v>0</v>
      </c>
      <c r="G6" s="908">
        <f>F6/J6</f>
        <v>0</v>
      </c>
      <c r="H6" s="230">
        <v>5402336</v>
      </c>
      <c r="I6" s="908">
        <f>H6/J6</f>
        <v>0.32079269464721027</v>
      </c>
      <c r="J6" s="231">
        <f t="shared" ref="J6" si="0">B6+D6+F6+H6</f>
        <v>16840583</v>
      </c>
    </row>
    <row r="7" spans="1:17" ht="27" customHeight="1">
      <c r="A7" s="1258" t="s">
        <v>698</v>
      </c>
      <c r="B7" s="1255">
        <v>11438247</v>
      </c>
      <c r="C7" s="1073"/>
      <c r="D7" s="1072"/>
      <c r="E7" s="1073"/>
      <c r="F7" s="1072"/>
      <c r="G7" s="1073"/>
      <c r="H7" s="1072">
        <v>3780922</v>
      </c>
      <c r="I7" s="1073"/>
      <c r="J7" s="1074">
        <f>SUM(J6:J6)</f>
        <v>16840583</v>
      </c>
    </row>
    <row r="8" spans="1:17" ht="27" customHeight="1">
      <c r="A8" s="1258" t="s">
        <v>699</v>
      </c>
      <c r="B8" s="1255"/>
      <c r="C8" s="1073"/>
      <c r="D8" s="1072"/>
      <c r="E8" s="1073"/>
      <c r="F8" s="1072"/>
      <c r="G8" s="1073"/>
      <c r="H8" s="1072"/>
      <c r="I8" s="1073"/>
      <c r="J8" s="1074"/>
    </row>
    <row r="9" spans="1:17" ht="27" customHeight="1">
      <c r="A9" s="1258" t="s">
        <v>759</v>
      </c>
      <c r="B9" s="1255"/>
      <c r="C9" s="1073"/>
      <c r="D9" s="1072"/>
      <c r="E9" s="1073"/>
      <c r="F9" s="1072"/>
      <c r="G9" s="1073"/>
      <c r="H9" s="1072"/>
      <c r="I9" s="1073"/>
      <c r="J9" s="1074"/>
    </row>
    <row r="10" spans="1:17" ht="40.5" customHeight="1">
      <c r="A10" s="1259" t="s">
        <v>411</v>
      </c>
      <c r="B10" s="1256">
        <f>SUM(B6:B6)</f>
        <v>11438247</v>
      </c>
      <c r="C10" s="232"/>
      <c r="D10" s="232">
        <f t="shared" ref="D10:I10" si="1">SUM(D6:D6)</f>
        <v>0</v>
      </c>
      <c r="E10" s="232">
        <f t="shared" si="1"/>
        <v>0</v>
      </c>
      <c r="F10" s="232">
        <f t="shared" si="1"/>
        <v>0</v>
      </c>
      <c r="G10" s="232">
        <f t="shared" si="1"/>
        <v>0</v>
      </c>
      <c r="H10" s="232">
        <v>3780922</v>
      </c>
      <c r="I10" s="232">
        <f t="shared" si="1"/>
        <v>0.32079269464721027</v>
      </c>
      <c r="J10" s="233">
        <f>SUM(J7)</f>
        <v>16840583</v>
      </c>
    </row>
    <row r="11" spans="1:17" ht="42.75" customHeight="1">
      <c r="A11" s="1259" t="s">
        <v>685</v>
      </c>
      <c r="B11" s="1256">
        <v>4900000</v>
      </c>
      <c r="C11" s="909">
        <f>B11/J11</f>
        <v>2.9958103958448036E-2</v>
      </c>
      <c r="D11" s="232">
        <v>18225664</v>
      </c>
      <c r="E11" s="909">
        <f>D11/J11</f>
        <v>0.11142986465790691</v>
      </c>
      <c r="F11" s="232">
        <v>140436089</v>
      </c>
      <c r="G11" s="909">
        <f>F11/J11</f>
        <v>0.85861203138364506</v>
      </c>
      <c r="H11" s="232"/>
      <c r="I11" s="234"/>
      <c r="J11" s="233">
        <f>SUM(B11,D11,F11)</f>
        <v>163561753</v>
      </c>
    </row>
    <row r="12" spans="1:17" ht="42.75" customHeight="1">
      <c r="A12" s="1260" t="s">
        <v>738</v>
      </c>
      <c r="B12" s="1256">
        <v>25939</v>
      </c>
      <c r="C12" s="909"/>
      <c r="D12" s="232">
        <v>8278433</v>
      </c>
      <c r="E12" s="909"/>
      <c r="F12" s="232">
        <v>3690952</v>
      </c>
      <c r="G12" s="909"/>
      <c r="H12" s="232"/>
      <c r="I12" s="234"/>
      <c r="J12" s="233">
        <f>SUM(B12:I12)</f>
        <v>11995324</v>
      </c>
    </row>
    <row r="13" spans="1:17" ht="42.75" customHeight="1">
      <c r="A13" s="1260" t="s">
        <v>745</v>
      </c>
      <c r="B13" s="1256">
        <v>206332</v>
      </c>
      <c r="C13" s="909"/>
      <c r="D13" s="232"/>
      <c r="E13" s="909"/>
      <c r="F13" s="232"/>
      <c r="G13" s="909"/>
      <c r="H13" s="232"/>
      <c r="I13" s="234"/>
      <c r="J13" s="233">
        <f>SUM(B13:I13)</f>
        <v>206332</v>
      </c>
    </row>
    <row r="14" spans="1:17" ht="42.75" customHeight="1">
      <c r="A14" s="1260" t="s">
        <v>746</v>
      </c>
      <c r="B14" s="1256"/>
      <c r="C14" s="909"/>
      <c r="D14" s="232">
        <v>11680137</v>
      </c>
      <c r="E14" s="909"/>
      <c r="F14" s="232">
        <v>19330584</v>
      </c>
      <c r="G14" s="909"/>
      <c r="H14" s="232"/>
      <c r="I14" s="234"/>
      <c r="J14" s="233">
        <f>SUM(B14:I14)</f>
        <v>31010721</v>
      </c>
    </row>
    <row r="15" spans="1:17" ht="42.75" customHeight="1">
      <c r="A15" s="1260" t="s">
        <v>698</v>
      </c>
      <c r="B15" s="1256">
        <f>SUM(B11:B13)</f>
        <v>5132271</v>
      </c>
      <c r="C15" s="909"/>
      <c r="D15" s="232">
        <f>SUM(D11:D14)</f>
        <v>38184234</v>
      </c>
      <c r="E15" s="909"/>
      <c r="F15" s="232">
        <f>SUM(F11:F14)</f>
        <v>163457625</v>
      </c>
      <c r="G15" s="909"/>
      <c r="H15" s="232"/>
      <c r="I15" s="234"/>
      <c r="J15" s="233">
        <f>SUM(B15:I15)</f>
        <v>206774130</v>
      </c>
    </row>
    <row r="16" spans="1:17" ht="59.25" customHeight="1">
      <c r="A16" s="1259" t="s">
        <v>412</v>
      </c>
      <c r="B16" s="1256">
        <f>SUM(B15,B10)</f>
        <v>16570518</v>
      </c>
      <c r="C16" s="909"/>
      <c r="D16" s="232">
        <f>SUM(D10,D15)</f>
        <v>38184234</v>
      </c>
      <c r="E16" s="909"/>
      <c r="F16" s="232">
        <f>SUM(F10,F15)</f>
        <v>163457625</v>
      </c>
      <c r="G16" s="909"/>
      <c r="H16" s="232"/>
      <c r="I16" s="234"/>
      <c r="J16" s="233"/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az /2019. (.)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26</vt:i4>
      </vt:variant>
    </vt:vector>
  </HeadingPairs>
  <TitlesOfParts>
    <vt:vector size="49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10.sz.mell</vt:lpstr>
      <vt:lpstr>10.1.sz.mell</vt:lpstr>
      <vt:lpstr>11.sz.mell</vt:lpstr>
      <vt:lpstr>12.sz.mell</vt:lpstr>
      <vt:lpstr>13.sz.mell</vt:lpstr>
      <vt:lpstr>14.sz.mell</vt:lpstr>
      <vt:lpstr>15.sz.mell</vt:lpstr>
      <vt:lpstr>16.sz.mell</vt:lpstr>
      <vt:lpstr>Munka1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'10.1.sz.mell'!Nyomtatási_terület</vt:lpstr>
      <vt:lpstr>'10.sz.mell'!Nyomtatási_terület</vt:lpstr>
      <vt:lpstr>'11.sz.mell'!Nyomtatási_terület</vt:lpstr>
      <vt:lpstr>'12.sz.mell'!Nyomtatási_terület</vt:lpstr>
      <vt:lpstr>'13.sz.mell'!Nyomtatási_terület</vt:lpstr>
      <vt:lpstr>'14.sz.mell'!Nyomtatási_terület</vt:lpstr>
      <vt:lpstr>'15.sz.mell'!Nyomtatási_terület</vt:lpstr>
      <vt:lpstr>'16.sz.mell'!Nyomtatási_terület</vt:lpstr>
      <vt:lpstr>'17.sz.mell'!Nyomtatási_terület</vt:lpstr>
      <vt:lpstr>'18. sz.mell'!Nyomtatási_terület</vt:lpstr>
      <vt:lpstr>'2.1.sz.mell  '!Nyomtatási_terület</vt:lpstr>
      <vt:lpstr>'2.2.sz.mell  '!Nyomtatási_terület</vt:lpstr>
      <vt:lpstr>'3.sz.mell'!Nyomtatási_terület</vt:lpstr>
      <vt:lpstr>'4. sz.mell '!Nyomtatási_terület</vt:lpstr>
      <vt:lpstr>'5.sz.mell'!Nyomtatási_terület</vt:lpstr>
      <vt:lpstr>'6.sz.mell'!Nyomtatási_terület</vt:lpstr>
      <vt:lpstr>'7.sz.mell.'!Nyomtatási_terület</vt:lpstr>
      <vt:lpstr>'8.sz.mell. '!Nyomtatási_terület</vt:lpstr>
      <vt:lpstr>'9.1.sz.mell'!Nyomtatási_terület</vt:lpstr>
      <vt:lpstr>'9.sz.mell.'!Nyomtatási_terület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Erika</cp:lastModifiedBy>
  <cp:lastPrinted>2019-05-24T07:51:56Z</cp:lastPrinted>
  <dcterms:created xsi:type="dcterms:W3CDTF">2017-01-30T13:11:32Z</dcterms:created>
  <dcterms:modified xsi:type="dcterms:W3CDTF">2019-05-24T07:51:58Z</dcterms:modified>
</cp:coreProperties>
</file>