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15" windowWidth="17085" windowHeight="7485" activeTab="0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'5'!$A$2:$K$47</definedName>
    <definedName name="_xlnm.Print_Area" localSheetId="1">'5A'!$A$1:$L$54</definedName>
    <definedName name="_xlnm.Print_Area" localSheetId="2">'5B'!$A$1:$J$22</definedName>
    <definedName name="_xlnm.Print_Area" localSheetId="3">'5C'!$A$2:$K$21</definedName>
    <definedName name="_xlnm.Print_Area" localSheetId="4">'5D'!$A$1:$I$19</definedName>
  </definedNames>
  <calcPr fullCalcOnLoad="1"/>
</workbook>
</file>

<file path=xl/sharedStrings.xml><?xml version="1.0" encoding="utf-8"?>
<sst xmlns="http://schemas.openxmlformats.org/spreadsheetml/2006/main" count="309" uniqueCount="173">
  <si>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</si>
  <si>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</si>
  <si>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</si>
  <si>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</si>
  <si>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</si>
  <si>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</si>
  <si>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</si>
  <si>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</si>
  <si>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</si>
  <si>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</si>
  <si>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</si>
  <si>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</si>
  <si>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</si>
  <si>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</si>
  <si>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</si>
  <si>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</si>
  <si>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</si>
  <si>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</si>
  <si>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</si>
  <si>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</si>
  <si>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</si>
  <si>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</si>
  <si>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</si>
  <si>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5/c. számú melléklet</t>
  </si>
  <si>
    <t>5/d. számú melléklet</t>
  </si>
  <si>
    <t>5/f. számú melléklet</t>
  </si>
  <si>
    <t>5/e. számú melléklet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</si>
  <si>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</si>
  <si>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</si>
  <si>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</si>
  <si>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</si>
  <si>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</si>
  <si>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</si>
  <si>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</si>
  <si>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</si>
  <si>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Bölcsődei ellátás</t>
  </si>
  <si>
    <t xml:space="preserve">   Szociális bentlakásos intézmény-üzemeltetési támogatás</t>
  </si>
  <si>
    <t>III.</t>
  </si>
  <si>
    <t>IV.</t>
  </si>
  <si>
    <t>5. számú melléklet</t>
  </si>
  <si>
    <t>5/b. számú melléklet</t>
  </si>
  <si>
    <t>Áh-n belülrők kapott felhalmozási célú támogatás eu-s programokra</t>
  </si>
  <si>
    <t>összesen</t>
  </si>
  <si>
    <t>Blesz</t>
  </si>
  <si>
    <t>Közter.</t>
  </si>
  <si>
    <t>Hivatal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</si>
  <si>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</si>
  <si>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</si>
  <si>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</si>
  <si>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</si>
  <si>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</si>
  <si>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>előirányzat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</si>
  <si>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</si>
  <si>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</si>
  <si>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</si>
  <si>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</si>
  <si>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</si>
  <si>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</si>
  <si>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</si>
  <si>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</si>
  <si>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</si>
  <si>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</si>
  <si>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</si>
  <si>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</si>
  <si>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</si>
  <si>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</si>
  <si>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</si>
  <si>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</si>
  <si>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</si>
  <si>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</si>
  <si>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</si>
  <si>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</si>
  <si>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</si>
  <si>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</si>
  <si>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</si>
  <si>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</si>
  <si>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</si>
  <si>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</si>
  <si>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</si>
  <si>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</si>
  <si>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</si>
  <si>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</si>
  <si>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</si>
  <si>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</si>
  <si>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</si>
  <si>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</si>
  <si>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</si>
  <si>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</si>
  <si>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MŰKÖDÉSI BEVÉTELEK ÖSSZSEN</t>
  </si>
  <si>
    <t>Fejezeti kezelésű előirányzattól felhalmozási célú támogatások</t>
  </si>
  <si>
    <t>Helyi önkormányzattól kapott támogatás</t>
  </si>
  <si>
    <t xml:space="preserve">  Fővárosi Önkormányzat támogatása a Szervita tér </t>
  </si>
  <si>
    <t xml:space="preserve">  megújításához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</si>
  <si>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</si>
  <si>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</si>
  <si>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</si>
  <si>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</si>
  <si>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</si>
  <si>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</si>
  <si>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</si>
  <si>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</si>
  <si>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</si>
  <si>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</si>
  <si>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</si>
  <si>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</si>
  <si>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</si>
  <si>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</si>
  <si>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</si>
  <si>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</si>
  <si>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</si>
  <si>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</si>
  <si>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</si>
  <si>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</si>
  <si>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</si>
  <si>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</si>
  <si>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</si>
  <si>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</si>
  <si>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</si>
  <si>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5/a. számú melléklet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</si>
  <si>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</si>
  <si>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</si>
  <si>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</si>
  <si>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</si>
  <si>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</si>
  <si>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>3/4.</t>
  </si>
  <si>
    <t xml:space="preserve">     Nem lakáscélú helyiség értékesítése</t>
  </si>
  <si>
    <t xml:space="preserve"> </t>
  </si>
  <si>
    <t xml:space="preserve">   Gyermekétkeztetésben résztvevő dolgozók bértámogatása</t>
  </si>
  <si>
    <t xml:space="preserve">   Gyermekétkeztetés üzemeltetési 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</si>
  <si>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</si>
  <si>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</si>
  <si>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</si>
  <si>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</si>
  <si>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</si>
  <si>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</si>
  <si>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</si>
  <si>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t>1/5.</t>
  </si>
  <si>
    <r>
      <t xml:space="preserve">   </t>
    </r>
    <r>
      <rPr>
        <sz val="9"/>
        <rFont val="Arial CE"/>
        <family val="0"/>
      </rPr>
      <t>Pszichiátriai betegek részére nyújtott közösségi alapellátás</t>
    </r>
  </si>
  <si>
    <t xml:space="preserve">   - Főváros Kormányhivataltól kapott támog.a közfogl.kiad-hoz</t>
  </si>
  <si>
    <t>Belváros- Lipótváros Önkormányzata 2016. évi államháztartáson belülről kapott működési célú támogatásainak részletezése</t>
  </si>
  <si>
    <t>Belváros-Lipótváros Önkormányzata 2016. évre tervezett közhatalmi bevételeinek részletezése</t>
  </si>
  <si>
    <t>Belváros-Lipótváros Önkormányzata 2016. évre tervezett államháztartáson kívülről átvett felhalmozási célú pénzeszközeinek részletezése</t>
  </si>
  <si>
    <t xml:space="preserve">  Belváros új Főutcájának kiépítése II.ütem</t>
  </si>
  <si>
    <t>Belváros- Lipótváros Önkormányzata 2016. évi államháztartáson belülről kapott felhalmozási célú támogatásainak részletezése</t>
  </si>
  <si>
    <t>Belváros-Lipótváros Önkormányzata 2016. évre tervezett bevételei</t>
  </si>
  <si>
    <t xml:space="preserve">Belváros-  Lipótváros Önkormányzata 2016. évre </t>
  </si>
  <si>
    <t xml:space="preserve">Felhalmozási célú pénzeszközátvétel egyéb vállalkozástól </t>
  </si>
  <si>
    <t>Belváros-Lipótváros Önkormányzata 2016. évre tervezett működési bevételeinek részletezése</t>
  </si>
  <si>
    <t xml:space="preserve">   Tanyai termékek piacra jutásának elősegítése</t>
  </si>
  <si>
    <t xml:space="preserve">  Épületenergetiai pályázathoz</t>
  </si>
  <si>
    <t>HM tömb felújításra kapott támogatás törlesztése</t>
  </si>
  <si>
    <t>Betétlekötés megszüntetése</t>
  </si>
  <si>
    <t>FINANSZÍROZÁSI BEVÉTELEK ÖSSZESEN (III.+IV.)</t>
  </si>
  <si>
    <t>Önkormányzat</t>
  </si>
  <si>
    <t>érvényes</t>
  </si>
  <si>
    <t>mód.</t>
  </si>
  <si>
    <t xml:space="preserve">   2015. évi bérkompenzáció</t>
  </si>
  <si>
    <t xml:space="preserve">   2016. évi bérkompenzáció</t>
  </si>
  <si>
    <t xml:space="preserve">   Prémium évek program támogatása</t>
  </si>
  <si>
    <t xml:space="preserve">  Pénzbeli szociális ellátás</t>
  </si>
  <si>
    <t xml:space="preserve">   Szociális ágazati pótlék</t>
  </si>
  <si>
    <t xml:space="preserve">   Szociális kiegészítő pótlék</t>
  </si>
  <si>
    <t>Kiegészítő gyermekvédelmi támogatás</t>
  </si>
  <si>
    <t>1/6.</t>
  </si>
  <si>
    <t>Pszichiátriai betegek részére nyújtott közösségi alapellátás</t>
  </si>
  <si>
    <t>Egyéb támogatások</t>
  </si>
  <si>
    <t>Önkormányzatok működési támogatása ( 1/1.- 1/6.)</t>
  </si>
  <si>
    <t>érvényes ei.</t>
  </si>
  <si>
    <t>mód.ei.</t>
  </si>
  <si>
    <t xml:space="preserve">   Szociális bentlakásos int.ellátásokhoz kapcs.bértámogatás</t>
  </si>
  <si>
    <t xml:space="preserve">   Kieg.tám. az óvodapedag. min.-ből adódó többletkiadásokhoz</t>
  </si>
  <si>
    <t xml:space="preserve">   Köznevelési int.működtetéséhez kapcsolódó támogatás</t>
  </si>
  <si>
    <t>mód. ei.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</si>
</sst>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6" fontId="4" fillId="0" borderId="16" xfId="0" applyNumberFormat="1" applyFont="1" applyBorder="1" applyAlignment="1">
      <alignment horizontal="left" vertical="center"/>
    </xf>
    <xf numFmtId="16" fontId="4" fillId="0" borderId="17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3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49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16" fontId="4" fillId="0" borderId="22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3" fontId="7" fillId="0" borderId="22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3" fontId="2" fillId="0" borderId="18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wrapText="1"/>
    </xf>
    <xf numFmtId="0" fontId="4" fillId="0" borderId="25" xfId="0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18" xfId="0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49" fontId="3" fillId="0" borderId="29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3" fontId="4" fillId="0" borderId="18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right" vertical="center"/>
    </xf>
    <xf numFmtId="12" fontId="3" fillId="0" borderId="3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49" fontId="4" fillId="0" borderId="2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0" fontId="3" fillId="0" borderId="28" xfId="0" applyFont="1" applyBorder="1" applyAlignment="1">
      <alignment/>
    </xf>
    <xf numFmtId="0" fontId="4" fillId="0" borderId="35" xfId="0" applyFont="1" applyBorder="1" applyAlignment="1">
      <alignment wrapText="1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3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2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0" fontId="7" fillId="0" borderId="42" xfId="0" applyFont="1" applyBorder="1" applyAlignment="1">
      <alignment horizontal="left" vertical="center"/>
    </xf>
    <xf numFmtId="3" fontId="0" fillId="0" borderId="3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3" fontId="4" fillId="0" borderId="19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0" fillId="0" borderId="19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34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3" fontId="7" fillId="0" borderId="28" xfId="0" applyNumberFormat="1" applyFont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left" vertical="center" wrapText="1"/>
    </xf>
    <xf numFmtId="3" fontId="7" fillId="0" borderId="25" xfId="0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7" fillId="0" borderId="24" xfId="0" applyFont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33" xfId="0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4" fillId="0" borderId="29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33" xfId="0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49" fontId="3" fillId="0" borderId="21" xfId="0" applyNumberFormat="1" applyFont="1" applyBorder="1" applyAlignment="1">
      <alignment/>
    </xf>
    <xf numFmtId="3" fontId="4" fillId="0" borderId="39" xfId="0" applyNumberFormat="1" applyFont="1" applyBorder="1" applyAlignment="1">
      <alignment horizontal="right" vertical="center" wrapText="1"/>
    </xf>
    <xf numFmtId="49" fontId="3" fillId="0" borderId="28" xfId="0" applyNumberFormat="1" applyFont="1" applyBorder="1" applyAlignment="1">
      <alignment/>
    </xf>
    <xf numFmtId="0" fontId="4" fillId="0" borderId="22" xfId="0" applyFont="1" applyBorder="1" applyAlignment="1">
      <alignment vertical="center" wrapText="1"/>
    </xf>
    <xf numFmtId="3" fontId="4" fillId="0" borderId="22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vertical="center"/>
    </xf>
    <xf numFmtId="16" fontId="4" fillId="0" borderId="25" xfId="0" applyNumberFormat="1" applyFont="1" applyBorder="1" applyAlignment="1">
      <alignment horizontal="left" vertical="center"/>
    </xf>
    <xf numFmtId="3" fontId="3" fillId="0" borderId="28" xfId="0" applyNumberFormat="1" applyFont="1" applyBorder="1" applyAlignment="1">
      <alignment vertical="center"/>
    </xf>
    <xf numFmtId="0" fontId="4" fillId="0" borderId="35" xfId="0" applyFont="1" applyBorder="1" applyAlignment="1">
      <alignment/>
    </xf>
    <xf numFmtId="0" fontId="4" fillId="0" borderId="40" xfId="0" applyFont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0" fillId="0" borderId="0" xfId="0" applyFont="1" applyAlignment="1">
      <alignment horizontal="right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28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9"/>
  <sheetViews>
    <sheetView tabSelected="1" zoomScalePageLayoutView="0" workbookViewId="0" topLeftCell="A13">
      <selection activeCell="N19" sqref="N19"/>
    </sheetView>
  </sheetViews>
  <sheetFormatPr defaultColWidth="9.00390625" defaultRowHeight="12.75"/>
  <cols>
    <col min="1" max="1" width="3.25390625" style="6" customWidth="1"/>
    <col min="2" max="2" width="3.125" style="6" customWidth="1"/>
    <col min="3" max="3" width="48.75390625" style="6" customWidth="1"/>
    <col min="4" max="5" width="9.75390625" style="6" customWidth="1"/>
    <col min="6" max="7" width="9.75390625" style="20" customWidth="1"/>
    <col min="8" max="9" width="9.75390625" style="6" customWidth="1"/>
    <col min="10" max="10" width="9.75390625" style="47" customWidth="1"/>
    <col min="11" max="11" width="9.75390625" style="2" customWidth="1"/>
    <col min="12" max="16384" width="9.125" style="2" customWidth="1"/>
  </cols>
  <sheetData>
    <row r="2" spans="6:11" ht="18" customHeight="1">
      <c r="F2" s="350" t="s">
        <v>39</v>
      </c>
      <c r="G2" s="350"/>
      <c r="H2" s="350"/>
      <c r="I2" s="350"/>
      <c r="J2" s="350"/>
      <c r="K2" s="350"/>
    </row>
    <row r="3" spans="1:10" s="1" customFormat="1" ht="15.75">
      <c r="A3" s="326" t="s">
        <v>144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10" s="1" customFormat="1" ht="15.75">
      <c r="A4" s="228"/>
      <c r="B4" s="228"/>
      <c r="C4" s="228"/>
      <c r="D4" s="228"/>
      <c r="E4" s="228"/>
      <c r="F4" s="228"/>
      <c r="G4" s="228"/>
      <c r="H4" s="228"/>
      <c r="I4" s="228"/>
      <c r="J4" s="228"/>
    </row>
    <row r="5" spans="2:11" ht="13.5" customHeight="1" thickBot="1">
      <c r="B5" s="3"/>
      <c r="H5" s="351" t="s">
        <v>0</v>
      </c>
      <c r="I5" s="351"/>
      <c r="J5" s="351"/>
      <c r="K5" s="351"/>
    </row>
    <row r="6" spans="1:11" s="5" customFormat="1" ht="27.75" customHeight="1">
      <c r="A6" s="331" t="s">
        <v>1</v>
      </c>
      <c r="B6" s="332"/>
      <c r="C6" s="333"/>
      <c r="D6" s="327" t="s">
        <v>18</v>
      </c>
      <c r="E6" s="328"/>
      <c r="F6" s="327" t="s">
        <v>129</v>
      </c>
      <c r="G6" s="328"/>
      <c r="H6" s="327" t="s">
        <v>130</v>
      </c>
      <c r="I6" s="328"/>
      <c r="J6" s="345" t="s">
        <v>19</v>
      </c>
      <c r="K6" s="346"/>
    </row>
    <row r="7" spans="1:11" s="5" customFormat="1" ht="25.5" customHeight="1" thickBot="1">
      <c r="A7" s="334"/>
      <c r="B7" s="335"/>
      <c r="C7" s="336"/>
      <c r="D7" s="329"/>
      <c r="E7" s="330"/>
      <c r="F7" s="329"/>
      <c r="G7" s="330"/>
      <c r="H7" s="329"/>
      <c r="I7" s="330"/>
      <c r="J7" s="347"/>
      <c r="K7" s="348"/>
    </row>
    <row r="8" spans="1:11" s="5" customFormat="1" ht="26.25" customHeight="1" thickBot="1">
      <c r="A8" s="337"/>
      <c r="B8" s="338"/>
      <c r="C8" s="339"/>
      <c r="D8" s="252" t="s">
        <v>167</v>
      </c>
      <c r="E8" s="203" t="s">
        <v>168</v>
      </c>
      <c r="F8" s="252" t="s">
        <v>167</v>
      </c>
      <c r="G8" s="203" t="s">
        <v>168</v>
      </c>
      <c r="H8" s="252" t="s">
        <v>167</v>
      </c>
      <c r="I8" s="203" t="s">
        <v>168</v>
      </c>
      <c r="J8" s="252" t="s">
        <v>167</v>
      </c>
      <c r="K8" s="203" t="s">
        <v>168</v>
      </c>
    </row>
    <row r="9" spans="1:11" ht="13.5" thickBot="1">
      <c r="A9" s="340">
        <v>1</v>
      </c>
      <c r="B9" s="349"/>
      <c r="C9" s="349"/>
      <c r="D9" s="45">
        <v>2</v>
      </c>
      <c r="E9" s="45">
        <v>3</v>
      </c>
      <c r="F9" s="45">
        <v>4</v>
      </c>
      <c r="G9" s="45">
        <v>5</v>
      </c>
      <c r="H9" s="45">
        <v>6</v>
      </c>
      <c r="I9" s="241">
        <v>7</v>
      </c>
      <c r="J9" s="249">
        <v>8</v>
      </c>
      <c r="K9" s="250">
        <v>9</v>
      </c>
    </row>
    <row r="10" spans="1:11" ht="13.5" customHeight="1">
      <c r="A10" s="40"/>
      <c r="B10" s="25"/>
      <c r="C10" s="50" t="s">
        <v>27</v>
      </c>
      <c r="D10" s="24">
        <f>SUM(5A!E14)</f>
        <v>1902013</v>
      </c>
      <c r="E10" s="24">
        <f>SUM(5A!F14)</f>
        <v>1904123</v>
      </c>
      <c r="F10" s="24"/>
      <c r="G10" s="24"/>
      <c r="H10" s="24"/>
      <c r="I10" s="240"/>
      <c r="J10" s="243">
        <f aca="true" t="shared" si="0" ref="J10:K15">SUM(D10,F10,H10)</f>
        <v>1902013</v>
      </c>
      <c r="K10" s="273">
        <f t="shared" si="0"/>
        <v>1904123</v>
      </c>
    </row>
    <row r="11" spans="1:11" ht="13.5" customHeight="1">
      <c r="A11" s="40"/>
      <c r="B11" s="26"/>
      <c r="C11" s="49" t="s">
        <v>53</v>
      </c>
      <c r="D11" s="24">
        <f>SUM(5A!E20)</f>
        <v>295035</v>
      </c>
      <c r="E11" s="24">
        <f>SUM(5A!F20)</f>
        <v>295035</v>
      </c>
      <c r="F11" s="64"/>
      <c r="G11" s="64"/>
      <c r="H11" s="27"/>
      <c r="I11" s="27"/>
      <c r="J11" s="244">
        <f t="shared" si="0"/>
        <v>295035</v>
      </c>
      <c r="K11" s="274">
        <f t="shared" si="0"/>
        <v>295035</v>
      </c>
    </row>
    <row r="12" spans="1:11" ht="13.5" customHeight="1">
      <c r="A12" s="40"/>
      <c r="B12" s="26"/>
      <c r="C12" s="49" t="s">
        <v>120</v>
      </c>
      <c r="D12" s="24">
        <f>SUM(5A!E33)</f>
        <v>221940</v>
      </c>
      <c r="E12" s="24">
        <f>SUM(5A!F33)</f>
        <v>221957</v>
      </c>
      <c r="F12" s="64"/>
      <c r="G12" s="64"/>
      <c r="H12" s="27"/>
      <c r="I12" s="27"/>
      <c r="J12" s="244">
        <f t="shared" si="0"/>
        <v>221940</v>
      </c>
      <c r="K12" s="274">
        <f t="shared" si="0"/>
        <v>221957</v>
      </c>
    </row>
    <row r="13" spans="1:11" ht="13.5" customHeight="1">
      <c r="A13" s="40"/>
      <c r="B13" s="26"/>
      <c r="C13" s="226" t="s">
        <v>54</v>
      </c>
      <c r="D13" s="24">
        <f>SUM(5A!E34)</f>
        <v>10561</v>
      </c>
      <c r="E13" s="24">
        <f>SUM(5A!F34)</f>
        <v>10561</v>
      </c>
      <c r="F13" s="64"/>
      <c r="G13" s="64"/>
      <c r="H13" s="27"/>
      <c r="I13" s="27"/>
      <c r="J13" s="244">
        <f t="shared" si="0"/>
        <v>10561</v>
      </c>
      <c r="K13" s="274">
        <f t="shared" si="0"/>
        <v>10561</v>
      </c>
    </row>
    <row r="14" spans="1:11" ht="13.5" customHeight="1">
      <c r="A14" s="40"/>
      <c r="B14" s="61"/>
      <c r="C14" s="323" t="s">
        <v>164</v>
      </c>
      <c r="D14" s="240">
        <f>SUM(5A!E37)</f>
        <v>8150</v>
      </c>
      <c r="E14" s="240">
        <f>SUM(5A!F37)</f>
        <v>8150</v>
      </c>
      <c r="F14" s="28"/>
      <c r="G14" s="28"/>
      <c r="H14" s="62"/>
      <c r="I14" s="62"/>
      <c r="J14" s="247">
        <f t="shared" si="0"/>
        <v>8150</v>
      </c>
      <c r="K14" s="319">
        <f t="shared" si="0"/>
        <v>8150</v>
      </c>
    </row>
    <row r="15" spans="1:11" ht="13.5" customHeight="1" thickBot="1">
      <c r="A15" s="40"/>
      <c r="B15" s="320"/>
      <c r="C15" s="322" t="s">
        <v>165</v>
      </c>
      <c r="D15" s="173">
        <f>SUM(5A!E42)</f>
        <v>0</v>
      </c>
      <c r="E15" s="173">
        <f>SUM(5A!F42)</f>
        <v>27895</v>
      </c>
      <c r="F15" s="82"/>
      <c r="G15" s="82"/>
      <c r="H15" s="321"/>
      <c r="I15" s="321"/>
      <c r="J15" s="247">
        <f t="shared" si="0"/>
        <v>0</v>
      </c>
      <c r="K15" s="319">
        <f t="shared" si="0"/>
        <v>27895</v>
      </c>
    </row>
    <row r="16" spans="1:11" ht="13.5" customHeight="1" thickBot="1">
      <c r="A16" s="40"/>
      <c r="B16" s="67" t="s">
        <v>2</v>
      </c>
      <c r="C16" s="68" t="s">
        <v>96</v>
      </c>
      <c r="D16" s="77">
        <f>SUM(D10:D15)</f>
        <v>2437699</v>
      </c>
      <c r="E16" s="77">
        <f>SUM(E10:E15)</f>
        <v>2467721</v>
      </c>
      <c r="F16" s="77">
        <f aca="true" t="shared" si="1" ref="F16:K16">SUM(F10:F15)</f>
        <v>0</v>
      </c>
      <c r="G16" s="77">
        <f t="shared" si="1"/>
        <v>0</v>
      </c>
      <c r="H16" s="77">
        <f t="shared" si="1"/>
        <v>0</v>
      </c>
      <c r="I16" s="77">
        <f t="shared" si="1"/>
        <v>0</v>
      </c>
      <c r="J16" s="275">
        <f t="shared" si="1"/>
        <v>2437699</v>
      </c>
      <c r="K16" s="275">
        <f t="shared" si="1"/>
        <v>2467721</v>
      </c>
    </row>
    <row r="17" spans="1:11" ht="13.5" customHeight="1">
      <c r="A17" s="40"/>
      <c r="B17" s="70" t="s">
        <v>3</v>
      </c>
      <c r="C17" s="248" t="s">
        <v>56</v>
      </c>
      <c r="D17" s="65"/>
      <c r="E17" s="65"/>
      <c r="F17" s="65"/>
      <c r="G17" s="65"/>
      <c r="H17" s="65"/>
      <c r="I17" s="65"/>
      <c r="J17" s="243">
        <f>SUM(D17:H17)</f>
        <v>0</v>
      </c>
      <c r="K17" s="276"/>
    </row>
    <row r="18" spans="1:11" ht="13.5" thickBot="1">
      <c r="A18" s="40"/>
      <c r="B18" s="278" t="s">
        <v>4</v>
      </c>
      <c r="C18" s="281" t="s">
        <v>97</v>
      </c>
      <c r="D18" s="279">
        <f>SUM(5A!E52)</f>
        <v>500000</v>
      </c>
      <c r="E18" s="279">
        <f>SUM(5A!F52)</f>
        <v>500132</v>
      </c>
      <c r="F18" s="279">
        <f>SUM(5A!G52)</f>
        <v>798056</v>
      </c>
      <c r="G18" s="279">
        <f>SUM(5A!H52)</f>
        <v>798056</v>
      </c>
      <c r="H18" s="279">
        <f>SUM(5A!I52)</f>
        <v>7070</v>
      </c>
      <c r="I18" s="279">
        <f>SUM(5A!J52)</f>
        <v>7070</v>
      </c>
      <c r="J18" s="246">
        <f>SUM(D18,F18,H18)</f>
        <v>1305126</v>
      </c>
      <c r="K18" s="280">
        <f>SUM(E18,G18,I18)</f>
        <v>1305258</v>
      </c>
    </row>
    <row r="19" spans="1:11" ht="13.5" thickBot="1">
      <c r="A19" s="40"/>
      <c r="B19" s="29" t="s">
        <v>5</v>
      </c>
      <c r="C19" s="318" t="s">
        <v>98</v>
      </c>
      <c r="D19" s="54">
        <f aca="true" t="shared" si="2" ref="D19:K19">SUM(D16:D18)</f>
        <v>2937699</v>
      </c>
      <c r="E19" s="54">
        <f t="shared" si="2"/>
        <v>2967853</v>
      </c>
      <c r="F19" s="54">
        <f t="shared" si="2"/>
        <v>798056</v>
      </c>
      <c r="G19" s="54">
        <f t="shared" si="2"/>
        <v>798056</v>
      </c>
      <c r="H19" s="54">
        <f t="shared" si="2"/>
        <v>7070</v>
      </c>
      <c r="I19" s="54">
        <f t="shared" si="2"/>
        <v>7070</v>
      </c>
      <c r="J19" s="54">
        <f t="shared" si="2"/>
        <v>3742825</v>
      </c>
      <c r="K19" s="39">
        <f t="shared" si="2"/>
        <v>3772979</v>
      </c>
    </row>
    <row r="20" spans="1:11" ht="12.75">
      <c r="A20" s="40"/>
      <c r="B20" s="70" t="s">
        <v>2</v>
      </c>
      <c r="C20" s="72" t="s">
        <v>10</v>
      </c>
      <c r="D20" s="75">
        <f>SUM(5B!D14)</f>
        <v>5177721</v>
      </c>
      <c r="E20" s="75">
        <f>SUM(5B!E14)</f>
        <v>5177721</v>
      </c>
      <c r="F20" s="75"/>
      <c r="G20" s="75"/>
      <c r="H20" s="75"/>
      <c r="I20" s="75"/>
      <c r="J20" s="245">
        <f>SUM(D20,F20,H20)</f>
        <v>5177721</v>
      </c>
      <c r="K20" s="277">
        <f>SUM(E20,G20,I20)</f>
        <v>5177721</v>
      </c>
    </row>
    <row r="21" spans="1:11" ht="13.5" thickBot="1">
      <c r="A21" s="40"/>
      <c r="B21" s="278" t="s">
        <v>3</v>
      </c>
      <c r="C21" s="281" t="s">
        <v>99</v>
      </c>
      <c r="D21" s="282">
        <f>SUM(5B!D21)</f>
        <v>291100</v>
      </c>
      <c r="E21" s="282">
        <f>SUM(5B!E21)</f>
        <v>291100</v>
      </c>
      <c r="F21" s="282"/>
      <c r="G21" s="282"/>
      <c r="H21" s="282"/>
      <c r="I21" s="282"/>
      <c r="J21" s="246">
        <f>SUM(D21,F21,H21)</f>
        <v>291100</v>
      </c>
      <c r="K21" s="280">
        <f>SUM(E21,G21,I21)</f>
        <v>291100</v>
      </c>
    </row>
    <row r="22" spans="1:11" ht="13.5" customHeight="1" thickBot="1">
      <c r="A22" s="40"/>
      <c r="B22" s="29" t="s">
        <v>6</v>
      </c>
      <c r="C22" s="66" t="s">
        <v>47</v>
      </c>
      <c r="D22" s="54">
        <f>SUM(D20:D21)</f>
        <v>5468821</v>
      </c>
      <c r="E22" s="54">
        <f>SUM(E20:E21)</f>
        <v>5468821</v>
      </c>
      <c r="F22" s="54">
        <f aca="true" t="shared" si="3" ref="F22:K22">SUM(F20:F21)</f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5468821</v>
      </c>
      <c r="K22" s="39">
        <f t="shared" si="3"/>
        <v>5468821</v>
      </c>
    </row>
    <row r="23" spans="1:11" ht="13.5" customHeight="1" thickBot="1">
      <c r="A23" s="40"/>
      <c r="B23" s="29" t="s">
        <v>37</v>
      </c>
      <c r="C23" s="55" t="s">
        <v>100</v>
      </c>
      <c r="D23" s="54">
        <f>SUM(5C!D21)</f>
        <v>4939177</v>
      </c>
      <c r="E23" s="54">
        <f>SUM(5C!E21)</f>
        <v>5075988</v>
      </c>
      <c r="F23" s="54">
        <f>SUM(5C!F21)</f>
        <v>667111</v>
      </c>
      <c r="G23" s="54">
        <f>SUM(5C!G21)</f>
        <v>667111</v>
      </c>
      <c r="H23" s="54">
        <f>SUM(5C!H21)</f>
        <v>93370</v>
      </c>
      <c r="I23" s="54">
        <f>SUM(5C!I21)</f>
        <v>93370</v>
      </c>
      <c r="J23" s="243">
        <f aca="true" t="shared" si="4" ref="J23:K25">SUM(D23,F23,H23)</f>
        <v>5699658</v>
      </c>
      <c r="K23" s="230">
        <f t="shared" si="4"/>
        <v>5836469</v>
      </c>
    </row>
    <row r="24" spans="1:11" ht="26.25" customHeight="1">
      <c r="A24" s="40"/>
      <c r="B24" s="69" t="s">
        <v>2</v>
      </c>
      <c r="C24" s="287" t="s">
        <v>101</v>
      </c>
      <c r="D24" s="288">
        <v>360</v>
      </c>
      <c r="E24" s="288">
        <v>360</v>
      </c>
      <c r="F24" s="289"/>
      <c r="G24" s="289"/>
      <c r="H24" s="289"/>
      <c r="I24" s="289"/>
      <c r="J24" s="290">
        <f t="shared" si="4"/>
        <v>360</v>
      </c>
      <c r="K24" s="291">
        <f t="shared" si="4"/>
        <v>360</v>
      </c>
    </row>
    <row r="25" spans="1:11" ht="13.5" customHeight="1" thickBot="1">
      <c r="A25" s="40"/>
      <c r="B25" s="283" t="s">
        <v>3</v>
      </c>
      <c r="C25" s="284" t="s">
        <v>102</v>
      </c>
      <c r="D25" s="285"/>
      <c r="E25" s="285"/>
      <c r="F25" s="285"/>
      <c r="G25" s="285"/>
      <c r="H25" s="285"/>
      <c r="I25" s="286"/>
      <c r="J25" s="245">
        <f t="shared" si="4"/>
        <v>0</v>
      </c>
      <c r="K25" s="277">
        <f t="shared" si="4"/>
        <v>0</v>
      </c>
    </row>
    <row r="26" spans="1:11" ht="13.5" customHeight="1" thickBot="1">
      <c r="A26" s="40"/>
      <c r="B26" s="29" t="s">
        <v>38</v>
      </c>
      <c r="C26" s="55" t="s">
        <v>103</v>
      </c>
      <c r="D26" s="54">
        <f>SUM(D24:D25)</f>
        <v>360</v>
      </c>
      <c r="E26" s="54">
        <f>SUM(E24:E25)</f>
        <v>360</v>
      </c>
      <c r="F26" s="54">
        <f aca="true" t="shared" si="5" ref="F26:K26">SUM(F24:F25)</f>
        <v>0</v>
      </c>
      <c r="G26" s="54">
        <f t="shared" si="5"/>
        <v>0</v>
      </c>
      <c r="H26" s="54">
        <f t="shared" si="5"/>
        <v>0</v>
      </c>
      <c r="I26" s="54">
        <f t="shared" si="5"/>
        <v>0</v>
      </c>
      <c r="J26" s="54">
        <f t="shared" si="5"/>
        <v>360</v>
      </c>
      <c r="K26" s="39">
        <f t="shared" si="5"/>
        <v>360</v>
      </c>
    </row>
    <row r="27" spans="1:11" s="1" customFormat="1" ht="13.5" customHeight="1" thickBot="1">
      <c r="A27" s="84" t="s">
        <v>5</v>
      </c>
      <c r="B27" s="352" t="s">
        <v>104</v>
      </c>
      <c r="C27" s="353"/>
      <c r="D27" s="54">
        <f>SUM(D19,D22,D23,D26)</f>
        <v>13346057</v>
      </c>
      <c r="E27" s="54">
        <f>SUM(E19,E22,E23,E26)</f>
        <v>13513022</v>
      </c>
      <c r="F27" s="54">
        <f aca="true" t="shared" si="6" ref="F27:K27">SUM(F19,F22,F23,F26)</f>
        <v>1465167</v>
      </c>
      <c r="G27" s="54">
        <f t="shared" si="6"/>
        <v>1465167</v>
      </c>
      <c r="H27" s="54">
        <f t="shared" si="6"/>
        <v>100440</v>
      </c>
      <c r="I27" s="54">
        <f t="shared" si="6"/>
        <v>100440</v>
      </c>
      <c r="J27" s="54">
        <f t="shared" si="6"/>
        <v>14911664</v>
      </c>
      <c r="K27" s="39">
        <f t="shared" si="6"/>
        <v>15078629</v>
      </c>
    </row>
    <row r="28" spans="1:11" s="1" customFormat="1" ht="13.5" customHeight="1" thickBot="1">
      <c r="A28" s="57"/>
      <c r="B28" s="29" t="s">
        <v>55</v>
      </c>
      <c r="C28" s="48" t="s">
        <v>49</v>
      </c>
      <c r="D28" s="54">
        <f>SUM(5D!C19)</f>
        <v>80046</v>
      </c>
      <c r="E28" s="54">
        <f>SUM(5D!D19)</f>
        <v>80046</v>
      </c>
      <c r="F28" s="54">
        <f>SUM(5D!E19)</f>
        <v>0</v>
      </c>
      <c r="G28" s="54"/>
      <c r="H28" s="54">
        <f>SUM(5D!G19)</f>
        <v>0</v>
      </c>
      <c r="I28" s="63"/>
      <c r="J28" s="243">
        <f aca="true" t="shared" si="7" ref="J28:K31">SUM(D28,F28,H28)</f>
        <v>80046</v>
      </c>
      <c r="K28" s="230">
        <f t="shared" si="7"/>
        <v>80046</v>
      </c>
    </row>
    <row r="29" spans="1:11" s="1" customFormat="1" ht="13.5" customHeight="1" thickBot="1">
      <c r="A29" s="57"/>
      <c r="B29" s="29" t="s">
        <v>105</v>
      </c>
      <c r="C29" s="48" t="s">
        <v>22</v>
      </c>
      <c r="D29" s="54">
        <f>SUM(5E!D18)</f>
        <v>1943099</v>
      </c>
      <c r="E29" s="54">
        <f>SUM(5E!E18)</f>
        <v>1943099</v>
      </c>
      <c r="F29" s="54">
        <f>SUM(5E!F18)</f>
        <v>0</v>
      </c>
      <c r="G29" s="54"/>
      <c r="H29" s="54">
        <f>SUM(5E!H18)</f>
        <v>0</v>
      </c>
      <c r="I29" s="39"/>
      <c r="J29" s="243">
        <f t="shared" si="7"/>
        <v>1943099</v>
      </c>
      <c r="K29" s="230">
        <f t="shared" si="7"/>
        <v>1943099</v>
      </c>
    </row>
    <row r="30" spans="1:11" ht="24" customHeight="1">
      <c r="A30" s="23"/>
      <c r="B30" s="71" t="s">
        <v>2</v>
      </c>
      <c r="C30" s="72" t="s">
        <v>106</v>
      </c>
      <c r="D30" s="75">
        <f>SUM(5F!D15)</f>
        <v>24450</v>
      </c>
      <c r="E30" s="75">
        <f>SUM(5F!E15)</f>
        <v>24450</v>
      </c>
      <c r="F30" s="75">
        <f>SUM(5F!F15)</f>
        <v>0</v>
      </c>
      <c r="G30" s="75"/>
      <c r="H30" s="75">
        <f>SUM(5F!H15)</f>
        <v>0</v>
      </c>
      <c r="I30" s="75"/>
      <c r="J30" s="243">
        <f t="shared" si="7"/>
        <v>24450</v>
      </c>
      <c r="K30" s="230">
        <f t="shared" si="7"/>
        <v>24450</v>
      </c>
    </row>
    <row r="31" spans="1:11" ht="13.5" customHeight="1" thickBot="1">
      <c r="A31" s="23"/>
      <c r="B31" s="73" t="s">
        <v>3</v>
      </c>
      <c r="C31" s="74" t="s">
        <v>107</v>
      </c>
      <c r="D31" s="76"/>
      <c r="E31" s="76"/>
      <c r="F31" s="76">
        <f>SUM(5F!F17)</f>
        <v>0</v>
      </c>
      <c r="G31" s="76"/>
      <c r="H31" s="76">
        <f>SUM(5F!H17)</f>
        <v>0</v>
      </c>
      <c r="I31" s="242"/>
      <c r="J31" s="246">
        <f t="shared" si="7"/>
        <v>0</v>
      </c>
      <c r="K31" s="280">
        <f t="shared" si="7"/>
        <v>0</v>
      </c>
    </row>
    <row r="32" spans="1:11" ht="13.5" customHeight="1" thickBot="1">
      <c r="A32" s="23"/>
      <c r="B32" s="21" t="s">
        <v>108</v>
      </c>
      <c r="C32" s="48" t="s">
        <v>109</v>
      </c>
      <c r="D32" s="39">
        <f>SUM(D30:D31)</f>
        <v>24450</v>
      </c>
      <c r="E32" s="39">
        <f>SUM(E30:E31)</f>
        <v>24450</v>
      </c>
      <c r="F32" s="39">
        <f aca="true" t="shared" si="8" ref="F32:K32">SUM(F30:F31)</f>
        <v>0</v>
      </c>
      <c r="G32" s="39">
        <f t="shared" si="8"/>
        <v>0</v>
      </c>
      <c r="H32" s="39">
        <f t="shared" si="8"/>
        <v>0</v>
      </c>
      <c r="I32" s="39">
        <f t="shared" si="8"/>
        <v>0</v>
      </c>
      <c r="J32" s="39">
        <f t="shared" si="8"/>
        <v>24450</v>
      </c>
      <c r="K32" s="39">
        <f t="shared" si="8"/>
        <v>24450</v>
      </c>
    </row>
    <row r="33" spans="1:11" ht="13.5" customHeight="1" thickBot="1">
      <c r="A33" s="80" t="s">
        <v>6</v>
      </c>
      <c r="B33" s="345" t="s">
        <v>110</v>
      </c>
      <c r="C33" s="346"/>
      <c r="D33" s="39">
        <f>SUM(D28,D29,D32)</f>
        <v>2047595</v>
      </c>
      <c r="E33" s="39">
        <f>SUM(E28,E29,E32)</f>
        <v>2047595</v>
      </c>
      <c r="F33" s="39">
        <f>SUM(F28,F29,F32)</f>
        <v>0</v>
      </c>
      <c r="G33" s="39"/>
      <c r="H33" s="39">
        <f>SUM(H28,H29,H32)</f>
        <v>0</v>
      </c>
      <c r="I33" s="39"/>
      <c r="J33" s="54">
        <f>SUM(J28,J29,J32)</f>
        <v>2047595</v>
      </c>
      <c r="K33" s="39">
        <f>SUM(K28,K29,K32)</f>
        <v>2047595</v>
      </c>
    </row>
    <row r="34" spans="1:11" s="1" customFormat="1" ht="13.5" customHeight="1" thickBot="1">
      <c r="A34" s="352" t="s">
        <v>111</v>
      </c>
      <c r="B34" s="354"/>
      <c r="C34" s="353"/>
      <c r="D34" s="22">
        <f>SUM(D27,D33)</f>
        <v>15393652</v>
      </c>
      <c r="E34" s="22">
        <f>SUM(E27,E33)</f>
        <v>15560617</v>
      </c>
      <c r="F34" s="22">
        <f aca="true" t="shared" si="9" ref="F34:K34">SUM(F27,F33)</f>
        <v>1465167</v>
      </c>
      <c r="G34" s="22">
        <f t="shared" si="9"/>
        <v>1465167</v>
      </c>
      <c r="H34" s="22">
        <f t="shared" si="9"/>
        <v>100440</v>
      </c>
      <c r="I34" s="22">
        <f t="shared" si="9"/>
        <v>100440</v>
      </c>
      <c r="J34" s="22">
        <f t="shared" si="9"/>
        <v>16959259</v>
      </c>
      <c r="K34" s="39">
        <f t="shared" si="9"/>
        <v>17126224</v>
      </c>
    </row>
    <row r="35" spans="1:11" ht="12.75">
      <c r="A35" s="81"/>
      <c r="B35" s="88" t="s">
        <v>2</v>
      </c>
      <c r="C35" s="86" t="s">
        <v>131</v>
      </c>
      <c r="D35" s="30"/>
      <c r="E35" s="30">
        <v>289771</v>
      </c>
      <c r="F35" s="30">
        <v>66438</v>
      </c>
      <c r="G35" s="30">
        <f>66438+157775</f>
        <v>224213</v>
      </c>
      <c r="H35" s="30">
        <v>14323</v>
      </c>
      <c r="I35" s="30">
        <f>14323+33336</f>
        <v>47659</v>
      </c>
      <c r="J35" s="243">
        <f aca="true" t="shared" si="10" ref="J35:K37">SUM(F35,D35,H35)</f>
        <v>80761</v>
      </c>
      <c r="K35" s="230">
        <f t="shared" si="10"/>
        <v>561643</v>
      </c>
    </row>
    <row r="36" spans="1:11" ht="12.75">
      <c r="A36" s="23"/>
      <c r="B36" s="232" t="s">
        <v>3</v>
      </c>
      <c r="C36" s="233" t="s">
        <v>112</v>
      </c>
      <c r="D36" s="234"/>
      <c r="E36" s="234"/>
      <c r="F36" s="234">
        <v>3398851</v>
      </c>
      <c r="G36" s="234">
        <f>3398851+53854</f>
        <v>3452705</v>
      </c>
      <c r="H36" s="234">
        <v>1342719</v>
      </c>
      <c r="I36" s="234">
        <f>1342719+18603</f>
        <v>1361322</v>
      </c>
      <c r="J36" s="244">
        <f t="shared" si="10"/>
        <v>4741570</v>
      </c>
      <c r="K36" s="292">
        <f t="shared" si="10"/>
        <v>4814027</v>
      </c>
    </row>
    <row r="37" spans="1:11" ht="13.5" thickBot="1">
      <c r="A37" s="83"/>
      <c r="B37" s="89" t="s">
        <v>4</v>
      </c>
      <c r="C37" s="87" t="s">
        <v>151</v>
      </c>
      <c r="D37" s="82">
        <v>435590</v>
      </c>
      <c r="E37" s="82">
        <v>435590</v>
      </c>
      <c r="F37" s="82"/>
      <c r="G37" s="82"/>
      <c r="H37" s="82"/>
      <c r="I37" s="234"/>
      <c r="J37" s="245">
        <f t="shared" si="10"/>
        <v>435590</v>
      </c>
      <c r="K37" s="277">
        <f t="shared" si="10"/>
        <v>435590</v>
      </c>
    </row>
    <row r="38" spans="1:11" ht="13.5" thickBot="1">
      <c r="A38" s="79" t="s">
        <v>37</v>
      </c>
      <c r="B38" s="355" t="s">
        <v>113</v>
      </c>
      <c r="C38" s="355"/>
      <c r="D38" s="39">
        <f>SUM(D35:D37)</f>
        <v>435590</v>
      </c>
      <c r="E38" s="39">
        <f>SUM(E35:E37)</f>
        <v>725361</v>
      </c>
      <c r="F38" s="39">
        <f aca="true" t="shared" si="11" ref="F38:K38">SUM(F35:F37)</f>
        <v>3465289</v>
      </c>
      <c r="G38" s="39">
        <f t="shared" si="11"/>
        <v>3676918</v>
      </c>
      <c r="H38" s="39">
        <f t="shared" si="11"/>
        <v>1357042</v>
      </c>
      <c r="I38" s="39">
        <f t="shared" si="11"/>
        <v>1408981</v>
      </c>
      <c r="J38" s="39">
        <f t="shared" si="11"/>
        <v>5257921</v>
      </c>
      <c r="K38" s="39">
        <f t="shared" si="11"/>
        <v>5811260</v>
      </c>
    </row>
    <row r="39" spans="1:11" ht="12.75">
      <c r="A39" s="81"/>
      <c r="B39" s="88" t="s">
        <v>2</v>
      </c>
      <c r="C39" s="86" t="s">
        <v>131</v>
      </c>
      <c r="D39" s="30"/>
      <c r="E39" s="30">
        <v>1662659</v>
      </c>
      <c r="F39" s="30">
        <v>37529</v>
      </c>
      <c r="G39" s="30">
        <f>37529-9690</f>
        <v>27839</v>
      </c>
      <c r="H39" s="30"/>
      <c r="I39" s="30"/>
      <c r="J39" s="243">
        <f aca="true" t="shared" si="12" ref="J39:K41">SUM(D39,F39,H39)</f>
        <v>37529</v>
      </c>
      <c r="K39" s="230">
        <f t="shared" si="12"/>
        <v>1690498</v>
      </c>
    </row>
    <row r="40" spans="1:15" ht="12.75">
      <c r="A40" s="23"/>
      <c r="B40" s="232" t="s">
        <v>3</v>
      </c>
      <c r="C40" s="233" t="s">
        <v>112</v>
      </c>
      <c r="D40" s="234"/>
      <c r="E40" s="234"/>
      <c r="F40" s="234">
        <v>108779</v>
      </c>
      <c r="G40" s="234">
        <f>108779+27651</f>
        <v>136430</v>
      </c>
      <c r="H40" s="234">
        <v>11495</v>
      </c>
      <c r="I40" s="234">
        <v>11495</v>
      </c>
      <c r="J40" s="244">
        <f t="shared" si="12"/>
        <v>120274</v>
      </c>
      <c r="K40" s="292">
        <f t="shared" si="12"/>
        <v>147925</v>
      </c>
      <c r="O40" s="4"/>
    </row>
    <row r="41" spans="1:12" ht="13.5" thickBot="1">
      <c r="A41" s="235"/>
      <c r="B41" s="89" t="s">
        <v>4</v>
      </c>
      <c r="C41" s="87" t="s">
        <v>151</v>
      </c>
      <c r="D41" s="82">
        <v>1413656</v>
      </c>
      <c r="E41" s="82">
        <f>1413656+1862875</f>
        <v>3276531</v>
      </c>
      <c r="F41" s="82"/>
      <c r="G41" s="82"/>
      <c r="H41" s="82"/>
      <c r="I41" s="234"/>
      <c r="J41" s="245">
        <f t="shared" si="12"/>
        <v>1413656</v>
      </c>
      <c r="K41" s="277">
        <f t="shared" si="12"/>
        <v>3276531</v>
      </c>
      <c r="L41" s="4"/>
    </row>
    <row r="42" spans="1:11" ht="13.5" thickBot="1">
      <c r="A42" s="79" t="s">
        <v>38</v>
      </c>
      <c r="B42" s="355" t="s">
        <v>114</v>
      </c>
      <c r="C42" s="355"/>
      <c r="D42" s="39">
        <f>SUM(D41)</f>
        <v>1413656</v>
      </c>
      <c r="E42" s="39">
        <f>SUM(E39:E41)</f>
        <v>4939190</v>
      </c>
      <c r="F42" s="39">
        <f aca="true" t="shared" si="13" ref="F42:K42">SUM(F39:F41)</f>
        <v>146308</v>
      </c>
      <c r="G42" s="39">
        <f t="shared" si="13"/>
        <v>164269</v>
      </c>
      <c r="H42" s="39">
        <f t="shared" si="13"/>
        <v>11495</v>
      </c>
      <c r="I42" s="39">
        <f t="shared" si="13"/>
        <v>11495</v>
      </c>
      <c r="J42" s="39">
        <f t="shared" si="13"/>
        <v>1571459</v>
      </c>
      <c r="K42" s="39">
        <f t="shared" si="13"/>
        <v>5114954</v>
      </c>
    </row>
    <row r="43" spans="1:11" ht="13.5" thickBot="1">
      <c r="A43" s="342" t="s">
        <v>152</v>
      </c>
      <c r="B43" s="343"/>
      <c r="C43" s="344"/>
      <c r="D43" s="39">
        <f aca="true" t="shared" si="14" ref="D43:K43">SUM(D42,D38)</f>
        <v>1849246</v>
      </c>
      <c r="E43" s="39">
        <f t="shared" si="14"/>
        <v>5664551</v>
      </c>
      <c r="F43" s="39">
        <f t="shared" si="14"/>
        <v>3611597</v>
      </c>
      <c r="G43" s="39">
        <f t="shared" si="14"/>
        <v>3841187</v>
      </c>
      <c r="H43" s="39">
        <f t="shared" si="14"/>
        <v>1368537</v>
      </c>
      <c r="I43" s="39">
        <f t="shared" si="14"/>
        <v>1420476</v>
      </c>
      <c r="J43" s="39">
        <f t="shared" si="14"/>
        <v>6829380</v>
      </c>
      <c r="K43" s="39">
        <f t="shared" si="14"/>
        <v>10926214</v>
      </c>
    </row>
    <row r="44" spans="1:11" s="59" customFormat="1" ht="13.5" thickBot="1">
      <c r="A44" s="342" t="s">
        <v>115</v>
      </c>
      <c r="B44" s="343"/>
      <c r="C44" s="344"/>
      <c r="D44" s="39">
        <f>SUM(D34,D38,D42)</f>
        <v>17242898</v>
      </c>
      <c r="E44" s="39">
        <f aca="true" t="shared" si="15" ref="E44:K44">SUM(E34,E38,E42)</f>
        <v>21225168</v>
      </c>
      <c r="F44" s="39">
        <f t="shared" si="15"/>
        <v>5076764</v>
      </c>
      <c r="G44" s="39">
        <f t="shared" si="15"/>
        <v>5306354</v>
      </c>
      <c r="H44" s="39">
        <f t="shared" si="15"/>
        <v>1468977</v>
      </c>
      <c r="I44" s="39">
        <f t="shared" si="15"/>
        <v>1520916</v>
      </c>
      <c r="J44" s="39">
        <f t="shared" si="15"/>
        <v>23788639</v>
      </c>
      <c r="K44" s="39">
        <f t="shared" si="15"/>
        <v>28052438</v>
      </c>
    </row>
    <row r="45" spans="1:11" ht="13.5" thickBot="1">
      <c r="A45" s="85"/>
      <c r="B45" s="340" t="s">
        <v>116</v>
      </c>
      <c r="C45" s="341"/>
      <c r="D45" s="56"/>
      <c r="E45" s="56"/>
      <c r="F45" s="56"/>
      <c r="G45" s="56"/>
      <c r="H45" s="56"/>
      <c r="I45" s="56"/>
      <c r="J45" s="243">
        <f>-SUM(J36,J40)</f>
        <v>-4861844</v>
      </c>
      <c r="K45" s="230">
        <f>-SUM(K36,K40)</f>
        <v>-4961952</v>
      </c>
    </row>
    <row r="46" spans="1:11" ht="13.5" thickBot="1">
      <c r="A46" s="85"/>
      <c r="B46" s="340" t="s">
        <v>119</v>
      </c>
      <c r="C46" s="341"/>
      <c r="D46" s="56"/>
      <c r="E46" s="56"/>
      <c r="F46" s="56"/>
      <c r="G46" s="56"/>
      <c r="H46" s="56"/>
      <c r="I46" s="56"/>
      <c r="J46" s="243">
        <v>-379000</v>
      </c>
      <c r="K46" s="230">
        <v>-379000</v>
      </c>
    </row>
    <row r="47" spans="1:11" s="59" customFormat="1" ht="13.5" thickBot="1">
      <c r="A47" s="342" t="s">
        <v>117</v>
      </c>
      <c r="B47" s="343"/>
      <c r="C47" s="343"/>
      <c r="D47" s="39">
        <f aca="true" t="shared" si="16" ref="D47:I47">SUM(D44:D45)</f>
        <v>17242898</v>
      </c>
      <c r="E47" s="39">
        <f t="shared" si="16"/>
        <v>21225168</v>
      </c>
      <c r="F47" s="39">
        <f t="shared" si="16"/>
        <v>5076764</v>
      </c>
      <c r="G47" s="39">
        <f t="shared" si="16"/>
        <v>5306354</v>
      </c>
      <c r="H47" s="39">
        <f t="shared" si="16"/>
        <v>1468977</v>
      </c>
      <c r="I47" s="39">
        <f t="shared" si="16"/>
        <v>1520916</v>
      </c>
      <c r="J47" s="54">
        <f>SUM(J44:J46)</f>
        <v>18547795</v>
      </c>
      <c r="K47" s="39">
        <f>SUM(K44:K46)</f>
        <v>22711486</v>
      </c>
    </row>
    <row r="48" spans="1:10" s="59" customFormat="1" ht="12.75">
      <c r="A48" s="99"/>
      <c r="B48" s="99"/>
      <c r="C48" s="99"/>
      <c r="D48" s="98"/>
      <c r="E48" s="98"/>
      <c r="F48" s="98"/>
      <c r="G48" s="98"/>
      <c r="H48" s="98"/>
      <c r="I48" s="98"/>
      <c r="J48" s="98"/>
    </row>
    <row r="49" spans="2:10" ht="12.75">
      <c r="B49" s="3"/>
      <c r="J49" s="191"/>
    </row>
    <row r="50" spans="2:10" ht="12.75">
      <c r="B50" s="3"/>
      <c r="J50" s="191"/>
    </row>
    <row r="51" spans="2:10" ht="12.75">
      <c r="B51" s="3"/>
      <c r="J51" s="191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</sheetData>
  <sheetProtection/>
  <mergeCells count="19">
    <mergeCell ref="F2:K2"/>
    <mergeCell ref="H5:K5"/>
    <mergeCell ref="B27:C27"/>
    <mergeCell ref="B33:C33"/>
    <mergeCell ref="A47:C47"/>
    <mergeCell ref="A34:C34"/>
    <mergeCell ref="B38:C38"/>
    <mergeCell ref="B42:C42"/>
    <mergeCell ref="A44:C44"/>
    <mergeCell ref="B45:C45"/>
    <mergeCell ref="A3:J3"/>
    <mergeCell ref="D6:E7"/>
    <mergeCell ref="A6:C8"/>
    <mergeCell ref="B46:C46"/>
    <mergeCell ref="A43:C43"/>
    <mergeCell ref="F6:G7"/>
    <mergeCell ref="H6:I7"/>
    <mergeCell ref="J6:K7"/>
    <mergeCell ref="A9:C9"/>
  </mergeCells>
  <printOptions/>
  <pageMargins left="0.07874015748031496" right="0.15748031496062992" top="1.062992125984252" bottom="0.2755905511811024" header="0.6299212598425197" footer="0.275590551181102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54"/>
  <sheetViews>
    <sheetView zoomScalePageLayoutView="0" workbookViewId="0" topLeftCell="A22">
      <selection activeCell="E32" sqref="E32"/>
    </sheetView>
  </sheetViews>
  <sheetFormatPr defaultColWidth="9.00390625" defaultRowHeight="12.75"/>
  <cols>
    <col min="1" max="1" width="5.125" style="2" customWidth="1"/>
    <col min="2" max="2" width="52.375" style="2" customWidth="1"/>
    <col min="3" max="11" width="8.625" style="2" customWidth="1"/>
    <col min="12" max="12" width="8.625" style="4" customWidth="1"/>
    <col min="13" max="14" width="9.125" style="4" customWidth="1"/>
    <col min="15" max="16384" width="9.125" style="2" customWidth="1"/>
  </cols>
  <sheetData>
    <row r="1" spans="1:12" ht="12.75">
      <c r="A1" s="227"/>
      <c r="B1" s="227"/>
      <c r="C1" s="227"/>
      <c r="D1" s="227"/>
      <c r="E1" s="227"/>
      <c r="F1" s="227"/>
      <c r="G1" s="227"/>
      <c r="H1" s="227"/>
      <c r="I1" s="359" t="s">
        <v>118</v>
      </c>
      <c r="J1" s="359"/>
      <c r="K1" s="359"/>
      <c r="L1" s="359"/>
    </row>
    <row r="2" spans="1:11" ht="12.75">
      <c r="A2" s="227"/>
      <c r="B2" s="227"/>
      <c r="C2" s="227"/>
      <c r="D2" s="227"/>
      <c r="E2" s="227"/>
      <c r="F2" s="227"/>
      <c r="G2" s="227"/>
      <c r="H2" s="227"/>
      <c r="I2" s="218"/>
      <c r="J2" s="218"/>
      <c r="K2" s="218"/>
    </row>
    <row r="3" spans="1:12" ht="30.75" customHeight="1">
      <c r="A3" s="360" t="s">
        <v>139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1:11" ht="1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9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5" customHeight="1" thickBot="1">
      <c r="A6" s="18"/>
      <c r="B6" s="18"/>
      <c r="C6" s="18"/>
      <c r="D6" s="18"/>
      <c r="E6" s="18"/>
      <c r="F6" s="18"/>
      <c r="G6" s="18"/>
      <c r="H6" s="18"/>
      <c r="I6" s="358" t="s">
        <v>0</v>
      </c>
      <c r="J6" s="358"/>
      <c r="K6" s="358"/>
      <c r="L6" s="358"/>
    </row>
    <row r="7" spans="1:12" ht="15" customHeight="1" thickBot="1">
      <c r="A7" s="331" t="s">
        <v>1</v>
      </c>
      <c r="B7" s="333"/>
      <c r="C7" s="327" t="s">
        <v>153</v>
      </c>
      <c r="D7" s="357"/>
      <c r="E7" s="357"/>
      <c r="F7" s="328"/>
      <c r="G7" s="327" t="s">
        <v>129</v>
      </c>
      <c r="H7" s="328"/>
      <c r="I7" s="327" t="s">
        <v>130</v>
      </c>
      <c r="J7" s="328"/>
      <c r="K7" s="345" t="s">
        <v>19</v>
      </c>
      <c r="L7" s="346"/>
    </row>
    <row r="8" spans="1:12" ht="52.5" customHeight="1" thickBot="1">
      <c r="A8" s="334"/>
      <c r="B8" s="336"/>
      <c r="C8" s="331" t="s">
        <v>50</v>
      </c>
      <c r="D8" s="333"/>
      <c r="E8" s="361" t="s">
        <v>51</v>
      </c>
      <c r="F8" s="362"/>
      <c r="G8" s="329"/>
      <c r="H8" s="330"/>
      <c r="I8" s="329"/>
      <c r="J8" s="330"/>
      <c r="K8" s="347"/>
      <c r="L8" s="348"/>
    </row>
    <row r="9" spans="1:12" ht="30" customHeight="1" thickBot="1">
      <c r="A9" s="337"/>
      <c r="B9" s="339"/>
      <c r="C9" s="337"/>
      <c r="D9" s="339"/>
      <c r="E9" s="252" t="s">
        <v>167</v>
      </c>
      <c r="F9" s="203" t="s">
        <v>168</v>
      </c>
      <c r="G9" s="252" t="s">
        <v>167</v>
      </c>
      <c r="H9" s="203" t="s">
        <v>168</v>
      </c>
      <c r="I9" s="252" t="s">
        <v>167</v>
      </c>
      <c r="J9" s="203" t="s">
        <v>168</v>
      </c>
      <c r="K9" s="252" t="s">
        <v>167</v>
      </c>
      <c r="L9" s="203" t="s">
        <v>168</v>
      </c>
    </row>
    <row r="10" spans="1:14" s="46" customFormat="1" ht="15" customHeight="1" thickBot="1">
      <c r="A10" s="356">
        <v>1</v>
      </c>
      <c r="B10" s="356"/>
      <c r="C10" s="101">
        <v>2</v>
      </c>
      <c r="D10" s="101">
        <v>3</v>
      </c>
      <c r="E10" s="102">
        <v>4</v>
      </c>
      <c r="F10" s="102">
        <v>5</v>
      </c>
      <c r="G10" s="102">
        <v>6</v>
      </c>
      <c r="H10" s="102">
        <v>7</v>
      </c>
      <c r="I10" s="102">
        <v>8</v>
      </c>
      <c r="J10" s="204">
        <v>9</v>
      </c>
      <c r="K10" s="204">
        <v>10</v>
      </c>
      <c r="L10" s="325">
        <v>11</v>
      </c>
      <c r="M10" s="206"/>
      <c r="N10" s="206"/>
    </row>
    <row r="11" spans="1:14" s="46" customFormat="1" ht="15" customHeight="1">
      <c r="A11" s="197"/>
      <c r="B11" s="194" t="s">
        <v>52</v>
      </c>
      <c r="C11" s="195">
        <v>71.25</v>
      </c>
      <c r="D11" s="195">
        <v>71.25</v>
      </c>
      <c r="E11" s="210">
        <v>326325</v>
      </c>
      <c r="F11" s="210">
        <v>326325</v>
      </c>
      <c r="G11" s="210"/>
      <c r="H11" s="210"/>
      <c r="I11" s="196"/>
      <c r="J11" s="251"/>
      <c r="K11" s="30">
        <f>SUM(E11,G11,I11)</f>
        <v>326325</v>
      </c>
      <c r="L11" s="30">
        <f>SUM(F11,H11,J11)</f>
        <v>326325</v>
      </c>
      <c r="M11" s="206"/>
      <c r="N11" s="206"/>
    </row>
    <row r="12" spans="1:14" s="46" customFormat="1" ht="15" customHeight="1">
      <c r="A12" s="293"/>
      <c r="B12" s="294" t="s">
        <v>122</v>
      </c>
      <c r="C12" s="295"/>
      <c r="D12" s="295"/>
      <c r="E12" s="296">
        <v>1575688</v>
      </c>
      <c r="F12" s="296">
        <v>1575688</v>
      </c>
      <c r="G12" s="296"/>
      <c r="H12" s="296"/>
      <c r="I12" s="297"/>
      <c r="J12" s="297"/>
      <c r="K12" s="234">
        <f>SUM(E12,G12,I12)</f>
        <v>1575688</v>
      </c>
      <c r="L12" s="234">
        <f>SUM(F12,H12,J12)</f>
        <v>1575688</v>
      </c>
      <c r="M12" s="206"/>
      <c r="N12" s="206"/>
    </row>
    <row r="13" spans="1:14" s="46" customFormat="1" ht="15" customHeight="1" thickBot="1">
      <c r="A13" s="192"/>
      <c r="B13" s="429" t="s">
        <v>156</v>
      </c>
      <c r="C13" s="108"/>
      <c r="D13" s="108"/>
      <c r="E13" s="212"/>
      <c r="F13" s="212">
        <v>2110</v>
      </c>
      <c r="G13" s="212"/>
      <c r="H13" s="212"/>
      <c r="I13" s="298"/>
      <c r="J13" s="298"/>
      <c r="K13" s="173"/>
      <c r="L13" s="234">
        <f>SUM(F13,H13,J13)</f>
        <v>2110</v>
      </c>
      <c r="M13" s="206"/>
      <c r="N13" s="206"/>
    </row>
    <row r="14" spans="1:14" s="46" customFormat="1" ht="15" customHeight="1" thickBot="1">
      <c r="A14" s="109" t="s">
        <v>65</v>
      </c>
      <c r="B14" s="110" t="s">
        <v>27</v>
      </c>
      <c r="C14" s="111"/>
      <c r="D14" s="111"/>
      <c r="E14" s="112">
        <f>SUM(E11:E13)</f>
        <v>1902013</v>
      </c>
      <c r="F14" s="112">
        <f>SUM(F11:F13)</f>
        <v>1904123</v>
      </c>
      <c r="G14" s="112">
        <f aca="true" t="shared" si="0" ref="G14:L14">SUM(G11:G13)</f>
        <v>0</v>
      </c>
      <c r="H14" s="112">
        <f t="shared" si="0"/>
        <v>0</v>
      </c>
      <c r="I14" s="112">
        <f t="shared" si="0"/>
        <v>0</v>
      </c>
      <c r="J14" s="112">
        <f t="shared" si="0"/>
        <v>0</v>
      </c>
      <c r="K14" s="112">
        <f t="shared" si="0"/>
        <v>1902013</v>
      </c>
      <c r="L14" s="259">
        <f t="shared" si="0"/>
        <v>1904123</v>
      </c>
      <c r="M14" s="206"/>
      <c r="N14" s="206"/>
    </row>
    <row r="15" spans="1:14" s="46" customFormat="1" ht="15" customHeight="1">
      <c r="A15" s="114"/>
      <c r="B15" s="115" t="s">
        <v>29</v>
      </c>
      <c r="C15" s="103"/>
      <c r="D15" s="103"/>
      <c r="E15" s="104">
        <f>121773+65481+1596</f>
        <v>188850</v>
      </c>
      <c r="F15" s="104">
        <f>121773+65481+1596</f>
        <v>188850</v>
      </c>
      <c r="G15" s="211"/>
      <c r="H15" s="211"/>
      <c r="I15" s="105"/>
      <c r="J15" s="105"/>
      <c r="K15" s="254">
        <f aca="true" t="shared" si="1" ref="K15:L19">SUM(E15,G15,I15)</f>
        <v>188850</v>
      </c>
      <c r="L15" s="258">
        <f t="shared" si="1"/>
        <v>188850</v>
      </c>
      <c r="M15" s="206"/>
      <c r="N15" s="206"/>
    </row>
    <row r="16" spans="1:14" s="46" customFormat="1" ht="15" customHeight="1">
      <c r="A16" s="116"/>
      <c r="B16" s="117" t="s">
        <v>30</v>
      </c>
      <c r="C16" s="118"/>
      <c r="D16" s="118"/>
      <c r="E16" s="119">
        <f>36240+18720</f>
        <v>54960</v>
      </c>
      <c r="F16" s="119">
        <f>36240+18720</f>
        <v>54960</v>
      </c>
      <c r="G16" s="214"/>
      <c r="H16" s="214"/>
      <c r="I16" s="120"/>
      <c r="J16" s="120"/>
      <c r="K16" s="121">
        <f t="shared" si="1"/>
        <v>54960</v>
      </c>
      <c r="L16" s="121">
        <f t="shared" si="1"/>
        <v>54960</v>
      </c>
      <c r="M16" s="206"/>
      <c r="N16" s="206"/>
    </row>
    <row r="17" spans="1:14" s="46" customFormat="1" ht="15" customHeight="1">
      <c r="A17" s="116"/>
      <c r="B17" s="198" t="s">
        <v>31</v>
      </c>
      <c r="C17" s="199"/>
      <c r="D17" s="199"/>
      <c r="E17" s="200">
        <f>107+25013+53+13467</f>
        <v>38640</v>
      </c>
      <c r="F17" s="200">
        <f>107+25013+53+13467</f>
        <v>38640</v>
      </c>
      <c r="G17" s="215"/>
      <c r="H17" s="215"/>
      <c r="I17" s="201"/>
      <c r="J17" s="201"/>
      <c r="K17" s="121">
        <f t="shared" si="1"/>
        <v>38640</v>
      </c>
      <c r="L17" s="121">
        <f t="shared" si="1"/>
        <v>38640</v>
      </c>
      <c r="M17" s="206"/>
      <c r="N17" s="206"/>
    </row>
    <row r="18" spans="1:14" s="46" customFormat="1" ht="15" customHeight="1">
      <c r="A18" s="161"/>
      <c r="B18" s="198" t="s">
        <v>170</v>
      </c>
      <c r="C18" s="199"/>
      <c r="D18" s="199"/>
      <c r="E18" s="200">
        <f>1920+5612+1286</f>
        <v>8818</v>
      </c>
      <c r="F18" s="200">
        <f>1920+5612+1286</f>
        <v>8818</v>
      </c>
      <c r="G18" s="215"/>
      <c r="H18" s="215"/>
      <c r="I18" s="201"/>
      <c r="J18" s="201"/>
      <c r="K18" s="121">
        <f t="shared" si="1"/>
        <v>8818</v>
      </c>
      <c r="L18" s="121">
        <f t="shared" si="1"/>
        <v>8818</v>
      </c>
      <c r="M18" s="206"/>
      <c r="N18" s="206"/>
    </row>
    <row r="19" spans="1:14" s="46" customFormat="1" ht="15" customHeight="1" thickBot="1">
      <c r="A19" s="114"/>
      <c r="B19" s="115" t="s">
        <v>171</v>
      </c>
      <c r="C19" s="103"/>
      <c r="D19" s="103"/>
      <c r="E19" s="104">
        <v>3767</v>
      </c>
      <c r="F19" s="104">
        <v>3767</v>
      </c>
      <c r="G19" s="211"/>
      <c r="H19" s="211"/>
      <c r="I19" s="105"/>
      <c r="J19" s="105"/>
      <c r="K19" s="104">
        <f t="shared" si="1"/>
        <v>3767</v>
      </c>
      <c r="L19" s="106">
        <f t="shared" si="1"/>
        <v>3767</v>
      </c>
      <c r="M19" s="206"/>
      <c r="N19" s="206"/>
    </row>
    <row r="20" spans="1:14" s="46" customFormat="1" ht="15" customHeight="1" thickBot="1">
      <c r="A20" s="109" t="s">
        <v>66</v>
      </c>
      <c r="B20" s="110" t="s">
        <v>53</v>
      </c>
      <c r="C20" s="111"/>
      <c r="D20" s="111"/>
      <c r="E20" s="112">
        <f>SUM(E15:E19)</f>
        <v>295035</v>
      </c>
      <c r="F20" s="112">
        <f>SUM(F15:F19)</f>
        <v>295035</v>
      </c>
      <c r="G20" s="112">
        <f>SUM(G15:G19)</f>
        <v>0</v>
      </c>
      <c r="H20" s="112"/>
      <c r="I20" s="112">
        <f>SUM(I15:I19)</f>
        <v>0</v>
      </c>
      <c r="J20" s="112"/>
      <c r="K20" s="112">
        <f>SUM(K15:K19)</f>
        <v>295035</v>
      </c>
      <c r="L20" s="259">
        <f>SUM(L15:L19)</f>
        <v>295035</v>
      </c>
      <c r="M20" s="206"/>
      <c r="N20" s="206"/>
    </row>
    <row r="21" spans="1:14" s="46" customFormat="1" ht="15" customHeight="1">
      <c r="A21" s="122"/>
      <c r="B21" s="123" t="s">
        <v>134</v>
      </c>
      <c r="C21" s="118"/>
      <c r="D21" s="118"/>
      <c r="E21" s="119">
        <v>6600</v>
      </c>
      <c r="F21" s="119">
        <v>6600</v>
      </c>
      <c r="G21" s="214"/>
      <c r="H21" s="214"/>
      <c r="I21" s="120"/>
      <c r="J21" s="105"/>
      <c r="K21" s="254">
        <f>SUM(E21,G21,I21)</f>
        <v>6600</v>
      </c>
      <c r="L21" s="147">
        <f>SUM(F21,H21,J21)</f>
        <v>6600</v>
      </c>
      <c r="M21" s="206"/>
      <c r="N21" s="206"/>
    </row>
    <row r="22" spans="1:14" s="46" customFormat="1" ht="15" customHeight="1">
      <c r="A22" s="122"/>
      <c r="B22" s="123" t="s">
        <v>135</v>
      </c>
      <c r="C22" s="118"/>
      <c r="D22" s="118"/>
      <c r="E22" s="119">
        <v>6600</v>
      </c>
      <c r="F22" s="119">
        <v>6600</v>
      </c>
      <c r="G22" s="214"/>
      <c r="H22" s="214"/>
      <c r="I22" s="120"/>
      <c r="J22" s="120"/>
      <c r="K22" s="121">
        <f aca="true" t="shared" si="2" ref="K22:K31">SUM(E22,G22,I22)</f>
        <v>6600</v>
      </c>
      <c r="L22" s="147">
        <f aca="true" t="shared" si="3" ref="L22:L32">SUM(F22,H22,J22)</f>
        <v>6600</v>
      </c>
      <c r="M22" s="206"/>
      <c r="N22" s="206"/>
    </row>
    <row r="23" spans="1:14" s="46" customFormat="1" ht="15" customHeight="1">
      <c r="A23" s="122"/>
      <c r="B23" s="124" t="s">
        <v>32</v>
      </c>
      <c r="C23" s="118">
        <v>500</v>
      </c>
      <c r="D23" s="118">
        <v>500</v>
      </c>
      <c r="E23" s="119">
        <v>27680</v>
      </c>
      <c r="F23" s="119">
        <v>27680</v>
      </c>
      <c r="G23" s="214"/>
      <c r="H23" s="214"/>
      <c r="I23" s="120"/>
      <c r="J23" s="120"/>
      <c r="K23" s="121">
        <f t="shared" si="2"/>
        <v>27680</v>
      </c>
      <c r="L23" s="147">
        <f t="shared" si="3"/>
        <v>27680</v>
      </c>
      <c r="M23" s="206"/>
      <c r="N23" s="206"/>
    </row>
    <row r="24" spans="1:14" s="46" customFormat="1" ht="15" customHeight="1">
      <c r="A24" s="125"/>
      <c r="B24" s="117" t="s">
        <v>33</v>
      </c>
      <c r="C24" s="118">
        <v>85</v>
      </c>
      <c r="D24" s="118">
        <v>85</v>
      </c>
      <c r="E24" s="119">
        <v>12325</v>
      </c>
      <c r="F24" s="119">
        <v>12325</v>
      </c>
      <c r="G24" s="214"/>
      <c r="H24" s="214"/>
      <c r="I24" s="120"/>
      <c r="J24" s="120"/>
      <c r="K24" s="121">
        <f t="shared" si="2"/>
        <v>12325</v>
      </c>
      <c r="L24" s="147">
        <f t="shared" si="3"/>
        <v>12325</v>
      </c>
      <c r="M24" s="206"/>
      <c r="N24" s="206"/>
    </row>
    <row r="25" spans="1:14" s="46" customFormat="1" ht="15" customHeight="1">
      <c r="A25" s="125"/>
      <c r="B25" s="117" t="s">
        <v>34</v>
      </c>
      <c r="C25" s="118">
        <v>285</v>
      </c>
      <c r="D25" s="118">
        <v>285</v>
      </c>
      <c r="E25" s="119">
        <v>31065</v>
      </c>
      <c r="F25" s="119">
        <v>31065</v>
      </c>
      <c r="G25" s="214"/>
      <c r="H25" s="214"/>
      <c r="I25" s="120"/>
      <c r="J25" s="120"/>
      <c r="K25" s="121">
        <f t="shared" si="2"/>
        <v>31065</v>
      </c>
      <c r="L25" s="147">
        <f t="shared" si="3"/>
        <v>31065</v>
      </c>
      <c r="M25" s="206"/>
      <c r="N25" s="206"/>
    </row>
    <row r="26" spans="1:14" s="46" customFormat="1" ht="15" customHeight="1">
      <c r="A26" s="125"/>
      <c r="B26" s="117" t="s">
        <v>35</v>
      </c>
      <c r="C26" s="118">
        <v>98</v>
      </c>
      <c r="D26" s="118">
        <v>98</v>
      </c>
      <c r="E26" s="119">
        <v>48422</v>
      </c>
      <c r="F26" s="119">
        <v>48422</v>
      </c>
      <c r="G26" s="214"/>
      <c r="H26" s="214"/>
      <c r="I26" s="120"/>
      <c r="J26" s="120"/>
      <c r="K26" s="121">
        <f t="shared" si="2"/>
        <v>48422</v>
      </c>
      <c r="L26" s="147">
        <f t="shared" si="3"/>
        <v>48422</v>
      </c>
      <c r="M26" s="206"/>
      <c r="N26" s="206"/>
    </row>
    <row r="27" spans="1:14" s="46" customFormat="1" ht="15" customHeight="1">
      <c r="A27" s="125"/>
      <c r="B27" s="225" t="s">
        <v>169</v>
      </c>
      <c r="C27" s="118">
        <v>4</v>
      </c>
      <c r="D27" s="118">
        <v>4</v>
      </c>
      <c r="E27" s="119">
        <v>10424</v>
      </c>
      <c r="F27" s="119">
        <v>10424</v>
      </c>
      <c r="G27" s="214"/>
      <c r="H27" s="214"/>
      <c r="I27" s="120"/>
      <c r="J27" s="120"/>
      <c r="K27" s="121">
        <f t="shared" si="2"/>
        <v>10424</v>
      </c>
      <c r="L27" s="147">
        <f t="shared" si="3"/>
        <v>10424</v>
      </c>
      <c r="M27" s="206"/>
      <c r="N27" s="206"/>
    </row>
    <row r="28" spans="1:14" s="46" customFormat="1" ht="15" customHeight="1">
      <c r="A28" s="125"/>
      <c r="B28" s="107" t="s">
        <v>36</v>
      </c>
      <c r="C28" s="118"/>
      <c r="D28" s="118"/>
      <c r="E28" s="119">
        <v>8960</v>
      </c>
      <c r="F28" s="119">
        <v>8960</v>
      </c>
      <c r="G28" s="214"/>
      <c r="H28" s="214"/>
      <c r="I28" s="120"/>
      <c r="J28" s="120"/>
      <c r="K28" s="121">
        <f t="shared" si="2"/>
        <v>8960</v>
      </c>
      <c r="L28" s="147">
        <f t="shared" si="3"/>
        <v>8960</v>
      </c>
      <c r="M28" s="206"/>
      <c r="N28" s="206"/>
    </row>
    <row r="29" spans="1:14" s="46" customFormat="1" ht="15" customHeight="1">
      <c r="A29" s="125"/>
      <c r="B29" s="107" t="s">
        <v>127</v>
      </c>
      <c r="C29" s="118">
        <v>34.19</v>
      </c>
      <c r="D29" s="118">
        <v>34.19</v>
      </c>
      <c r="E29" s="119">
        <v>55798</v>
      </c>
      <c r="F29" s="119">
        <v>55798</v>
      </c>
      <c r="G29" s="214"/>
      <c r="H29" s="214"/>
      <c r="I29" s="120"/>
      <c r="J29" s="120"/>
      <c r="K29" s="121">
        <f t="shared" si="2"/>
        <v>55798</v>
      </c>
      <c r="L29" s="147">
        <f t="shared" si="3"/>
        <v>55798</v>
      </c>
      <c r="M29" s="206"/>
      <c r="N29" s="206"/>
    </row>
    <row r="30" spans="1:14" s="46" customFormat="1" ht="15" customHeight="1">
      <c r="A30" s="126"/>
      <c r="B30" s="127" t="s">
        <v>128</v>
      </c>
      <c r="C30" s="103"/>
      <c r="D30" s="103"/>
      <c r="E30" s="104">
        <v>13418</v>
      </c>
      <c r="F30" s="104">
        <v>13418</v>
      </c>
      <c r="G30" s="211"/>
      <c r="H30" s="211"/>
      <c r="I30" s="105"/>
      <c r="J30" s="105"/>
      <c r="K30" s="104">
        <f t="shared" si="2"/>
        <v>13418</v>
      </c>
      <c r="L30" s="28">
        <f t="shared" si="3"/>
        <v>13418</v>
      </c>
      <c r="M30" s="206"/>
      <c r="N30" s="206"/>
    </row>
    <row r="31" spans="1:14" s="46" customFormat="1" ht="15" customHeight="1">
      <c r="A31" s="312"/>
      <c r="B31" s="294" t="s">
        <v>133</v>
      </c>
      <c r="C31" s="295"/>
      <c r="D31" s="295"/>
      <c r="E31" s="313">
        <v>648</v>
      </c>
      <c r="F31" s="313">
        <v>648</v>
      </c>
      <c r="G31" s="296"/>
      <c r="H31" s="296"/>
      <c r="I31" s="297"/>
      <c r="J31" s="297"/>
      <c r="K31" s="313">
        <f t="shared" si="2"/>
        <v>648</v>
      </c>
      <c r="L31" s="234">
        <f t="shared" si="3"/>
        <v>648</v>
      </c>
      <c r="M31" s="206"/>
      <c r="N31" s="206"/>
    </row>
    <row r="32" spans="1:14" s="46" customFormat="1" ht="15" customHeight="1" thickBot="1">
      <c r="A32" s="314"/>
      <c r="B32" s="193" t="s">
        <v>159</v>
      </c>
      <c r="C32" s="108"/>
      <c r="D32" s="108"/>
      <c r="E32" s="255"/>
      <c r="F32" s="255">
        <v>17</v>
      </c>
      <c r="G32" s="212"/>
      <c r="H32" s="212"/>
      <c r="I32" s="298"/>
      <c r="J32" s="298"/>
      <c r="K32" s="255"/>
      <c r="L32" s="82">
        <f t="shared" si="3"/>
        <v>17</v>
      </c>
      <c r="M32" s="206"/>
      <c r="N32" s="206"/>
    </row>
    <row r="33" spans="1:14" s="46" customFormat="1" ht="15" customHeight="1" thickBot="1">
      <c r="A33" s="109" t="s">
        <v>67</v>
      </c>
      <c r="B33" s="224" t="s">
        <v>121</v>
      </c>
      <c r="C33" s="111"/>
      <c r="D33" s="111"/>
      <c r="E33" s="112">
        <f>SUM(E21:E32)</f>
        <v>221940</v>
      </c>
      <c r="F33" s="112">
        <f aca="true" t="shared" si="4" ref="F33:L33">SUM(F21:F32)</f>
        <v>221957</v>
      </c>
      <c r="G33" s="112">
        <f t="shared" si="4"/>
        <v>0</v>
      </c>
      <c r="H33" s="112">
        <f t="shared" si="4"/>
        <v>0</v>
      </c>
      <c r="I33" s="112">
        <f t="shared" si="4"/>
        <v>0</v>
      </c>
      <c r="J33" s="112">
        <f t="shared" si="4"/>
        <v>0</v>
      </c>
      <c r="K33" s="112">
        <f t="shared" si="4"/>
        <v>221940</v>
      </c>
      <c r="L33" s="259">
        <f t="shared" si="4"/>
        <v>221957</v>
      </c>
      <c r="M33" s="206"/>
      <c r="N33" s="206"/>
    </row>
    <row r="34" spans="1:14" s="46" customFormat="1" ht="15" customHeight="1" thickBot="1">
      <c r="A34" s="128" t="s">
        <v>68</v>
      </c>
      <c r="B34" s="129" t="s">
        <v>54</v>
      </c>
      <c r="C34" s="130">
        <v>26403</v>
      </c>
      <c r="D34" s="130">
        <v>26403</v>
      </c>
      <c r="E34" s="130">
        <v>10561</v>
      </c>
      <c r="F34" s="130">
        <v>10561</v>
      </c>
      <c r="G34" s="216"/>
      <c r="H34" s="216"/>
      <c r="I34" s="102"/>
      <c r="J34" s="251"/>
      <c r="K34" s="256">
        <f>SUM(E34,G34,I34)</f>
        <v>10561</v>
      </c>
      <c r="L34" s="28">
        <f>SUM(F34,H34,J34)</f>
        <v>10561</v>
      </c>
      <c r="M34" s="206"/>
      <c r="N34" s="206"/>
    </row>
    <row r="35" spans="1:14" s="46" customFormat="1" ht="15" customHeight="1" thickBot="1">
      <c r="A35" s="131"/>
      <c r="B35" s="132" t="s">
        <v>28</v>
      </c>
      <c r="C35" s="111"/>
      <c r="D35" s="111"/>
      <c r="E35" s="112">
        <f>SUM(E20,E33,E34)</f>
        <v>527536</v>
      </c>
      <c r="F35" s="112">
        <f>SUM(F20,F33,F34)</f>
        <v>527553</v>
      </c>
      <c r="G35" s="112">
        <f>SUM(G20,G33,G34)</f>
        <v>0</v>
      </c>
      <c r="H35" s="112"/>
      <c r="I35" s="112">
        <f>SUM(I20,I33,I34)</f>
        <v>0</v>
      </c>
      <c r="J35" s="112"/>
      <c r="K35" s="112">
        <f>SUM(K20,K33,K34)</f>
        <v>527536</v>
      </c>
      <c r="L35" s="259">
        <f>SUM(L20,L33,L34)</f>
        <v>527553</v>
      </c>
      <c r="M35" s="206"/>
      <c r="N35" s="206"/>
    </row>
    <row r="36" spans="1:14" s="46" customFormat="1" ht="15" customHeight="1" thickBot="1">
      <c r="A36" s="131"/>
      <c r="B36" s="132" t="s">
        <v>137</v>
      </c>
      <c r="C36" s="111">
        <v>41</v>
      </c>
      <c r="D36" s="111">
        <v>41</v>
      </c>
      <c r="E36" s="219">
        <f>2000+6150</f>
        <v>8150</v>
      </c>
      <c r="F36" s="219">
        <v>8150</v>
      </c>
      <c r="G36" s="112"/>
      <c r="H36" s="112"/>
      <c r="I36" s="102"/>
      <c r="J36" s="251"/>
      <c r="K36" s="256">
        <f>SUM(E36,G36,I36)</f>
        <v>8150</v>
      </c>
      <c r="L36" s="28">
        <f>SUM(F36,H36,J36)</f>
        <v>8150</v>
      </c>
      <c r="M36" s="206"/>
      <c r="N36" s="206"/>
    </row>
    <row r="37" spans="1:14" s="46" customFormat="1" ht="15" customHeight="1" thickBot="1">
      <c r="A37" s="109" t="s">
        <v>136</v>
      </c>
      <c r="B37" s="220" t="s">
        <v>164</v>
      </c>
      <c r="C37" s="221"/>
      <c r="D37" s="221"/>
      <c r="E37" s="222">
        <f>SUM(E36)</f>
        <v>8150</v>
      </c>
      <c r="F37" s="222">
        <f>SUM(F36)</f>
        <v>8150</v>
      </c>
      <c r="G37" s="222">
        <f>SUM(G36)</f>
        <v>0</v>
      </c>
      <c r="H37" s="222"/>
      <c r="I37" s="222">
        <f>SUM(I36)</f>
        <v>0</v>
      </c>
      <c r="J37" s="222"/>
      <c r="K37" s="112">
        <f>SUM(K36)</f>
        <v>8150</v>
      </c>
      <c r="L37" s="259">
        <f>SUM(L36)</f>
        <v>8150</v>
      </c>
      <c r="M37" s="206"/>
      <c r="N37" s="206"/>
    </row>
    <row r="38" spans="1:14" s="303" customFormat="1" ht="15" customHeight="1">
      <c r="A38" s="308"/>
      <c r="B38" s="309" t="s">
        <v>157</v>
      </c>
      <c r="C38" s="310"/>
      <c r="D38" s="310"/>
      <c r="E38" s="311"/>
      <c r="F38" s="311">
        <v>9175</v>
      </c>
      <c r="G38" s="311"/>
      <c r="H38" s="311"/>
      <c r="I38" s="311"/>
      <c r="J38" s="311"/>
      <c r="K38" s="104">
        <f aca="true" t="shared" si="5" ref="K38:L41">SUM(E38,G38,I38)</f>
        <v>0</v>
      </c>
      <c r="L38" s="106">
        <f t="shared" si="5"/>
        <v>9175</v>
      </c>
      <c r="M38" s="302"/>
      <c r="N38" s="302"/>
    </row>
    <row r="39" spans="1:14" s="303" customFormat="1" ht="15" customHeight="1">
      <c r="A39" s="308"/>
      <c r="B39" s="309" t="s">
        <v>158</v>
      </c>
      <c r="C39" s="310"/>
      <c r="D39" s="310"/>
      <c r="E39" s="311"/>
      <c r="F39" s="311">
        <v>911</v>
      </c>
      <c r="G39" s="311"/>
      <c r="H39" s="311"/>
      <c r="I39" s="311"/>
      <c r="J39" s="311"/>
      <c r="K39" s="104">
        <f t="shared" si="5"/>
        <v>0</v>
      </c>
      <c r="L39" s="106">
        <f t="shared" si="5"/>
        <v>911</v>
      </c>
      <c r="M39" s="302"/>
      <c r="N39" s="302"/>
    </row>
    <row r="40" spans="1:14" s="303" customFormat="1" ht="15" customHeight="1">
      <c r="A40" s="308"/>
      <c r="B40" s="309" t="s">
        <v>160</v>
      </c>
      <c r="C40" s="310"/>
      <c r="D40" s="310"/>
      <c r="E40" s="311"/>
      <c r="F40" s="311">
        <v>8747</v>
      </c>
      <c r="G40" s="311"/>
      <c r="H40" s="311"/>
      <c r="I40" s="311"/>
      <c r="J40" s="311"/>
      <c r="K40" s="104">
        <f t="shared" si="5"/>
        <v>0</v>
      </c>
      <c r="L40" s="106">
        <f t="shared" si="5"/>
        <v>8747</v>
      </c>
      <c r="M40" s="302"/>
      <c r="N40" s="302"/>
    </row>
    <row r="41" spans="1:14" s="303" customFormat="1" ht="15" customHeight="1" thickBot="1">
      <c r="A41" s="304"/>
      <c r="B41" s="305" t="s">
        <v>161</v>
      </c>
      <c r="C41" s="306"/>
      <c r="D41" s="306"/>
      <c r="E41" s="307"/>
      <c r="F41" s="307">
        <v>9062</v>
      </c>
      <c r="G41" s="307"/>
      <c r="H41" s="307"/>
      <c r="I41" s="307"/>
      <c r="J41" s="307"/>
      <c r="K41" s="104">
        <f t="shared" si="5"/>
        <v>0</v>
      </c>
      <c r="L41" s="106">
        <f t="shared" si="5"/>
        <v>9062</v>
      </c>
      <c r="M41" s="302"/>
      <c r="N41" s="302"/>
    </row>
    <row r="42" spans="1:14" s="59" customFormat="1" ht="15" customHeight="1" thickBot="1">
      <c r="A42" s="317" t="s">
        <v>163</v>
      </c>
      <c r="B42" s="299" t="s">
        <v>165</v>
      </c>
      <c r="C42" s="300"/>
      <c r="D42" s="300"/>
      <c r="E42" s="301">
        <f>SUM(E38:E41)</f>
        <v>0</v>
      </c>
      <c r="F42" s="301">
        <f>SUM(F38:F41)</f>
        <v>27895</v>
      </c>
      <c r="G42" s="301">
        <f aca="true" t="shared" si="6" ref="G42:L42">SUM(G38:G41)</f>
        <v>0</v>
      </c>
      <c r="H42" s="301">
        <f t="shared" si="6"/>
        <v>0</v>
      </c>
      <c r="I42" s="301">
        <f t="shared" si="6"/>
        <v>0</v>
      </c>
      <c r="J42" s="301">
        <f t="shared" si="6"/>
        <v>0</v>
      </c>
      <c r="K42" s="112">
        <f t="shared" si="6"/>
        <v>0</v>
      </c>
      <c r="L42" s="259">
        <f t="shared" si="6"/>
        <v>27895</v>
      </c>
      <c r="M42" s="231"/>
      <c r="N42" s="231"/>
    </row>
    <row r="43" spans="1:14" s="46" customFormat="1" ht="15" customHeight="1" thickBot="1">
      <c r="A43" s="109" t="s">
        <v>2</v>
      </c>
      <c r="B43" s="133" t="s">
        <v>166</v>
      </c>
      <c r="C43" s="111"/>
      <c r="D43" s="111"/>
      <c r="E43" s="112">
        <f>SUM(E14,E35,E37,E42)</f>
        <v>2437699</v>
      </c>
      <c r="F43" s="112">
        <f aca="true" t="shared" si="7" ref="F43:L43">SUM(F14,F35,F37,F42)</f>
        <v>2467721</v>
      </c>
      <c r="G43" s="112">
        <f t="shared" si="7"/>
        <v>0</v>
      </c>
      <c r="H43" s="112">
        <f t="shared" si="7"/>
        <v>0</v>
      </c>
      <c r="I43" s="112">
        <f t="shared" si="7"/>
        <v>0</v>
      </c>
      <c r="J43" s="112">
        <f t="shared" si="7"/>
        <v>0</v>
      </c>
      <c r="K43" s="112">
        <f t="shared" si="7"/>
        <v>2437699</v>
      </c>
      <c r="L43" s="259">
        <f t="shared" si="7"/>
        <v>2467721</v>
      </c>
      <c r="M43" s="206"/>
      <c r="N43" s="206"/>
    </row>
    <row r="44" spans="1:14" s="46" customFormat="1" ht="15" customHeight="1" thickBot="1">
      <c r="A44" s="100" t="s">
        <v>3</v>
      </c>
      <c r="B44" s="134" t="s">
        <v>56</v>
      </c>
      <c r="C44" s="100"/>
      <c r="D44" s="100"/>
      <c r="E44" s="112"/>
      <c r="F44" s="112"/>
      <c r="G44" s="213"/>
      <c r="H44" s="213"/>
      <c r="I44" s="113"/>
      <c r="J44" s="113"/>
      <c r="K44" s="256">
        <f>SUM(E44:I44)</f>
        <v>0</v>
      </c>
      <c r="L44" s="56"/>
      <c r="M44" s="206"/>
      <c r="N44" s="206"/>
    </row>
    <row r="45" spans="1:14" s="46" customFormat="1" ht="15" customHeight="1">
      <c r="A45" s="135" t="s">
        <v>61</v>
      </c>
      <c r="B45" s="136" t="s">
        <v>57</v>
      </c>
      <c r="C45" s="137"/>
      <c r="D45" s="137"/>
      <c r="E45" s="104"/>
      <c r="F45" s="104"/>
      <c r="G45" s="211"/>
      <c r="H45" s="211"/>
      <c r="I45" s="105"/>
      <c r="J45" s="105"/>
      <c r="K45" s="254">
        <f>SUM(E45:I45)</f>
        <v>0</v>
      </c>
      <c r="L45" s="147"/>
      <c r="M45" s="206"/>
      <c r="N45" s="206"/>
    </row>
    <row r="46" spans="1:14" s="46" customFormat="1" ht="15" customHeight="1">
      <c r="A46" s="138"/>
      <c r="B46" s="139" t="s">
        <v>138</v>
      </c>
      <c r="C46" s="140"/>
      <c r="D46" s="140"/>
      <c r="E46" s="119"/>
      <c r="F46" s="119"/>
      <c r="G46" s="214"/>
      <c r="H46" s="214"/>
      <c r="I46" s="121">
        <v>7070</v>
      </c>
      <c r="J46" s="121">
        <v>7070</v>
      </c>
      <c r="K46" s="119">
        <f aca="true" t="shared" si="8" ref="K46:L50">SUM(E46,G46,I46)</f>
        <v>7070</v>
      </c>
      <c r="L46" s="64">
        <f t="shared" si="8"/>
        <v>7070</v>
      </c>
      <c r="M46" s="206"/>
      <c r="N46" s="206"/>
    </row>
    <row r="47" spans="1:14" s="46" customFormat="1" ht="15" customHeight="1">
      <c r="A47" s="138" t="s">
        <v>62</v>
      </c>
      <c r="B47" s="139" t="s">
        <v>58</v>
      </c>
      <c r="C47" s="140"/>
      <c r="D47" s="140"/>
      <c r="E47" s="119"/>
      <c r="F47" s="119"/>
      <c r="G47" s="119">
        <v>798056</v>
      </c>
      <c r="H47" s="119">
        <v>798056</v>
      </c>
      <c r="I47" s="120"/>
      <c r="J47" s="120"/>
      <c r="K47" s="119">
        <f t="shared" si="8"/>
        <v>798056</v>
      </c>
      <c r="L47" s="64">
        <f t="shared" si="8"/>
        <v>798056</v>
      </c>
      <c r="M47" s="206"/>
      <c r="N47" s="206"/>
    </row>
    <row r="48" spans="1:14" s="46" customFormat="1" ht="15" customHeight="1">
      <c r="A48" s="138" t="s">
        <v>63</v>
      </c>
      <c r="B48" s="139" t="s">
        <v>123</v>
      </c>
      <c r="C48" s="140"/>
      <c r="D48" s="140"/>
      <c r="E48" s="119"/>
      <c r="F48" s="119"/>
      <c r="G48" s="119"/>
      <c r="H48" s="119"/>
      <c r="I48" s="120"/>
      <c r="J48" s="120"/>
      <c r="K48" s="119">
        <f t="shared" si="8"/>
        <v>0</v>
      </c>
      <c r="L48" s="64">
        <f t="shared" si="8"/>
        <v>0</v>
      </c>
      <c r="M48" s="206"/>
      <c r="N48" s="206"/>
    </row>
    <row r="49" spans="1:12" ht="15" customHeight="1">
      <c r="A49" s="138" t="s">
        <v>124</v>
      </c>
      <c r="B49" s="139" t="s">
        <v>59</v>
      </c>
      <c r="C49" s="141"/>
      <c r="D49" s="141"/>
      <c r="E49" s="142"/>
      <c r="F49" s="142"/>
      <c r="G49" s="53"/>
      <c r="H49" s="53"/>
      <c r="I49" s="64"/>
      <c r="J49" s="64"/>
      <c r="K49" s="119">
        <f t="shared" si="8"/>
        <v>0</v>
      </c>
      <c r="L49" s="64">
        <f t="shared" si="8"/>
        <v>0</v>
      </c>
    </row>
    <row r="50" spans="1:12" ht="15" customHeight="1" thickBot="1">
      <c r="A50" s="143"/>
      <c r="B50" s="144" t="s">
        <v>60</v>
      </c>
      <c r="C50" s="145"/>
      <c r="D50" s="145"/>
      <c r="E50" s="146">
        <v>500000</v>
      </c>
      <c r="F50" s="146">
        <v>500000</v>
      </c>
      <c r="G50" s="147"/>
      <c r="H50" s="147"/>
      <c r="I50" s="147"/>
      <c r="J50" s="147"/>
      <c r="K50" s="119">
        <f t="shared" si="8"/>
        <v>500000</v>
      </c>
      <c r="L50" s="64">
        <f t="shared" si="8"/>
        <v>500000</v>
      </c>
    </row>
    <row r="51" spans="1:12" ht="15" customHeight="1" thickBot="1">
      <c r="A51" s="143"/>
      <c r="B51" s="136" t="s">
        <v>162</v>
      </c>
      <c r="C51" s="315"/>
      <c r="D51" s="315"/>
      <c r="E51" s="316"/>
      <c r="F51" s="316">
        <v>132</v>
      </c>
      <c r="G51" s="28"/>
      <c r="H51" s="28"/>
      <c r="I51" s="28"/>
      <c r="J51" s="28"/>
      <c r="K51" s="200"/>
      <c r="L51" s="64">
        <f>SUM(F51,H51,J51)</f>
        <v>132</v>
      </c>
    </row>
    <row r="52" spans="1:12" ht="13.5" thickBot="1">
      <c r="A52" s="52" t="s">
        <v>4</v>
      </c>
      <c r="B52" s="38" t="s">
        <v>64</v>
      </c>
      <c r="C52" s="38"/>
      <c r="D52" s="38"/>
      <c r="E52" s="148">
        <f>SUM(E45:E51)</f>
        <v>500000</v>
      </c>
      <c r="F52" s="148">
        <f>SUM(F45:F51)</f>
        <v>500132</v>
      </c>
      <c r="G52" s="148">
        <f aca="true" t="shared" si="9" ref="G52:L52">SUM(G45:G51)</f>
        <v>798056</v>
      </c>
      <c r="H52" s="148">
        <f t="shared" si="9"/>
        <v>798056</v>
      </c>
      <c r="I52" s="148">
        <f t="shared" si="9"/>
        <v>7070</v>
      </c>
      <c r="J52" s="148">
        <f t="shared" si="9"/>
        <v>7070</v>
      </c>
      <c r="K52" s="148">
        <f t="shared" si="9"/>
        <v>1305126</v>
      </c>
      <c r="L52" s="148">
        <f t="shared" si="9"/>
        <v>1305258</v>
      </c>
    </row>
    <row r="53" spans="1:12" ht="13.5" thickBot="1">
      <c r="A53" s="84" t="s">
        <v>5</v>
      </c>
      <c r="B53" s="149" t="s">
        <v>69</v>
      </c>
      <c r="C53" s="257"/>
      <c r="D53" s="149"/>
      <c r="E53" s="22">
        <f aca="true" t="shared" si="10" ref="E53:J53">SUM(E43,E44,E52)</f>
        <v>2937699</v>
      </c>
      <c r="F53" s="22">
        <f t="shared" si="10"/>
        <v>2967853</v>
      </c>
      <c r="G53" s="22">
        <f t="shared" si="10"/>
        <v>798056</v>
      </c>
      <c r="H53" s="22">
        <f t="shared" si="10"/>
        <v>798056</v>
      </c>
      <c r="I53" s="22">
        <f t="shared" si="10"/>
        <v>7070</v>
      </c>
      <c r="J53" s="22">
        <f t="shared" si="10"/>
        <v>7070</v>
      </c>
      <c r="K53" s="112">
        <f>SUM(E53,G53,I53)</f>
        <v>3742825</v>
      </c>
      <c r="L53" s="259">
        <f>SUM(F53,H53,J53)</f>
        <v>3772979</v>
      </c>
    </row>
    <row r="54" ht="12.75">
      <c r="K54" s="4"/>
    </row>
  </sheetData>
  <sheetProtection/>
  <mergeCells count="11">
    <mergeCell ref="E8:F8"/>
    <mergeCell ref="A10:B10"/>
    <mergeCell ref="C7:F7"/>
    <mergeCell ref="A7:B9"/>
    <mergeCell ref="C8:D9"/>
    <mergeCell ref="I6:L6"/>
    <mergeCell ref="I1:L1"/>
    <mergeCell ref="A3:L3"/>
    <mergeCell ref="G7:H8"/>
    <mergeCell ref="I7:J8"/>
    <mergeCell ref="K7:L8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34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3.625" style="13" customWidth="1"/>
    <col min="2" max="2" width="3.00390625" style="0" customWidth="1"/>
    <col min="3" max="3" width="36.625" style="0" customWidth="1"/>
    <col min="4" max="5" width="13.125" style="14" customWidth="1"/>
    <col min="6" max="10" width="13.125" style="0" customWidth="1"/>
  </cols>
  <sheetData>
    <row r="1" spans="1:10" ht="25.5" customHeight="1">
      <c r="A1" s="379"/>
      <c r="B1" s="379"/>
      <c r="C1" s="379"/>
      <c r="D1" s="5"/>
      <c r="E1" s="5"/>
      <c r="F1" s="381" t="s">
        <v>40</v>
      </c>
      <c r="G1" s="381"/>
      <c r="H1" s="381"/>
      <c r="I1" s="381"/>
      <c r="J1" s="381"/>
    </row>
    <row r="2" spans="1:9" ht="25.5" customHeight="1">
      <c r="A2" s="5"/>
      <c r="B2" s="5"/>
      <c r="C2" s="5"/>
      <c r="D2" s="5"/>
      <c r="E2" s="5"/>
      <c r="F2" s="31"/>
      <c r="G2" s="31"/>
      <c r="H2" s="31"/>
      <c r="I2" s="31"/>
    </row>
    <row r="3" spans="1:10" ht="33" customHeight="1">
      <c r="A3" s="380" t="s">
        <v>140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7" ht="25.5" customHeight="1">
      <c r="A4" s="5"/>
      <c r="B4" s="5"/>
      <c r="C4" s="5"/>
      <c r="D4" s="7"/>
      <c r="E4" s="7"/>
      <c r="F4" s="5"/>
      <c r="G4" s="5"/>
    </row>
    <row r="5" spans="1:10" ht="17.25" customHeight="1" thickBot="1">
      <c r="A5" s="5"/>
      <c r="B5" s="5"/>
      <c r="C5" s="5"/>
      <c r="D5" s="7"/>
      <c r="E5" s="7"/>
      <c r="F5" s="5"/>
      <c r="G5" s="5"/>
      <c r="H5" s="382" t="s">
        <v>0</v>
      </c>
      <c r="I5" s="382"/>
      <c r="J5" s="382"/>
    </row>
    <row r="6" spans="1:11" ht="26.25" customHeight="1">
      <c r="A6" s="331" t="s">
        <v>1</v>
      </c>
      <c r="B6" s="332"/>
      <c r="C6" s="333"/>
      <c r="D6" s="327" t="s">
        <v>18</v>
      </c>
      <c r="E6" s="328"/>
      <c r="F6" s="327" t="s">
        <v>129</v>
      </c>
      <c r="G6" s="328"/>
      <c r="H6" s="327" t="s">
        <v>130</v>
      </c>
      <c r="I6" s="328"/>
      <c r="J6" s="345" t="s">
        <v>19</v>
      </c>
      <c r="K6" s="346"/>
    </row>
    <row r="7" spans="1:11" ht="51" customHeight="1" thickBot="1">
      <c r="A7" s="334"/>
      <c r="B7" s="335"/>
      <c r="C7" s="336"/>
      <c r="D7" s="329"/>
      <c r="E7" s="330"/>
      <c r="F7" s="329"/>
      <c r="G7" s="330"/>
      <c r="H7" s="329"/>
      <c r="I7" s="330"/>
      <c r="J7" s="347"/>
      <c r="K7" s="348"/>
    </row>
    <row r="8" spans="1:11" ht="51" customHeight="1" thickBot="1">
      <c r="A8" s="337"/>
      <c r="B8" s="338"/>
      <c r="C8" s="339"/>
      <c r="D8" s="113" t="s">
        <v>154</v>
      </c>
      <c r="E8" s="202" t="s">
        <v>155</v>
      </c>
      <c r="F8" s="113" t="s">
        <v>154</v>
      </c>
      <c r="G8" s="202" t="s">
        <v>155</v>
      </c>
      <c r="H8" s="113" t="s">
        <v>154</v>
      </c>
      <c r="I8" s="202" t="s">
        <v>155</v>
      </c>
      <c r="J8" s="113" t="s">
        <v>154</v>
      </c>
      <c r="K8" s="202" t="s">
        <v>155</v>
      </c>
    </row>
    <row r="9" spans="1:15" ht="13.5" customHeight="1" thickBot="1">
      <c r="A9" s="367">
        <v>1</v>
      </c>
      <c r="B9" s="368"/>
      <c r="C9" s="369"/>
      <c r="D9" s="102">
        <v>2</v>
      </c>
      <c r="E9" s="102">
        <v>3</v>
      </c>
      <c r="F9" s="102">
        <v>6</v>
      </c>
      <c r="G9" s="102">
        <v>7</v>
      </c>
      <c r="H9" s="102">
        <v>8</v>
      </c>
      <c r="I9" s="204">
        <v>9</v>
      </c>
      <c r="J9" s="204">
        <v>10</v>
      </c>
      <c r="K9" s="266">
        <v>11</v>
      </c>
      <c r="L9" s="14"/>
      <c r="M9" s="14"/>
      <c r="N9" s="14"/>
      <c r="O9" s="14"/>
    </row>
    <row r="10" spans="1:15" ht="12.75">
      <c r="A10" s="150"/>
      <c r="B10" s="370" t="s">
        <v>8</v>
      </c>
      <c r="C10" s="371"/>
      <c r="D10" s="151">
        <v>2250000</v>
      </c>
      <c r="E10" s="151">
        <v>2250000</v>
      </c>
      <c r="F10" s="151"/>
      <c r="G10" s="151"/>
      <c r="H10" s="151"/>
      <c r="I10" s="260"/>
      <c r="J10" s="262">
        <f aca="true" t="shared" si="0" ref="J10:K13">SUM(D10)</f>
        <v>2250000</v>
      </c>
      <c r="K10" s="152">
        <f t="shared" si="0"/>
        <v>2250000</v>
      </c>
      <c r="L10" s="14"/>
      <c r="M10" s="14"/>
      <c r="N10" s="14"/>
      <c r="O10" s="14"/>
    </row>
    <row r="11" spans="1:15" ht="12.75">
      <c r="A11" s="153"/>
      <c r="B11" s="372" t="s">
        <v>9</v>
      </c>
      <c r="C11" s="373"/>
      <c r="D11" s="168">
        <f>1531728-2007</f>
        <v>1529721</v>
      </c>
      <c r="E11" s="168">
        <f>1531728-2007</f>
        <v>1529721</v>
      </c>
      <c r="F11" s="152"/>
      <c r="G11" s="152"/>
      <c r="H11" s="152"/>
      <c r="I11" s="152"/>
      <c r="J11" s="262">
        <f t="shared" si="0"/>
        <v>1529721</v>
      </c>
      <c r="K11" s="152">
        <f t="shared" si="0"/>
        <v>1529721</v>
      </c>
      <c r="L11" s="14"/>
      <c r="M11" s="14"/>
      <c r="N11" s="14"/>
      <c r="O11" s="14"/>
    </row>
    <row r="12" spans="1:15" ht="12.75">
      <c r="A12" s="154"/>
      <c r="B12" s="373" t="s">
        <v>11</v>
      </c>
      <c r="C12" s="375"/>
      <c r="D12" s="152">
        <v>128000</v>
      </c>
      <c r="E12" s="152">
        <v>128000</v>
      </c>
      <c r="F12" s="152"/>
      <c r="G12" s="152"/>
      <c r="H12" s="152"/>
      <c r="I12" s="152"/>
      <c r="J12" s="262">
        <f t="shared" si="0"/>
        <v>128000</v>
      </c>
      <c r="K12" s="152">
        <f t="shared" si="0"/>
        <v>128000</v>
      </c>
      <c r="L12" s="14"/>
      <c r="M12" s="14"/>
      <c r="N12" s="14"/>
      <c r="O12" s="14"/>
    </row>
    <row r="13" spans="1:15" ht="13.5" thickBot="1">
      <c r="A13" s="154"/>
      <c r="B13" s="373" t="s">
        <v>17</v>
      </c>
      <c r="C13" s="378"/>
      <c r="D13" s="152">
        <v>1270000</v>
      </c>
      <c r="E13" s="152">
        <v>1270000</v>
      </c>
      <c r="F13" s="152"/>
      <c r="G13" s="152"/>
      <c r="H13" s="152"/>
      <c r="I13" s="152"/>
      <c r="J13" s="262">
        <f t="shared" si="0"/>
        <v>1270000</v>
      </c>
      <c r="K13" s="152">
        <f t="shared" si="0"/>
        <v>1270000</v>
      </c>
      <c r="L13" s="14"/>
      <c r="M13" s="14"/>
      <c r="N13" s="14"/>
      <c r="O13" s="14"/>
    </row>
    <row r="14" spans="1:15" s="8" customFormat="1" ht="13.5" thickBot="1">
      <c r="A14" s="109" t="s">
        <v>2</v>
      </c>
      <c r="B14" s="374" t="s">
        <v>10</v>
      </c>
      <c r="C14" s="363"/>
      <c r="D14" s="155">
        <f>SUM(D10:D13)</f>
        <v>5177721</v>
      </c>
      <c r="E14" s="155">
        <f>SUM(E10:E13)</f>
        <v>5177721</v>
      </c>
      <c r="F14" s="155">
        <f>SUM(F10:F13)</f>
        <v>0</v>
      </c>
      <c r="G14" s="155"/>
      <c r="H14" s="155">
        <f>SUM(H10:H13)</f>
        <v>0</v>
      </c>
      <c r="I14" s="155"/>
      <c r="J14" s="189">
        <f>SUM(J10:J13)</f>
        <v>5177721</v>
      </c>
      <c r="K14" s="155">
        <f>SUM(K10:K13)</f>
        <v>5177721</v>
      </c>
      <c r="L14" s="207"/>
      <c r="M14" s="207"/>
      <c r="N14" s="207"/>
      <c r="O14" s="207"/>
    </row>
    <row r="15" spans="1:15" s="8" customFormat="1" ht="12.75">
      <c r="A15" s="156"/>
      <c r="B15" s="376" t="s">
        <v>70</v>
      </c>
      <c r="C15" s="377"/>
      <c r="D15" s="157">
        <v>1000</v>
      </c>
      <c r="E15" s="157">
        <v>1000</v>
      </c>
      <c r="F15" s="158"/>
      <c r="G15" s="158"/>
      <c r="H15" s="158"/>
      <c r="I15" s="261"/>
      <c r="J15" s="263">
        <f aca="true" t="shared" si="1" ref="J15:K20">SUM(D15)</f>
        <v>1000</v>
      </c>
      <c r="K15" s="208">
        <f t="shared" si="1"/>
        <v>1000</v>
      </c>
      <c r="L15" s="207"/>
      <c r="M15" s="207"/>
      <c r="N15" s="207"/>
      <c r="O15" s="207"/>
    </row>
    <row r="16" spans="1:15" s="8" customFormat="1" ht="12.75">
      <c r="A16" s="116"/>
      <c r="B16" s="365" t="s">
        <v>71</v>
      </c>
      <c r="C16" s="366"/>
      <c r="D16" s="159"/>
      <c r="E16" s="159"/>
      <c r="F16" s="160"/>
      <c r="G16" s="160"/>
      <c r="H16" s="160"/>
      <c r="I16" s="160"/>
      <c r="J16" s="264">
        <f t="shared" si="1"/>
        <v>0</v>
      </c>
      <c r="K16" s="209">
        <f t="shared" si="1"/>
        <v>0</v>
      </c>
      <c r="L16" s="207"/>
      <c r="M16" s="207"/>
      <c r="N16" s="207"/>
      <c r="O16" s="207"/>
    </row>
    <row r="17" spans="1:15" s="8" customFormat="1" ht="12.75">
      <c r="A17" s="161"/>
      <c r="B17" s="365" t="s">
        <v>72</v>
      </c>
      <c r="C17" s="366"/>
      <c r="D17" s="162">
        <v>160000</v>
      </c>
      <c r="E17" s="162">
        <v>160000</v>
      </c>
      <c r="F17" s="163"/>
      <c r="G17" s="163"/>
      <c r="H17" s="163"/>
      <c r="I17" s="163"/>
      <c r="J17" s="264">
        <f t="shared" si="1"/>
        <v>160000</v>
      </c>
      <c r="K17" s="209">
        <f t="shared" si="1"/>
        <v>160000</v>
      </c>
      <c r="L17" s="207"/>
      <c r="M17" s="207"/>
      <c r="N17" s="207"/>
      <c r="O17" s="207"/>
    </row>
    <row r="18" spans="1:15" s="8" customFormat="1" ht="12.75">
      <c r="A18" s="161"/>
      <c r="B18" s="365" t="s">
        <v>132</v>
      </c>
      <c r="C18" s="366"/>
      <c r="D18" s="162">
        <v>70000</v>
      </c>
      <c r="E18" s="162">
        <v>70000</v>
      </c>
      <c r="F18" s="163"/>
      <c r="G18" s="163"/>
      <c r="H18" s="163"/>
      <c r="I18" s="163"/>
      <c r="J18" s="264">
        <f t="shared" si="1"/>
        <v>70000</v>
      </c>
      <c r="K18" s="209">
        <f t="shared" si="1"/>
        <v>70000</v>
      </c>
      <c r="L18" s="207"/>
      <c r="M18" s="207"/>
      <c r="N18" s="207"/>
      <c r="O18" s="207"/>
    </row>
    <row r="19" spans="1:15" s="8" customFormat="1" ht="12.75">
      <c r="A19" s="161"/>
      <c r="B19" s="365" t="s">
        <v>73</v>
      </c>
      <c r="C19" s="366"/>
      <c r="D19" s="162">
        <v>60000</v>
      </c>
      <c r="E19" s="162">
        <v>60000</v>
      </c>
      <c r="F19" s="163"/>
      <c r="G19" s="163"/>
      <c r="H19" s="163"/>
      <c r="I19" s="163"/>
      <c r="J19" s="264">
        <f t="shared" si="1"/>
        <v>60000</v>
      </c>
      <c r="K19" s="209">
        <f t="shared" si="1"/>
        <v>60000</v>
      </c>
      <c r="L19" s="207"/>
      <c r="M19" s="207"/>
      <c r="N19" s="207"/>
      <c r="O19" s="207"/>
    </row>
    <row r="20" spans="1:15" s="8" customFormat="1" ht="13.5" thickBot="1">
      <c r="A20" s="161"/>
      <c r="B20" s="365" t="s">
        <v>74</v>
      </c>
      <c r="C20" s="366"/>
      <c r="D20" s="162">
        <v>100</v>
      </c>
      <c r="E20" s="162">
        <v>100</v>
      </c>
      <c r="F20" s="163"/>
      <c r="G20" s="163"/>
      <c r="H20" s="163"/>
      <c r="I20" s="261"/>
      <c r="J20" s="263">
        <f t="shared" si="1"/>
        <v>100</v>
      </c>
      <c r="K20" s="209">
        <f t="shared" si="1"/>
        <v>100</v>
      </c>
      <c r="L20" s="207"/>
      <c r="M20" s="207"/>
      <c r="N20" s="207"/>
      <c r="O20" s="207"/>
    </row>
    <row r="21" spans="1:15" ht="13.5" thickBot="1">
      <c r="A21" s="109" t="s">
        <v>3</v>
      </c>
      <c r="B21" s="374" t="s">
        <v>75</v>
      </c>
      <c r="C21" s="363"/>
      <c r="D21" s="155">
        <f>SUM(D15:D20)</f>
        <v>291100</v>
      </c>
      <c r="E21" s="155">
        <f>SUM(E15:E20)</f>
        <v>291100</v>
      </c>
      <c r="F21" s="155">
        <f>SUM(F15:F20)</f>
        <v>0</v>
      </c>
      <c r="G21" s="155"/>
      <c r="H21" s="155">
        <f>SUM(H15:H20)</f>
        <v>0</v>
      </c>
      <c r="I21" s="155"/>
      <c r="J21" s="189">
        <f>SUM(J15:J20)</f>
        <v>291100</v>
      </c>
      <c r="K21" s="155">
        <f>SUM(K15:K20)</f>
        <v>291100</v>
      </c>
      <c r="L21" s="14"/>
      <c r="M21" s="14"/>
      <c r="N21" s="14"/>
      <c r="O21" s="14"/>
    </row>
    <row r="22" spans="1:15" ht="22.5" customHeight="1" thickBot="1">
      <c r="A22" s="109" t="s">
        <v>6</v>
      </c>
      <c r="B22" s="363" t="s">
        <v>76</v>
      </c>
      <c r="C22" s="364"/>
      <c r="D22" s="164">
        <f>SUM(D14,D21)</f>
        <v>5468821</v>
      </c>
      <c r="E22" s="164">
        <f>SUM(E14,E21)</f>
        <v>5468821</v>
      </c>
      <c r="F22" s="164">
        <f>SUM(F14,F21)</f>
        <v>0</v>
      </c>
      <c r="G22" s="164"/>
      <c r="H22" s="164">
        <f>SUM(H14,H21)</f>
        <v>0</v>
      </c>
      <c r="I22" s="164"/>
      <c r="J22" s="265">
        <f>SUM(J14,J21)</f>
        <v>5468821</v>
      </c>
      <c r="K22" s="164">
        <f>SUM(K14,K21)</f>
        <v>5468821</v>
      </c>
      <c r="L22" s="14"/>
      <c r="M22" s="14"/>
      <c r="N22" s="14"/>
      <c r="O22" s="14"/>
    </row>
    <row r="23" spans="1:15" ht="12.75">
      <c r="A23" s="9"/>
      <c r="B23" s="10"/>
      <c r="C23" s="10"/>
      <c r="D23" s="11"/>
      <c r="E23" s="11"/>
      <c r="F23" s="12"/>
      <c r="G23" s="12"/>
      <c r="K23" s="14"/>
      <c r="L23" s="14"/>
      <c r="M23" s="14"/>
      <c r="N23" s="14"/>
      <c r="O23" s="14"/>
    </row>
    <row r="24" spans="11:15" ht="12.75">
      <c r="K24" s="14"/>
      <c r="L24" s="14"/>
      <c r="M24" s="14"/>
      <c r="N24" s="14"/>
      <c r="O24" s="14"/>
    </row>
    <row r="25" spans="11:15" ht="12.75">
      <c r="K25" s="14"/>
      <c r="L25" s="14"/>
      <c r="M25" s="14"/>
      <c r="N25" s="14"/>
      <c r="O25" s="14"/>
    </row>
    <row r="26" spans="11:15" ht="12.75">
      <c r="K26" s="14"/>
      <c r="L26" s="14"/>
      <c r="M26" s="14"/>
      <c r="N26" s="14"/>
      <c r="O26" s="14"/>
    </row>
    <row r="27" spans="11:15" ht="12.75">
      <c r="K27" s="14"/>
      <c r="L27" s="14"/>
      <c r="M27" s="14"/>
      <c r="N27" s="14"/>
      <c r="O27" s="14"/>
    </row>
    <row r="28" spans="11:15" ht="12.75">
      <c r="K28" s="14"/>
      <c r="L28" s="14"/>
      <c r="M28" s="14"/>
      <c r="N28" s="14"/>
      <c r="O28" s="14"/>
    </row>
    <row r="29" spans="11:15" ht="12.75">
      <c r="K29" s="14"/>
      <c r="L29" s="14"/>
      <c r="M29" s="14"/>
      <c r="N29" s="14"/>
      <c r="O29" s="14"/>
    </row>
    <row r="34" ht="12.75">
      <c r="F34" t="s">
        <v>126</v>
      </c>
    </row>
  </sheetData>
  <sheetProtection/>
  <mergeCells count="23">
    <mergeCell ref="A1:C1"/>
    <mergeCell ref="A3:J3"/>
    <mergeCell ref="F1:J1"/>
    <mergeCell ref="H5:J5"/>
    <mergeCell ref="H6:I7"/>
    <mergeCell ref="A6:C8"/>
    <mergeCell ref="B14:C14"/>
    <mergeCell ref="B18:C18"/>
    <mergeCell ref="B17:C17"/>
    <mergeCell ref="B13:C13"/>
    <mergeCell ref="J6:K7"/>
    <mergeCell ref="F6:G7"/>
    <mergeCell ref="D6:E7"/>
    <mergeCell ref="B22:C22"/>
    <mergeCell ref="B20:C20"/>
    <mergeCell ref="A9:C9"/>
    <mergeCell ref="B19:C19"/>
    <mergeCell ref="B10:C10"/>
    <mergeCell ref="B11:C11"/>
    <mergeCell ref="B21:C21"/>
    <mergeCell ref="B16:C16"/>
    <mergeCell ref="B12:C12"/>
    <mergeCell ref="B15:C1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N39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2.625" style="13" customWidth="1"/>
    <col min="2" max="2" width="4.375" style="0" customWidth="1"/>
    <col min="3" max="3" width="25.75390625" style="0" customWidth="1"/>
    <col min="4" max="5" width="9.00390625" style="14" customWidth="1"/>
    <col min="6" max="12" width="9.00390625" style="0" customWidth="1"/>
  </cols>
  <sheetData>
    <row r="2" spans="1:11" ht="25.5" customHeight="1">
      <c r="A2" s="379"/>
      <c r="B2" s="379"/>
      <c r="C2" s="379"/>
      <c r="D2" s="5"/>
      <c r="E2" s="5"/>
      <c r="F2" s="404" t="s">
        <v>23</v>
      </c>
      <c r="G2" s="404"/>
      <c r="H2" s="404"/>
      <c r="I2" s="404"/>
      <c r="J2" s="404"/>
      <c r="K2" s="404"/>
    </row>
    <row r="3" spans="1:9" ht="25.5" customHeight="1">
      <c r="A3" s="5"/>
      <c r="B3" s="5"/>
      <c r="C3" s="5"/>
      <c r="D3" s="5"/>
      <c r="E3" s="5"/>
      <c r="F3" s="31"/>
      <c r="G3" s="31"/>
      <c r="H3" s="31"/>
      <c r="I3" s="31"/>
    </row>
    <row r="4" spans="1:11" ht="33" customHeight="1">
      <c r="A4" s="380" t="s">
        <v>147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7" ht="25.5" customHeight="1">
      <c r="A5" s="5"/>
      <c r="B5" s="5"/>
      <c r="C5" s="5"/>
      <c r="D5" s="7"/>
      <c r="E5" s="7"/>
      <c r="F5" s="5"/>
      <c r="G5" s="5"/>
    </row>
    <row r="6" spans="1:11" ht="17.25" customHeight="1" thickBot="1">
      <c r="A6" s="5"/>
      <c r="B6" s="5"/>
      <c r="C6" s="5"/>
      <c r="D6" s="7"/>
      <c r="E6" s="7"/>
      <c r="F6" s="5"/>
      <c r="G6" s="5"/>
      <c r="H6" s="382" t="s">
        <v>0</v>
      </c>
      <c r="I6" s="382"/>
      <c r="J6" s="382"/>
      <c r="K6" s="382"/>
    </row>
    <row r="7" spans="1:11" ht="26.25" customHeight="1">
      <c r="A7" s="331" t="s">
        <v>1</v>
      </c>
      <c r="B7" s="332"/>
      <c r="C7" s="333"/>
      <c r="D7" s="327" t="s">
        <v>18</v>
      </c>
      <c r="E7" s="328"/>
      <c r="F7" s="327" t="s">
        <v>129</v>
      </c>
      <c r="G7" s="328"/>
      <c r="H7" s="327" t="s">
        <v>130</v>
      </c>
      <c r="I7" s="328"/>
      <c r="J7" s="345" t="s">
        <v>19</v>
      </c>
      <c r="K7" s="346"/>
    </row>
    <row r="8" spans="1:11" ht="33.75" customHeight="1" thickBot="1">
      <c r="A8" s="334"/>
      <c r="B8" s="335"/>
      <c r="C8" s="336"/>
      <c r="D8" s="329"/>
      <c r="E8" s="330"/>
      <c r="F8" s="329"/>
      <c r="G8" s="330"/>
      <c r="H8" s="329"/>
      <c r="I8" s="330"/>
      <c r="J8" s="347"/>
      <c r="K8" s="348"/>
    </row>
    <row r="9" spans="1:11" ht="31.5" customHeight="1" thickBot="1">
      <c r="A9" s="337"/>
      <c r="B9" s="338"/>
      <c r="C9" s="339"/>
      <c r="D9" s="113" t="s">
        <v>167</v>
      </c>
      <c r="E9" s="202" t="s">
        <v>172</v>
      </c>
      <c r="F9" s="113" t="s">
        <v>167</v>
      </c>
      <c r="G9" s="202" t="s">
        <v>172</v>
      </c>
      <c r="H9" s="113" t="s">
        <v>167</v>
      </c>
      <c r="I9" s="202" t="s">
        <v>172</v>
      </c>
      <c r="J9" s="113" t="s">
        <v>167</v>
      </c>
      <c r="K9" s="202" t="s">
        <v>172</v>
      </c>
    </row>
    <row r="10" spans="1:11" ht="13.5" customHeight="1" thickBot="1">
      <c r="A10" s="367">
        <v>1</v>
      </c>
      <c r="B10" s="368"/>
      <c r="C10" s="369"/>
      <c r="D10" s="102">
        <v>2</v>
      </c>
      <c r="E10" s="102">
        <v>3</v>
      </c>
      <c r="F10" s="102">
        <v>4</v>
      </c>
      <c r="G10" s="102">
        <v>5</v>
      </c>
      <c r="H10" s="102">
        <v>6</v>
      </c>
      <c r="I10" s="204">
        <v>7</v>
      </c>
      <c r="J10" s="204">
        <v>8</v>
      </c>
      <c r="K10" s="253">
        <v>9</v>
      </c>
    </row>
    <row r="11" spans="1:11" s="33" customFormat="1" ht="12.75">
      <c r="A11" s="165"/>
      <c r="B11" s="401" t="s">
        <v>7</v>
      </c>
      <c r="C11" s="402"/>
      <c r="D11" s="162">
        <v>10</v>
      </c>
      <c r="E11" s="162">
        <v>10</v>
      </c>
      <c r="F11" s="162"/>
      <c r="G11" s="162"/>
      <c r="H11" s="162"/>
      <c r="I11" s="162"/>
      <c r="J11" s="271">
        <f aca="true" t="shared" si="0" ref="J11:K20">SUM(D11,F11,H11)</f>
        <v>10</v>
      </c>
      <c r="K11" s="162">
        <f t="shared" si="0"/>
        <v>10</v>
      </c>
    </row>
    <row r="12" spans="1:11" s="33" customFormat="1" ht="12.75">
      <c r="A12" s="166"/>
      <c r="B12" s="407" t="s">
        <v>77</v>
      </c>
      <c r="C12" s="408"/>
      <c r="D12" s="159">
        <v>30616</v>
      </c>
      <c r="E12" s="159">
        <v>30616</v>
      </c>
      <c r="F12" s="159">
        <f aca="true" t="shared" si="1" ref="F12:F20">SUM(J27)</f>
        <v>106346</v>
      </c>
      <c r="G12" s="159">
        <v>106346</v>
      </c>
      <c r="H12" s="159"/>
      <c r="I12" s="162"/>
      <c r="J12" s="271">
        <f t="shared" si="0"/>
        <v>136962</v>
      </c>
      <c r="K12" s="162">
        <f t="shared" si="0"/>
        <v>136962</v>
      </c>
    </row>
    <row r="13" spans="1:11" s="33" customFormat="1" ht="12.75">
      <c r="A13" s="167"/>
      <c r="B13" s="399" t="s">
        <v>78</v>
      </c>
      <c r="C13" s="400"/>
      <c r="D13" s="159">
        <v>4000</v>
      </c>
      <c r="E13" s="159">
        <v>4000</v>
      </c>
      <c r="F13" s="159">
        <f t="shared" si="1"/>
        <v>353925</v>
      </c>
      <c r="G13" s="159">
        <v>353925</v>
      </c>
      <c r="H13" s="159"/>
      <c r="I13" s="162"/>
      <c r="J13" s="271">
        <f t="shared" si="0"/>
        <v>357925</v>
      </c>
      <c r="K13" s="162">
        <f t="shared" si="0"/>
        <v>357925</v>
      </c>
    </row>
    <row r="14" spans="1:11" s="33" customFormat="1" ht="12.75">
      <c r="A14" s="167"/>
      <c r="B14" s="399" t="s">
        <v>79</v>
      </c>
      <c r="C14" s="400"/>
      <c r="D14" s="159">
        <v>3884566</v>
      </c>
      <c r="E14" s="159">
        <v>3884566</v>
      </c>
      <c r="F14" s="159">
        <f t="shared" si="1"/>
        <v>1750</v>
      </c>
      <c r="G14" s="159">
        <v>1750</v>
      </c>
      <c r="H14" s="159"/>
      <c r="I14" s="162"/>
      <c r="J14" s="271">
        <f t="shared" si="0"/>
        <v>3886316</v>
      </c>
      <c r="K14" s="162">
        <f t="shared" si="0"/>
        <v>3886316</v>
      </c>
    </row>
    <row r="15" spans="1:11" s="33" customFormat="1" ht="12.75">
      <c r="A15" s="167"/>
      <c r="B15" s="399" t="s">
        <v>80</v>
      </c>
      <c r="C15" s="400"/>
      <c r="D15" s="159">
        <v>30062</v>
      </c>
      <c r="E15" s="159">
        <v>30062</v>
      </c>
      <c r="F15" s="159">
        <f t="shared" si="1"/>
        <v>0</v>
      </c>
      <c r="G15" s="159">
        <v>0</v>
      </c>
      <c r="H15" s="159">
        <v>73520</v>
      </c>
      <c r="I15" s="159">
        <v>73520</v>
      </c>
      <c r="J15" s="271">
        <f t="shared" si="0"/>
        <v>103582</v>
      </c>
      <c r="K15" s="162">
        <f t="shared" si="0"/>
        <v>103582</v>
      </c>
    </row>
    <row r="16" spans="1:11" s="33" customFormat="1" ht="12.75">
      <c r="A16" s="167"/>
      <c r="B16" s="399" t="s">
        <v>81</v>
      </c>
      <c r="C16" s="403"/>
      <c r="D16" s="159">
        <v>923898</v>
      </c>
      <c r="E16" s="159">
        <v>923898</v>
      </c>
      <c r="F16" s="159">
        <f t="shared" si="1"/>
        <v>97090</v>
      </c>
      <c r="G16" s="159">
        <v>97090</v>
      </c>
      <c r="H16" s="159">
        <v>19850</v>
      </c>
      <c r="I16" s="159">
        <v>19850</v>
      </c>
      <c r="J16" s="271">
        <f t="shared" si="0"/>
        <v>1040838</v>
      </c>
      <c r="K16" s="162">
        <f t="shared" si="0"/>
        <v>1040838</v>
      </c>
    </row>
    <row r="17" spans="1:11" s="33" customFormat="1" ht="12.75">
      <c r="A17" s="167"/>
      <c r="B17" s="401" t="s">
        <v>85</v>
      </c>
      <c r="C17" s="402"/>
      <c r="D17" s="159"/>
      <c r="E17" s="159"/>
      <c r="F17" s="159">
        <f t="shared" si="1"/>
        <v>1000</v>
      </c>
      <c r="G17" s="159">
        <v>1000</v>
      </c>
      <c r="H17" s="159"/>
      <c r="I17" s="162"/>
      <c r="J17" s="271">
        <f t="shared" si="0"/>
        <v>1000</v>
      </c>
      <c r="K17" s="162">
        <f t="shared" si="0"/>
        <v>1000</v>
      </c>
    </row>
    <row r="18" spans="1:11" s="33" customFormat="1" ht="12.75">
      <c r="A18" s="167"/>
      <c r="B18" s="399" t="s">
        <v>86</v>
      </c>
      <c r="C18" s="400"/>
      <c r="D18" s="159">
        <v>25000</v>
      </c>
      <c r="E18" s="159">
        <v>25000</v>
      </c>
      <c r="F18" s="159">
        <f t="shared" si="1"/>
        <v>800</v>
      </c>
      <c r="G18" s="159">
        <v>800</v>
      </c>
      <c r="H18" s="159"/>
      <c r="I18" s="162"/>
      <c r="J18" s="271">
        <f t="shared" si="0"/>
        <v>25800</v>
      </c>
      <c r="K18" s="162">
        <f t="shared" si="0"/>
        <v>25800</v>
      </c>
    </row>
    <row r="19" spans="1:11" s="33" customFormat="1" ht="12.75">
      <c r="A19" s="167"/>
      <c r="B19" s="399" t="s">
        <v>87</v>
      </c>
      <c r="C19" s="403"/>
      <c r="D19" s="168"/>
      <c r="E19" s="168"/>
      <c r="F19" s="159">
        <f t="shared" si="1"/>
        <v>0</v>
      </c>
      <c r="G19" s="159">
        <v>0</v>
      </c>
      <c r="H19" s="168"/>
      <c r="I19" s="267"/>
      <c r="J19" s="271">
        <f t="shared" si="0"/>
        <v>0</v>
      </c>
      <c r="K19" s="162">
        <f t="shared" si="0"/>
        <v>0</v>
      </c>
    </row>
    <row r="20" spans="1:11" s="33" customFormat="1" ht="13.5" thickBot="1">
      <c r="A20" s="167"/>
      <c r="B20" s="399" t="s">
        <v>46</v>
      </c>
      <c r="C20" s="400"/>
      <c r="D20" s="168">
        <f>25+7000+2000+12000+20000</f>
        <v>41025</v>
      </c>
      <c r="E20" s="168">
        <f>25+7000+2000+12000+20000+136811</f>
        <v>177836</v>
      </c>
      <c r="F20" s="159">
        <f t="shared" si="1"/>
        <v>106200</v>
      </c>
      <c r="G20" s="159">
        <v>106200</v>
      </c>
      <c r="H20" s="168"/>
      <c r="I20" s="324"/>
      <c r="J20" s="271">
        <f t="shared" si="0"/>
        <v>147225</v>
      </c>
      <c r="K20" s="162">
        <f t="shared" si="0"/>
        <v>284036</v>
      </c>
    </row>
    <row r="21" spans="1:11" s="37" customFormat="1" ht="16.5" customHeight="1" thickBot="1">
      <c r="A21" s="169" t="s">
        <v>37</v>
      </c>
      <c r="B21" s="409" t="s">
        <v>48</v>
      </c>
      <c r="C21" s="410"/>
      <c r="D21" s="170">
        <f aca="true" t="shared" si="2" ref="D21:K21">SUM(D11:D20)</f>
        <v>4939177</v>
      </c>
      <c r="E21" s="170">
        <f t="shared" si="2"/>
        <v>5075988</v>
      </c>
      <c r="F21" s="170">
        <f t="shared" si="2"/>
        <v>667111</v>
      </c>
      <c r="G21" s="170">
        <f t="shared" si="2"/>
        <v>667111</v>
      </c>
      <c r="H21" s="170">
        <f t="shared" si="2"/>
        <v>93370</v>
      </c>
      <c r="I21" s="170">
        <f t="shared" si="2"/>
        <v>93370</v>
      </c>
      <c r="J21" s="272">
        <f t="shared" si="2"/>
        <v>5699658</v>
      </c>
      <c r="K21" s="170">
        <f t="shared" si="2"/>
        <v>5836469</v>
      </c>
    </row>
    <row r="22" ht="13.5" thickBot="1">
      <c r="J22" s="12"/>
    </row>
    <row r="23" spans="2:10" ht="12.75">
      <c r="B23" s="94"/>
      <c r="C23" s="95"/>
      <c r="D23" s="387" t="s">
        <v>43</v>
      </c>
      <c r="E23" s="238"/>
      <c r="F23" s="391" t="s">
        <v>44</v>
      </c>
      <c r="G23" s="238"/>
      <c r="H23" s="391" t="s">
        <v>45</v>
      </c>
      <c r="I23" s="238"/>
      <c r="J23" s="405" t="s">
        <v>42</v>
      </c>
    </row>
    <row r="24" spans="2:10" ht="13.5" thickBot="1">
      <c r="B24" s="96"/>
      <c r="C24" s="97"/>
      <c r="D24" s="388"/>
      <c r="E24" s="239"/>
      <c r="F24" s="392"/>
      <c r="G24" s="239"/>
      <c r="H24" s="392"/>
      <c r="I24" s="239"/>
      <c r="J24" s="406"/>
    </row>
    <row r="25" spans="2:10" ht="13.5" thickBot="1">
      <c r="B25" s="96"/>
      <c r="C25" s="97"/>
      <c r="D25" s="45"/>
      <c r="E25" s="45"/>
      <c r="F25" s="45"/>
      <c r="G25" s="45"/>
      <c r="H25" s="45"/>
      <c r="I25" s="45"/>
      <c r="J25" s="45"/>
    </row>
    <row r="26" spans="2:10" ht="12.75">
      <c r="B26" s="393" t="s">
        <v>7</v>
      </c>
      <c r="C26" s="394"/>
      <c r="D26" s="32"/>
      <c r="E26" s="32"/>
      <c r="F26" s="32"/>
      <c r="G26" s="32"/>
      <c r="H26" s="32"/>
      <c r="I26" s="32"/>
      <c r="J26" s="32">
        <f>SUM(D26:H26)</f>
        <v>0</v>
      </c>
    </row>
    <row r="27" spans="2:14" ht="12.75">
      <c r="B27" s="395" t="s">
        <v>77</v>
      </c>
      <c r="C27" s="396"/>
      <c r="D27" s="34">
        <v>100216</v>
      </c>
      <c r="E27" s="34"/>
      <c r="F27" s="34"/>
      <c r="G27" s="34"/>
      <c r="H27" s="34">
        <v>6130</v>
      </c>
      <c r="I27" s="32"/>
      <c r="J27" s="32">
        <f aca="true" t="shared" si="3" ref="J27:J35">SUM(D27:H27)</f>
        <v>106346</v>
      </c>
      <c r="N27" s="14"/>
    </row>
    <row r="28" spans="2:10" ht="12.75">
      <c r="B28" s="389" t="s">
        <v>78</v>
      </c>
      <c r="C28" s="390"/>
      <c r="D28" s="34">
        <v>10000</v>
      </c>
      <c r="E28" s="34"/>
      <c r="F28" s="34">
        <f>152756+110236+35433</f>
        <v>298425</v>
      </c>
      <c r="G28" s="34"/>
      <c r="H28" s="34">
        <v>45500</v>
      </c>
      <c r="I28" s="32"/>
      <c r="J28" s="32">
        <f t="shared" si="3"/>
        <v>353925</v>
      </c>
    </row>
    <row r="29" spans="2:10" ht="12.75">
      <c r="B29" s="389" t="s">
        <v>79</v>
      </c>
      <c r="C29" s="390"/>
      <c r="D29" s="34"/>
      <c r="E29" s="34"/>
      <c r="F29" s="34"/>
      <c r="G29" s="34"/>
      <c r="H29" s="34">
        <v>1750</v>
      </c>
      <c r="I29" s="32"/>
      <c r="J29" s="32">
        <f t="shared" si="3"/>
        <v>1750</v>
      </c>
    </row>
    <row r="30" spans="2:10" ht="12.75">
      <c r="B30" s="389" t="s">
        <v>80</v>
      </c>
      <c r="C30" s="390"/>
      <c r="D30" s="34"/>
      <c r="E30" s="34"/>
      <c r="F30" s="34"/>
      <c r="G30" s="34"/>
      <c r="H30" s="34"/>
      <c r="I30" s="32"/>
      <c r="J30" s="32">
        <f t="shared" si="3"/>
        <v>0</v>
      </c>
    </row>
    <row r="31" spans="2:10" ht="12.75">
      <c r="B31" s="389" t="s">
        <v>81</v>
      </c>
      <c r="C31" s="390"/>
      <c r="D31" s="34">
        <f>2700+93+964</f>
        <v>3757</v>
      </c>
      <c r="E31" s="34"/>
      <c r="F31" s="34">
        <f>41244+29764+9567</f>
        <v>80575</v>
      </c>
      <c r="G31" s="34"/>
      <c r="H31" s="34">
        <v>12758</v>
      </c>
      <c r="I31" s="32"/>
      <c r="J31" s="32">
        <f t="shared" si="3"/>
        <v>97090</v>
      </c>
    </row>
    <row r="32" spans="2:10" ht="12.75">
      <c r="B32" s="397" t="s">
        <v>85</v>
      </c>
      <c r="C32" s="398"/>
      <c r="D32" s="35">
        <v>1000</v>
      </c>
      <c r="E32" s="35"/>
      <c r="F32" s="35"/>
      <c r="G32" s="35"/>
      <c r="H32" s="35"/>
      <c r="I32" s="268"/>
      <c r="J32" s="32">
        <f t="shared" si="3"/>
        <v>1000</v>
      </c>
    </row>
    <row r="33" spans="2:10" ht="12.75">
      <c r="B33" s="383" t="s">
        <v>86</v>
      </c>
      <c r="C33" s="384"/>
      <c r="D33" s="35"/>
      <c r="E33" s="35"/>
      <c r="F33" s="35">
        <v>800</v>
      </c>
      <c r="G33" s="35"/>
      <c r="H33" s="35"/>
      <c r="I33" s="268"/>
      <c r="J33" s="32">
        <f t="shared" si="3"/>
        <v>800</v>
      </c>
    </row>
    <row r="34" spans="2:10" ht="12.75">
      <c r="B34" s="383" t="s">
        <v>87</v>
      </c>
      <c r="C34" s="384"/>
      <c r="D34" s="91"/>
      <c r="E34" s="93"/>
      <c r="F34" s="93"/>
      <c r="G34" s="93"/>
      <c r="H34" s="93"/>
      <c r="I34" s="269"/>
      <c r="J34" s="32">
        <f t="shared" si="3"/>
        <v>0</v>
      </c>
    </row>
    <row r="35" spans="2:10" ht="13.5" thickBot="1">
      <c r="B35" s="383" t="s">
        <v>46</v>
      </c>
      <c r="C35" s="384"/>
      <c r="D35" s="92"/>
      <c r="E35" s="92"/>
      <c r="F35" s="229">
        <v>105200</v>
      </c>
      <c r="G35" s="229"/>
      <c r="H35" s="229">
        <v>1000</v>
      </c>
      <c r="I35" s="270"/>
      <c r="J35" s="32">
        <f t="shared" si="3"/>
        <v>106200</v>
      </c>
    </row>
    <row r="36" spans="2:10" ht="13.5" thickBot="1">
      <c r="B36" s="385" t="s">
        <v>88</v>
      </c>
      <c r="C36" s="386"/>
      <c r="D36" s="90">
        <f>SUM(D27:D35)</f>
        <v>114973</v>
      </c>
      <c r="E36" s="90"/>
      <c r="F36" s="36">
        <f>SUM(F27:F35)</f>
        <v>485000</v>
      </c>
      <c r="G36" s="36"/>
      <c r="H36" s="36">
        <f>SUM(H27:H35)</f>
        <v>67138</v>
      </c>
      <c r="I36" s="36"/>
      <c r="J36" s="36">
        <f>SUM(J26:J35)</f>
        <v>667111</v>
      </c>
    </row>
    <row r="37" spans="4:10" ht="12.75">
      <c r="D37" s="78"/>
      <c r="E37" s="78"/>
      <c r="F37" s="78"/>
      <c r="G37" s="78"/>
      <c r="H37" s="78"/>
      <c r="I37" s="78"/>
      <c r="J37" s="78"/>
    </row>
    <row r="39" ht="12.75">
      <c r="D39" s="14">
        <v>114973</v>
      </c>
    </row>
  </sheetData>
  <sheetProtection/>
  <mergeCells count="36">
    <mergeCell ref="J23:J24"/>
    <mergeCell ref="A7:C9"/>
    <mergeCell ref="D7:E8"/>
    <mergeCell ref="F7:G8"/>
    <mergeCell ref="H7:I8"/>
    <mergeCell ref="J7:K8"/>
    <mergeCell ref="B12:C12"/>
    <mergeCell ref="B13:C13"/>
    <mergeCell ref="B21:C21"/>
    <mergeCell ref="B14:C14"/>
    <mergeCell ref="A2:C2"/>
    <mergeCell ref="H6:K6"/>
    <mergeCell ref="A4:K4"/>
    <mergeCell ref="F2:K2"/>
    <mergeCell ref="A10:C10"/>
    <mergeCell ref="B11:C11"/>
    <mergeCell ref="B15:C15"/>
    <mergeCell ref="B18:C18"/>
    <mergeCell ref="B20:C20"/>
    <mergeCell ref="B17:C17"/>
    <mergeCell ref="B16:C16"/>
    <mergeCell ref="B19:C19"/>
    <mergeCell ref="H23:H24"/>
    <mergeCell ref="B33:C33"/>
    <mergeCell ref="B26:C26"/>
    <mergeCell ref="B27:C27"/>
    <mergeCell ref="B28:C28"/>
    <mergeCell ref="B29:C29"/>
    <mergeCell ref="B32:C32"/>
    <mergeCell ref="B30:C30"/>
    <mergeCell ref="B34:C34"/>
    <mergeCell ref="B35:C35"/>
    <mergeCell ref="B36:C36"/>
    <mergeCell ref="D23:D24"/>
    <mergeCell ref="B31:C31"/>
    <mergeCell ref="F23:F24"/>
  </mergeCells>
  <printOptions/>
  <pageMargins left="0.8661417322834646" right="0.07874015748031496" top="1.29921259842519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28"/>
  <sheetViews>
    <sheetView zoomScalePageLayoutView="0" workbookViewId="0" topLeftCell="A1">
      <selection activeCell="C7" sqref="C7:J10"/>
    </sheetView>
  </sheetViews>
  <sheetFormatPr defaultColWidth="9.00390625" defaultRowHeight="12.75"/>
  <cols>
    <col min="1" max="1" width="3.125" style="2" customWidth="1"/>
    <col min="2" max="2" width="44.625" style="2" customWidth="1"/>
    <col min="3" max="3" width="12.875" style="2" bestFit="1" customWidth="1"/>
    <col min="4" max="4" width="12.875" style="2" customWidth="1"/>
    <col min="5" max="6" width="13.625" style="2" customWidth="1"/>
    <col min="7" max="8" width="12.125" style="2" customWidth="1"/>
    <col min="9" max="9" width="12.75390625" style="2" customWidth="1"/>
    <col min="10" max="10" width="9.125" style="4" customWidth="1"/>
    <col min="11" max="11" width="10.125" style="4" bestFit="1" customWidth="1"/>
    <col min="12" max="16384" width="9.125" style="2" customWidth="1"/>
  </cols>
  <sheetData>
    <row r="1" spans="7:9" ht="12.75">
      <c r="G1" s="413" t="s">
        <v>24</v>
      </c>
      <c r="H1" s="413"/>
      <c r="I1" s="413"/>
    </row>
    <row r="2" spans="5:9" ht="12.75">
      <c r="E2" s="413"/>
      <c r="F2" s="413"/>
      <c r="G2" s="413"/>
      <c r="H2" s="413"/>
      <c r="I2" s="413"/>
    </row>
    <row r="3" spans="1:9" ht="31.5" customHeight="1">
      <c r="A3" s="360" t="s">
        <v>143</v>
      </c>
      <c r="B3" s="360"/>
      <c r="C3" s="360"/>
      <c r="D3" s="360"/>
      <c r="E3" s="360"/>
      <c r="F3" s="360"/>
      <c r="G3" s="360"/>
      <c r="H3" s="360"/>
      <c r="I3" s="360"/>
    </row>
    <row r="4" spans="1:9" ht="15.7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ht="21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6.5" thickBot="1">
      <c r="A6" s="18"/>
      <c r="B6" s="18"/>
      <c r="C6" s="18"/>
      <c r="D6" s="18"/>
      <c r="E6" s="18"/>
      <c r="F6" s="18"/>
      <c r="G6" s="358" t="s">
        <v>0</v>
      </c>
      <c r="H6" s="414"/>
      <c r="I6" s="414"/>
    </row>
    <row r="7" spans="1:10" ht="16.5" customHeight="1">
      <c r="A7" s="331" t="s">
        <v>1</v>
      </c>
      <c r="B7" s="333"/>
      <c r="C7" s="327" t="s">
        <v>18</v>
      </c>
      <c r="D7" s="328"/>
      <c r="E7" s="327" t="s">
        <v>129</v>
      </c>
      <c r="F7" s="328"/>
      <c r="G7" s="327" t="s">
        <v>130</v>
      </c>
      <c r="H7" s="328"/>
      <c r="I7" s="345" t="s">
        <v>19</v>
      </c>
      <c r="J7" s="346"/>
    </row>
    <row r="8" spans="1:10" ht="60" customHeight="1" thickBot="1">
      <c r="A8" s="334"/>
      <c r="B8" s="336"/>
      <c r="C8" s="329"/>
      <c r="D8" s="330"/>
      <c r="E8" s="329"/>
      <c r="F8" s="330"/>
      <c r="G8" s="329"/>
      <c r="H8" s="330"/>
      <c r="I8" s="347"/>
      <c r="J8" s="348"/>
    </row>
    <row r="9" spans="1:10" ht="60" customHeight="1" thickBot="1">
      <c r="A9" s="337"/>
      <c r="B9" s="339"/>
      <c r="C9" s="113" t="s">
        <v>154</v>
      </c>
      <c r="D9" s="202" t="s">
        <v>155</v>
      </c>
      <c r="E9" s="113" t="s">
        <v>154</v>
      </c>
      <c r="F9" s="202" t="s">
        <v>155</v>
      </c>
      <c r="G9" s="113" t="s">
        <v>154</v>
      </c>
      <c r="H9" s="202" t="s">
        <v>155</v>
      </c>
      <c r="I9" s="113" t="s">
        <v>154</v>
      </c>
      <c r="J9" s="202" t="s">
        <v>155</v>
      </c>
    </row>
    <row r="10" spans="1:11" s="17" customFormat="1" ht="15" customHeight="1" thickBot="1">
      <c r="A10" s="411" t="s">
        <v>2</v>
      </c>
      <c r="B10" s="412"/>
      <c r="C10" s="102">
        <v>2</v>
      </c>
      <c r="D10" s="102">
        <v>3</v>
      </c>
      <c r="E10" s="102">
        <v>6</v>
      </c>
      <c r="F10" s="102">
        <v>7</v>
      </c>
      <c r="G10" s="102">
        <v>8</v>
      </c>
      <c r="H10" s="204">
        <v>9</v>
      </c>
      <c r="I10" s="204">
        <v>10</v>
      </c>
      <c r="J10" s="266">
        <v>11</v>
      </c>
      <c r="K10" s="58"/>
    </row>
    <row r="11" spans="1:11" s="17" customFormat="1" ht="24">
      <c r="A11" s="137"/>
      <c r="B11" s="136" t="s">
        <v>89</v>
      </c>
      <c r="C11" s="106"/>
      <c r="D11" s="106"/>
      <c r="E11" s="105"/>
      <c r="F11" s="105"/>
      <c r="G11" s="105"/>
      <c r="H11" s="105"/>
      <c r="I11" s="106"/>
      <c r="J11" s="58"/>
      <c r="K11" s="58"/>
    </row>
    <row r="12" spans="1:11" s="17" customFormat="1" ht="12.75">
      <c r="A12" s="137"/>
      <c r="B12" s="139" t="s">
        <v>148</v>
      </c>
      <c r="C12" s="121">
        <v>53753</v>
      </c>
      <c r="D12" s="121">
        <v>53753</v>
      </c>
      <c r="E12" s="120"/>
      <c r="F12" s="120"/>
      <c r="G12" s="120"/>
      <c r="H12" s="120"/>
      <c r="I12" s="121">
        <f>SUM(C12,E12,G12)</f>
        <v>53753</v>
      </c>
      <c r="J12" s="121">
        <f>SUM(D12,F12,H12)</f>
        <v>53753</v>
      </c>
      <c r="K12" s="58"/>
    </row>
    <row r="13" spans="1:10" ht="24">
      <c r="A13" s="51"/>
      <c r="B13" s="19" t="s">
        <v>41</v>
      </c>
      <c r="C13" s="64"/>
      <c r="D13" s="64"/>
      <c r="E13" s="64"/>
      <c r="F13" s="64"/>
      <c r="G13" s="64"/>
      <c r="H13" s="64"/>
      <c r="I13" s="121">
        <f aca="true" t="shared" si="0" ref="I13:I18">SUM(C13,E13,G13)</f>
        <v>0</v>
      </c>
      <c r="J13" s="121">
        <f aca="true" t="shared" si="1" ref="J13:J18">SUM(D13,F13,H13)</f>
        <v>0</v>
      </c>
    </row>
    <row r="14" spans="1:10" ht="12.75">
      <c r="A14" s="51"/>
      <c r="B14" s="223" t="s">
        <v>142</v>
      </c>
      <c r="C14" s="53">
        <v>8500</v>
      </c>
      <c r="D14" s="53">
        <v>8500</v>
      </c>
      <c r="E14" s="53"/>
      <c r="F14" s="53"/>
      <c r="G14" s="64"/>
      <c r="H14" s="64"/>
      <c r="I14" s="121">
        <f t="shared" si="0"/>
        <v>8500</v>
      </c>
      <c r="J14" s="121">
        <f t="shared" si="1"/>
        <v>8500</v>
      </c>
    </row>
    <row r="15" spans="1:10" ht="12.75">
      <c r="A15" s="51"/>
      <c r="B15" s="139" t="s">
        <v>149</v>
      </c>
      <c r="C15" s="121">
        <v>3300</v>
      </c>
      <c r="D15" s="121">
        <v>3300</v>
      </c>
      <c r="E15" s="53"/>
      <c r="F15" s="53"/>
      <c r="G15" s="64"/>
      <c r="H15" s="64"/>
      <c r="I15" s="121">
        <f t="shared" si="0"/>
        <v>3300</v>
      </c>
      <c r="J15" s="121">
        <f t="shared" si="1"/>
        <v>3300</v>
      </c>
    </row>
    <row r="16" spans="1:10" ht="15.75" customHeight="1">
      <c r="A16" s="51"/>
      <c r="B16" s="171" t="s">
        <v>90</v>
      </c>
      <c r="C16" s="53"/>
      <c r="D16" s="53"/>
      <c r="E16" s="53"/>
      <c r="F16" s="53"/>
      <c r="G16" s="64"/>
      <c r="H16" s="64"/>
      <c r="I16" s="121">
        <f t="shared" si="0"/>
        <v>0</v>
      </c>
      <c r="J16" s="121">
        <f t="shared" si="1"/>
        <v>0</v>
      </c>
    </row>
    <row r="17" spans="1:10" ht="15.75" customHeight="1">
      <c r="A17" s="51"/>
      <c r="B17" s="171" t="s">
        <v>91</v>
      </c>
      <c r="C17" s="53">
        <f>53493-35000-4000</f>
        <v>14493</v>
      </c>
      <c r="D17" s="53">
        <f>53493-35000-4000</f>
        <v>14493</v>
      </c>
      <c r="E17" s="53"/>
      <c r="F17" s="53"/>
      <c r="G17" s="64"/>
      <c r="H17" s="64"/>
      <c r="I17" s="121">
        <f t="shared" si="0"/>
        <v>14493</v>
      </c>
      <c r="J17" s="121">
        <f t="shared" si="1"/>
        <v>14493</v>
      </c>
    </row>
    <row r="18" spans="1:10" ht="15.75" customHeight="1" thickBot="1">
      <c r="A18" s="60"/>
      <c r="B18" s="172" t="s">
        <v>92</v>
      </c>
      <c r="C18" s="173"/>
      <c r="D18" s="173"/>
      <c r="E18" s="173"/>
      <c r="F18" s="173"/>
      <c r="G18" s="82"/>
      <c r="H18" s="82"/>
      <c r="I18" s="121">
        <f t="shared" si="0"/>
        <v>0</v>
      </c>
      <c r="J18" s="121">
        <f t="shared" si="1"/>
        <v>0</v>
      </c>
    </row>
    <row r="19" spans="1:10" ht="25.5" customHeight="1" thickBot="1">
      <c r="A19" s="52" t="s">
        <v>55</v>
      </c>
      <c r="B19" s="38" t="s">
        <v>93</v>
      </c>
      <c r="C19" s="22">
        <f>SUM(C11:C18)</f>
        <v>80046</v>
      </c>
      <c r="D19" s="22">
        <f>SUM(D11:D18)</f>
        <v>80046</v>
      </c>
      <c r="E19" s="22">
        <f>SUM(E11:E18)</f>
        <v>0</v>
      </c>
      <c r="F19" s="22"/>
      <c r="G19" s="22">
        <f>SUM(G11:G18)</f>
        <v>0</v>
      </c>
      <c r="H19" s="22"/>
      <c r="I19" s="22">
        <f>SUM(I11:I18)</f>
        <v>80046</v>
      </c>
      <c r="J19" s="22">
        <f>SUM(J11:J18)</f>
        <v>80046</v>
      </c>
    </row>
    <row r="22" spans="3:4" ht="12.75">
      <c r="C22" s="4"/>
      <c r="D22" s="4"/>
    </row>
    <row r="23" spans="3:4" ht="12.75">
      <c r="C23" s="4"/>
      <c r="D23" s="4"/>
    </row>
    <row r="26" spans="5:6" ht="12.75">
      <c r="E26" s="4">
        <f>SUM(E11+4013)</f>
        <v>4013</v>
      </c>
      <c r="F26" s="4"/>
    </row>
    <row r="27" ht="12.75">
      <c r="E27" s="2">
        <v>-1553801</v>
      </c>
    </row>
    <row r="28" spans="5:6" ht="12.75">
      <c r="E28" s="4">
        <f>SUM(E26:E27)</f>
        <v>-1549788</v>
      </c>
      <c r="F28" s="4"/>
    </row>
  </sheetData>
  <sheetProtection/>
  <mergeCells count="10">
    <mergeCell ref="G1:I1"/>
    <mergeCell ref="A10:B10"/>
    <mergeCell ref="E2:I2"/>
    <mergeCell ref="G6:I6"/>
    <mergeCell ref="A3:I3"/>
    <mergeCell ref="A7:B9"/>
    <mergeCell ref="C7:D8"/>
    <mergeCell ref="E7:F8"/>
    <mergeCell ref="G7:H8"/>
    <mergeCell ref="I7:J8"/>
  </mergeCells>
  <printOptions/>
  <pageMargins left="0.42" right="0.19" top="0.96" bottom="0.22" header="0.75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28"/>
  <sheetViews>
    <sheetView zoomScalePageLayoutView="0" workbookViewId="0" topLeftCell="A1">
      <selection activeCell="A8" sqref="A8:K11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5" width="13.75390625" style="2" customWidth="1"/>
    <col min="6" max="9" width="13.125" style="2" customWidth="1"/>
    <col min="10" max="10" width="15.00390625" style="2" customWidth="1"/>
    <col min="11" max="16384" width="9.125" style="2" customWidth="1"/>
  </cols>
  <sheetData>
    <row r="1" spans="8:10" ht="12.75">
      <c r="H1" s="413" t="s">
        <v>26</v>
      </c>
      <c r="I1" s="413"/>
      <c r="J1" s="413"/>
    </row>
    <row r="4" spans="3:10" ht="19.5" customHeight="1">
      <c r="C4" s="360" t="s">
        <v>145</v>
      </c>
      <c r="D4" s="360"/>
      <c r="E4" s="360"/>
      <c r="F4" s="360"/>
      <c r="G4" s="360"/>
      <c r="H4" s="360"/>
      <c r="I4" s="360"/>
      <c r="J4" s="360"/>
    </row>
    <row r="5" spans="3:10" ht="19.5" customHeight="1">
      <c r="C5" s="360" t="s">
        <v>20</v>
      </c>
      <c r="D5" s="360"/>
      <c r="E5" s="360"/>
      <c r="F5" s="360"/>
      <c r="G5" s="360"/>
      <c r="H5" s="360"/>
      <c r="I5" s="360"/>
      <c r="J5" s="360"/>
    </row>
    <row r="6" spans="3:10" ht="19.5" customHeight="1">
      <c r="C6" s="15"/>
      <c r="D6" s="15"/>
      <c r="E6" s="15"/>
      <c r="F6" s="15"/>
      <c r="G6" s="15"/>
      <c r="H6" s="15"/>
      <c r="I6" s="15"/>
      <c r="J6" s="15"/>
    </row>
    <row r="7" spans="3:10" ht="19.5" customHeight="1" thickBot="1">
      <c r="C7" s="16"/>
      <c r="D7" s="16"/>
      <c r="E7" s="16"/>
      <c r="F7" s="16"/>
      <c r="G7" s="16"/>
      <c r="H7" s="415" t="s">
        <v>0</v>
      </c>
      <c r="I7" s="359"/>
      <c r="J7" s="359"/>
    </row>
    <row r="8" spans="1:11" ht="19.5" customHeight="1">
      <c r="A8" s="331" t="s">
        <v>1</v>
      </c>
      <c r="B8" s="332"/>
      <c r="C8" s="333"/>
      <c r="D8" s="327" t="s">
        <v>18</v>
      </c>
      <c r="E8" s="328"/>
      <c r="F8" s="327" t="s">
        <v>129</v>
      </c>
      <c r="G8" s="328"/>
      <c r="H8" s="327" t="s">
        <v>130</v>
      </c>
      <c r="I8" s="328"/>
      <c r="J8" s="345" t="s">
        <v>19</v>
      </c>
      <c r="K8" s="346"/>
    </row>
    <row r="9" spans="1:11" ht="56.25" customHeight="1" thickBot="1">
      <c r="A9" s="334"/>
      <c r="B9" s="335"/>
      <c r="C9" s="336"/>
      <c r="D9" s="329"/>
      <c r="E9" s="330"/>
      <c r="F9" s="329"/>
      <c r="G9" s="330"/>
      <c r="H9" s="329"/>
      <c r="I9" s="330"/>
      <c r="J9" s="347"/>
      <c r="K9" s="348"/>
    </row>
    <row r="10" spans="1:11" ht="56.25" customHeight="1" thickBot="1">
      <c r="A10" s="337"/>
      <c r="B10" s="338"/>
      <c r="C10" s="339"/>
      <c r="D10" s="113" t="s">
        <v>154</v>
      </c>
      <c r="E10" s="202" t="s">
        <v>155</v>
      </c>
      <c r="F10" s="113" t="s">
        <v>154</v>
      </c>
      <c r="G10" s="202" t="s">
        <v>155</v>
      </c>
      <c r="H10" s="113" t="s">
        <v>154</v>
      </c>
      <c r="I10" s="202" t="s">
        <v>155</v>
      </c>
      <c r="J10" s="113" t="s">
        <v>154</v>
      </c>
      <c r="K10" s="202" t="s">
        <v>155</v>
      </c>
    </row>
    <row r="11" spans="1:11" ht="19.5" customHeight="1" thickBot="1">
      <c r="A11" s="367">
        <v>1</v>
      </c>
      <c r="B11" s="368"/>
      <c r="C11" s="369"/>
      <c r="D11" s="102">
        <v>2</v>
      </c>
      <c r="E11" s="102">
        <v>3</v>
      </c>
      <c r="F11" s="102">
        <v>6</v>
      </c>
      <c r="G11" s="102">
        <v>7</v>
      </c>
      <c r="H11" s="102">
        <v>8</v>
      </c>
      <c r="I11" s="204">
        <v>9</v>
      </c>
      <c r="J11" s="204">
        <v>10</v>
      </c>
      <c r="K11" s="266">
        <v>11</v>
      </c>
    </row>
    <row r="12" spans="1:10" ht="19.5" customHeight="1">
      <c r="A12" s="174"/>
      <c r="B12" s="420" t="s">
        <v>12</v>
      </c>
      <c r="C12" s="421"/>
      <c r="D12" s="175"/>
      <c r="E12" s="175"/>
      <c r="F12" s="176"/>
      <c r="G12" s="176"/>
      <c r="H12" s="177"/>
      <c r="I12" s="178"/>
      <c r="J12" s="178">
        <f aca="true" t="shared" si="0" ref="J12:J17">SUM(D12,F12,H12)</f>
        <v>0</v>
      </c>
    </row>
    <row r="13" spans="1:10" ht="17.25" customHeight="1">
      <c r="A13" s="179"/>
      <c r="B13" s="418" t="s">
        <v>13</v>
      </c>
      <c r="C13" s="419"/>
      <c r="D13" s="24"/>
      <c r="E13" s="24"/>
      <c r="F13" s="147"/>
      <c r="G13" s="147"/>
      <c r="H13" s="180"/>
      <c r="I13" s="180"/>
      <c r="J13" s="180">
        <f t="shared" si="0"/>
        <v>0</v>
      </c>
    </row>
    <row r="14" spans="1:11" ht="19.5" customHeight="1">
      <c r="A14" s="179"/>
      <c r="B14" s="418" t="s">
        <v>125</v>
      </c>
      <c r="C14" s="419"/>
      <c r="D14" s="64">
        <v>1793099</v>
      </c>
      <c r="E14" s="64">
        <v>1793099</v>
      </c>
      <c r="F14" s="64"/>
      <c r="G14" s="64"/>
      <c r="H14" s="180"/>
      <c r="I14" s="180"/>
      <c r="J14" s="180">
        <f t="shared" si="0"/>
        <v>1793099</v>
      </c>
      <c r="K14" s="180">
        <f>SUM(E14,G14,I14)</f>
        <v>1793099</v>
      </c>
    </row>
    <row r="15" spans="1:11" ht="19.5" customHeight="1">
      <c r="A15" s="179"/>
      <c r="B15" s="418" t="s">
        <v>84</v>
      </c>
      <c r="C15" s="419"/>
      <c r="D15" s="147">
        <v>150000</v>
      </c>
      <c r="E15" s="147">
        <v>150000</v>
      </c>
      <c r="F15" s="147"/>
      <c r="G15" s="147"/>
      <c r="H15" s="180"/>
      <c r="I15" s="180"/>
      <c r="J15" s="180">
        <f t="shared" si="0"/>
        <v>150000</v>
      </c>
      <c r="K15" s="180">
        <f>SUM(E15,G15,I15)</f>
        <v>150000</v>
      </c>
    </row>
    <row r="16" spans="1:11" ht="19.5" customHeight="1">
      <c r="A16" s="179"/>
      <c r="B16" s="418" t="s">
        <v>82</v>
      </c>
      <c r="C16" s="419"/>
      <c r="D16" s="147"/>
      <c r="E16" s="147"/>
      <c r="F16" s="147"/>
      <c r="G16" s="147"/>
      <c r="H16" s="180"/>
      <c r="I16" s="180"/>
      <c r="J16" s="180">
        <f t="shared" si="0"/>
        <v>0</v>
      </c>
      <c r="K16" s="180">
        <f>SUM(E16,G16,I16)</f>
        <v>0</v>
      </c>
    </row>
    <row r="17" spans="1:11" ht="19.5" customHeight="1" thickBot="1">
      <c r="A17" s="179"/>
      <c r="B17" s="418" t="s">
        <v>83</v>
      </c>
      <c r="C17" s="419"/>
      <c r="D17" s="28"/>
      <c r="E17" s="28"/>
      <c r="F17" s="28"/>
      <c r="G17" s="28"/>
      <c r="H17" s="181"/>
      <c r="I17" s="181"/>
      <c r="J17" s="181">
        <f t="shared" si="0"/>
        <v>0</v>
      </c>
      <c r="K17" s="180">
        <f>SUM(E17,G17,I17)</f>
        <v>0</v>
      </c>
    </row>
    <row r="18" spans="1:11" ht="27" customHeight="1" thickBot="1">
      <c r="A18" s="182" t="s">
        <v>105</v>
      </c>
      <c r="B18" s="416" t="s">
        <v>21</v>
      </c>
      <c r="C18" s="417"/>
      <c r="D18" s="183">
        <f>SUM(D14:D17)</f>
        <v>1943099</v>
      </c>
      <c r="E18" s="183">
        <f>SUM(E14:E17)</f>
        <v>1943099</v>
      </c>
      <c r="F18" s="183">
        <f>SUM(F14:F17)</f>
        <v>0</v>
      </c>
      <c r="G18" s="183"/>
      <c r="H18" s="183">
        <f>SUM(H14:H17)</f>
        <v>0</v>
      </c>
      <c r="I18" s="183"/>
      <c r="J18" s="22">
        <f>SUM(J14:J17)</f>
        <v>1943099</v>
      </c>
      <c r="K18" s="22">
        <f>SUM(K14:K17)</f>
        <v>1943099</v>
      </c>
    </row>
    <row r="19" spans="3:7" ht="12.75">
      <c r="C19" s="17"/>
      <c r="D19" s="17"/>
      <c r="E19" s="17"/>
      <c r="F19" s="17"/>
      <c r="G19" s="17"/>
    </row>
    <row r="26" spans="4:5" ht="12.75">
      <c r="D26" s="4">
        <f>SUM(D11+4013)</f>
        <v>4015</v>
      </c>
      <c r="E26" s="4"/>
    </row>
    <row r="27" ht="12.75">
      <c r="D27" s="2">
        <v>-1553801</v>
      </c>
    </row>
    <row r="28" spans="4:5" ht="12.75">
      <c r="D28" s="4">
        <f>SUM(D26:D27)</f>
        <v>-1549786</v>
      </c>
      <c r="E28" s="4"/>
    </row>
  </sheetData>
  <sheetProtection/>
  <mergeCells count="17">
    <mergeCell ref="B15:C15"/>
    <mergeCell ref="D8:E9"/>
    <mergeCell ref="F8:G9"/>
    <mergeCell ref="H8:I9"/>
    <mergeCell ref="J8:K9"/>
    <mergeCell ref="A8:C10"/>
    <mergeCell ref="A11:C11"/>
    <mergeCell ref="H7:J7"/>
    <mergeCell ref="C4:J4"/>
    <mergeCell ref="C5:J5"/>
    <mergeCell ref="B18:C18"/>
    <mergeCell ref="H1:J1"/>
    <mergeCell ref="B14:C14"/>
    <mergeCell ref="B16:C16"/>
    <mergeCell ref="B17:C17"/>
    <mergeCell ref="B12:C12"/>
    <mergeCell ref="B13:C13"/>
  </mergeCells>
  <printOptions/>
  <pageMargins left="0.39" right="0.17" top="0.71" bottom="1" header="0.47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K28"/>
  <sheetViews>
    <sheetView zoomScalePageLayoutView="0" workbookViewId="0" topLeftCell="A1">
      <selection activeCell="J18" sqref="J18:K18"/>
    </sheetView>
  </sheetViews>
  <sheetFormatPr defaultColWidth="9.00390625" defaultRowHeight="12.75"/>
  <cols>
    <col min="1" max="2" width="2.875" style="13" customWidth="1"/>
    <col min="3" max="3" width="38.00390625" style="0" customWidth="1"/>
    <col min="4" max="7" width="13.375" style="0" customWidth="1"/>
    <col min="8" max="10" width="13.00390625" style="0" customWidth="1"/>
  </cols>
  <sheetData>
    <row r="2" spans="6:10" ht="12.75">
      <c r="F2" s="428" t="s">
        <v>25</v>
      </c>
      <c r="G2" s="428"/>
      <c r="H2" s="428"/>
      <c r="I2" s="428"/>
      <c r="J2" s="428"/>
    </row>
    <row r="3" spans="1:10" ht="25.5" customHeight="1">
      <c r="A3" s="41"/>
      <c r="B3" s="41"/>
      <c r="C3" s="41"/>
      <c r="D3" s="41"/>
      <c r="E3" s="41"/>
      <c r="F3" s="41"/>
      <c r="G3" s="41"/>
      <c r="H3" s="217"/>
      <c r="I3" s="217"/>
      <c r="J3" s="42"/>
    </row>
    <row r="4" spans="1:10" ht="56.25" customHeight="1">
      <c r="A4" s="5"/>
      <c r="B4" s="5"/>
      <c r="C4" s="5"/>
      <c r="D4" s="5"/>
      <c r="E4" s="5"/>
      <c r="F4" s="5"/>
      <c r="G4" s="5"/>
      <c r="H4" s="5"/>
      <c r="I4" s="5"/>
      <c r="J4" s="31"/>
    </row>
    <row r="5" spans="1:10" ht="33" customHeight="1">
      <c r="A5" s="380" t="s">
        <v>141</v>
      </c>
      <c r="B5" s="380"/>
      <c r="C5" s="380"/>
      <c r="D5" s="380"/>
      <c r="E5" s="380"/>
      <c r="F5" s="380"/>
      <c r="G5" s="380"/>
      <c r="H5" s="380"/>
      <c r="I5" s="380"/>
      <c r="J5" s="380"/>
    </row>
    <row r="6" spans="1:10" ht="25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7.25" customHeight="1" thickBot="1">
      <c r="A7" s="5"/>
      <c r="B7" s="5"/>
      <c r="C7" s="5"/>
      <c r="D7" s="5"/>
      <c r="E7" s="5"/>
      <c r="F7" s="5"/>
      <c r="G7" s="5"/>
      <c r="H7" s="5"/>
      <c r="I7" s="5"/>
      <c r="J7" s="5" t="s">
        <v>0</v>
      </c>
    </row>
    <row r="8" spans="1:11" ht="72" customHeight="1">
      <c r="A8" s="331" t="s">
        <v>1</v>
      </c>
      <c r="B8" s="332"/>
      <c r="C8" s="333"/>
      <c r="D8" s="327" t="s">
        <v>18</v>
      </c>
      <c r="E8" s="328"/>
      <c r="F8" s="327" t="s">
        <v>129</v>
      </c>
      <c r="G8" s="328"/>
      <c r="H8" s="327" t="s">
        <v>130</v>
      </c>
      <c r="I8" s="328"/>
      <c r="J8" s="345" t="s">
        <v>19</v>
      </c>
      <c r="K8" s="346"/>
    </row>
    <row r="9" spans="1:11" s="44" customFormat="1" ht="13.5" thickBot="1">
      <c r="A9" s="334"/>
      <c r="B9" s="335"/>
      <c r="C9" s="336"/>
      <c r="D9" s="329"/>
      <c r="E9" s="330"/>
      <c r="F9" s="329"/>
      <c r="G9" s="330"/>
      <c r="H9" s="329"/>
      <c r="I9" s="330"/>
      <c r="J9" s="347"/>
      <c r="K9" s="348"/>
    </row>
    <row r="10" spans="1:11" s="44" customFormat="1" ht="13.5" thickBot="1">
      <c r="A10" s="337"/>
      <c r="B10" s="338"/>
      <c r="C10" s="339"/>
      <c r="D10" s="113" t="s">
        <v>154</v>
      </c>
      <c r="E10" s="202" t="s">
        <v>155</v>
      </c>
      <c r="F10" s="113" t="s">
        <v>154</v>
      </c>
      <c r="G10" s="202" t="s">
        <v>155</v>
      </c>
      <c r="H10" s="113" t="s">
        <v>154</v>
      </c>
      <c r="I10" s="202" t="s">
        <v>155</v>
      </c>
      <c r="J10" s="113" t="s">
        <v>154</v>
      </c>
      <c r="K10" s="202" t="s">
        <v>155</v>
      </c>
    </row>
    <row r="11" spans="1:11" s="44" customFormat="1" ht="12.75" customHeight="1" thickBot="1">
      <c r="A11" s="367">
        <v>1</v>
      </c>
      <c r="B11" s="368"/>
      <c r="C11" s="369"/>
      <c r="D11" s="102">
        <v>2</v>
      </c>
      <c r="E11" s="102">
        <v>3</v>
      </c>
      <c r="F11" s="102">
        <v>4</v>
      </c>
      <c r="G11" s="102">
        <v>5</v>
      </c>
      <c r="H11" s="102">
        <v>6</v>
      </c>
      <c r="I11" s="204">
        <v>7</v>
      </c>
      <c r="J11" s="204">
        <v>8</v>
      </c>
      <c r="K11" s="266">
        <v>9</v>
      </c>
    </row>
    <row r="12" spans="1:11" s="2" customFormat="1" ht="27" customHeight="1" thickBot="1">
      <c r="A12" s="184"/>
      <c r="B12" s="426" t="s">
        <v>15</v>
      </c>
      <c r="C12" s="427"/>
      <c r="D12" s="205">
        <v>21072</v>
      </c>
      <c r="E12" s="205">
        <v>21072</v>
      </c>
      <c r="F12" s="185"/>
      <c r="G12" s="185"/>
      <c r="H12" s="185"/>
      <c r="I12" s="185"/>
      <c r="J12" s="22">
        <f aca="true" t="shared" si="0" ref="J12:K14">SUM(D12,H12)</f>
        <v>21072</v>
      </c>
      <c r="K12" s="22">
        <f t="shared" si="0"/>
        <v>21072</v>
      </c>
    </row>
    <row r="13" spans="1:11" s="2" customFormat="1" ht="30.75" customHeight="1" thickBot="1">
      <c r="A13" s="184"/>
      <c r="B13" s="426" t="s">
        <v>16</v>
      </c>
      <c r="C13" s="427"/>
      <c r="D13" s="205">
        <v>2078</v>
      </c>
      <c r="E13" s="205">
        <v>2078</v>
      </c>
      <c r="F13" s="185"/>
      <c r="G13" s="185"/>
      <c r="H13" s="185"/>
      <c r="I13" s="185"/>
      <c r="J13" s="22">
        <f t="shared" si="0"/>
        <v>2078</v>
      </c>
      <c r="K13" s="22">
        <f t="shared" si="0"/>
        <v>2078</v>
      </c>
    </row>
    <row r="14" spans="1:11" s="2" customFormat="1" ht="27" customHeight="1" thickBot="1">
      <c r="A14" s="184"/>
      <c r="B14" s="424" t="s">
        <v>150</v>
      </c>
      <c r="C14" s="425"/>
      <c r="D14" s="205">
        <v>1300</v>
      </c>
      <c r="E14" s="205">
        <v>1300</v>
      </c>
      <c r="F14" s="185"/>
      <c r="G14" s="185"/>
      <c r="H14" s="185"/>
      <c r="I14" s="185"/>
      <c r="J14" s="22">
        <f t="shared" si="0"/>
        <v>1300</v>
      </c>
      <c r="K14" s="22">
        <f t="shared" si="0"/>
        <v>1300</v>
      </c>
    </row>
    <row r="15" spans="1:11" s="2" customFormat="1" ht="27" customHeight="1" thickBot="1">
      <c r="A15" s="186" t="s">
        <v>2</v>
      </c>
      <c r="B15" s="422" t="s">
        <v>94</v>
      </c>
      <c r="C15" s="423"/>
      <c r="D15" s="185">
        <f>SUM(D12:D14)</f>
        <v>24450</v>
      </c>
      <c r="E15" s="185">
        <f>SUM(E12:E14)</f>
        <v>24450</v>
      </c>
      <c r="F15" s="185">
        <f>SUM(F12:F14)</f>
        <v>0</v>
      </c>
      <c r="G15" s="185"/>
      <c r="H15" s="185">
        <f>SUM(H12:H14)</f>
        <v>0</v>
      </c>
      <c r="I15" s="185"/>
      <c r="J15" s="187">
        <f>SUM(J12:J14)</f>
        <v>24450</v>
      </c>
      <c r="K15" s="22">
        <f>SUM(E15,I15)</f>
        <v>24450</v>
      </c>
    </row>
    <row r="16" spans="1:11" s="2" customFormat="1" ht="29.25" customHeight="1" thickBot="1">
      <c r="A16" s="43"/>
      <c r="B16" s="424" t="s">
        <v>146</v>
      </c>
      <c r="C16" s="425"/>
      <c r="D16" s="56"/>
      <c r="E16" s="56"/>
      <c r="F16" s="56"/>
      <c r="G16" s="28"/>
      <c r="H16" s="28"/>
      <c r="I16" s="28"/>
      <c r="J16" s="236"/>
      <c r="K16" s="22">
        <f>SUM(E16,I16)</f>
        <v>0</v>
      </c>
    </row>
    <row r="17" spans="1:11" s="1" customFormat="1" ht="25.5" customHeight="1" thickBot="1">
      <c r="A17" s="43" t="s">
        <v>3</v>
      </c>
      <c r="B17" s="422" t="s">
        <v>14</v>
      </c>
      <c r="C17" s="423"/>
      <c r="D17" s="22">
        <f>SUM(D16)</f>
        <v>0</v>
      </c>
      <c r="E17" s="22"/>
      <c r="F17" s="22">
        <f>SUM(F16:F16)</f>
        <v>0</v>
      </c>
      <c r="G17" s="22"/>
      <c r="H17" s="22">
        <f>SUM(H16:H16)</f>
        <v>0</v>
      </c>
      <c r="I17" s="22"/>
      <c r="J17" s="237">
        <f>SUM(J16)</f>
        <v>0</v>
      </c>
      <c r="K17" s="22">
        <f>SUM(E17,I17)</f>
        <v>0</v>
      </c>
    </row>
    <row r="18" spans="1:11" s="44" customFormat="1" ht="27" customHeight="1" thickBot="1">
      <c r="A18" s="188" t="s">
        <v>108</v>
      </c>
      <c r="B18" s="422" t="s">
        <v>95</v>
      </c>
      <c r="C18" s="423"/>
      <c r="D18" s="155">
        <f>SUM(D17,D15)</f>
        <v>24450</v>
      </c>
      <c r="E18" s="155">
        <f>SUM(E17,E15)</f>
        <v>24450</v>
      </c>
      <c r="F18" s="189">
        <f>SUM(F17,F15)</f>
        <v>0</v>
      </c>
      <c r="G18" s="189"/>
      <c r="H18" s="155">
        <f>SUM(H17,H15)</f>
        <v>0</v>
      </c>
      <c r="I18" s="190"/>
      <c r="J18" s="190">
        <f>SUM(J17,J15)</f>
        <v>24450</v>
      </c>
      <c r="K18" s="190">
        <f>SUM(K17,K15)</f>
        <v>24450</v>
      </c>
    </row>
    <row r="19" ht="12.75">
      <c r="K19" s="14"/>
    </row>
    <row r="20" ht="12.75">
      <c r="K20" s="14"/>
    </row>
    <row r="21" ht="12.75">
      <c r="K21" s="14"/>
    </row>
    <row r="26" spans="4:5" ht="12.75">
      <c r="D26" s="14">
        <f>SUM(D11+4013)</f>
        <v>4015</v>
      </c>
      <c r="E26" s="14"/>
    </row>
    <row r="27" ht="12.75">
      <c r="D27">
        <v>-1553801</v>
      </c>
    </row>
    <row r="28" spans="4:5" ht="12.75">
      <c r="D28" s="14">
        <f>SUM(D26:D27)</f>
        <v>-1549786</v>
      </c>
      <c r="E28" s="14"/>
    </row>
  </sheetData>
  <sheetProtection/>
  <mergeCells count="15">
    <mergeCell ref="A8:C10"/>
    <mergeCell ref="D8:E9"/>
    <mergeCell ref="F8:G9"/>
    <mergeCell ref="H8:I9"/>
    <mergeCell ref="J8:K9"/>
    <mergeCell ref="F2:J2"/>
    <mergeCell ref="A5:J5"/>
    <mergeCell ref="A11:C11"/>
    <mergeCell ref="B18:C18"/>
    <mergeCell ref="B16:C16"/>
    <mergeCell ref="B12:C12"/>
    <mergeCell ref="B13:C13"/>
    <mergeCell ref="B14:C14"/>
    <mergeCell ref="B15:C15"/>
    <mergeCell ref="B17:C17"/>
  </mergeCells>
  <printOptions/>
  <pageMargins left="0.43" right="0.17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2016-06-15T11:01:39Z</cp:lastPrinted>
  <dcterms:created xsi:type="dcterms:W3CDTF">2011-02-03T10:02:06Z</dcterms:created>
  <dcterms:modified xsi:type="dcterms:W3CDTF">2016-06-15T13:15:10Z</dcterms:modified>
  <cp:category/>
  <cp:version/>
  <cp:contentType/>
  <cp:contentStatus/>
</cp:coreProperties>
</file>