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15. Hivatal\01. Csesztreg\02. Rendeletek\2019\"/>
    </mc:Choice>
  </mc:AlternateContent>
  <bookViews>
    <workbookView xWindow="0" yWindow="0" windowWidth="28800" windowHeight="12435"/>
  </bookViews>
  <sheets>
    <sheet name="1. Mérlegszerű" sheetId="1" r:id="rId1"/>
    <sheet name="2,b Elemi kiadások" sheetId="10" r:id="rId2"/>
    <sheet name="3. Hivatal" sheetId="4" r:id="rId3"/>
    <sheet name="6. Felhalmozás" sheetId="11" r:id="rId4"/>
    <sheet name="7,b Beruh. mérleg" sheetId="12" r:id="rId5"/>
    <sheet name="11. Likviditási terv" sheetId="9" r:id="rId6"/>
  </sheets>
  <externalReferences>
    <externalReference r:id="rId7"/>
  </externalReferences>
  <definedNames>
    <definedName name="_xlnm.Print_Area" localSheetId="0">'1. Mérlegszerű'!$A$1:$P$72</definedName>
    <definedName name="_xlnm.Print_Area" localSheetId="5">'11. Likviditási terv'!$A$1:$O$33</definedName>
    <definedName name="_xlnm.Print_Area" localSheetId="1">'2,b Elemi kiadások'!$A$1:$K$65</definedName>
    <definedName name="_xlnm.Print_Area" localSheetId="2">'3. Hivatal'!$A$1:$I$54</definedName>
    <definedName name="_xlnm.Print_Area" localSheetId="3">'6. Felhalmozás'!$A$1:$L$23</definedName>
  </definedNames>
  <calcPr calcId="152511"/>
</workbook>
</file>

<file path=xl/calcChain.xml><?xml version="1.0" encoding="utf-8"?>
<calcChain xmlns="http://schemas.openxmlformats.org/spreadsheetml/2006/main">
  <c r="K27" i="12" l="1"/>
  <c r="J27" i="12"/>
  <c r="I27" i="12"/>
  <c r="H27" i="12"/>
  <c r="F21" i="12"/>
  <c r="F27" i="12"/>
  <c r="E21" i="12"/>
  <c r="D21" i="12"/>
  <c r="C21" i="12"/>
  <c r="E20" i="12"/>
  <c r="E19" i="12"/>
  <c r="E18" i="12"/>
  <c r="E17" i="12"/>
  <c r="E15" i="12" s="1"/>
  <c r="E27" i="12" s="1"/>
  <c r="E16" i="12"/>
  <c r="F15" i="12"/>
  <c r="D27" i="12"/>
  <c r="C15" i="12"/>
  <c r="C27" i="12" s="1"/>
  <c r="C28" i="12" s="1"/>
  <c r="H30" i="12" s="1"/>
  <c r="K14" i="12"/>
  <c r="K29" i="12" s="1"/>
  <c r="I14" i="12"/>
  <c r="I28" i="12" s="1"/>
  <c r="H14" i="12"/>
  <c r="H29" i="12" s="1"/>
  <c r="F14" i="12"/>
  <c r="F28" i="12" s="1"/>
  <c r="K30" i="12" s="1"/>
  <c r="D14" i="12"/>
  <c r="C14" i="12"/>
  <c r="C29" i="12" s="1"/>
  <c r="J11" i="12"/>
  <c r="J10" i="12"/>
  <c r="J9" i="12"/>
  <c r="E9" i="12"/>
  <c r="J8" i="12"/>
  <c r="E8" i="12"/>
  <c r="J7" i="12"/>
  <c r="J14" i="12" s="1"/>
  <c r="E7" i="12"/>
  <c r="E14" i="12" s="1"/>
  <c r="H5" i="12"/>
  <c r="F12" i="11"/>
  <c r="J23" i="11"/>
  <c r="L9" i="11"/>
  <c r="K23" i="11"/>
  <c r="I23" i="11"/>
  <c r="F23" i="11"/>
  <c r="E23" i="11"/>
  <c r="D23" i="11"/>
  <c r="G21" i="11"/>
  <c r="G19" i="11"/>
  <c r="G18" i="11"/>
  <c r="L16" i="11"/>
  <c r="G16" i="11"/>
  <c r="G15" i="11"/>
  <c r="L14" i="11"/>
  <c r="L13" i="11"/>
  <c r="L12" i="11"/>
  <c r="L23" i="11" s="1"/>
  <c r="L11" i="11"/>
  <c r="G11" i="11"/>
  <c r="L10" i="11"/>
  <c r="G10" i="11"/>
  <c r="G23" i="11" s="1"/>
  <c r="G9" i="11"/>
  <c r="E26" i="4"/>
  <c r="E34" i="4"/>
  <c r="D47" i="4"/>
  <c r="D44" i="4"/>
  <c r="D38" i="4"/>
  <c r="D34" i="4"/>
  <c r="D50" i="4" s="1"/>
  <c r="F55" i="10"/>
  <c r="E10" i="10"/>
  <c r="E9" i="10" s="1"/>
  <c r="E60" i="10" s="1"/>
  <c r="E65" i="10" s="1"/>
  <c r="F61" i="10"/>
  <c r="F50" i="10"/>
  <c r="F43" i="10"/>
  <c r="F40" i="10"/>
  <c r="F28" i="10"/>
  <c r="F25" i="10"/>
  <c r="F22" i="10"/>
  <c r="F21" i="10"/>
  <c r="F16" i="10"/>
  <c r="F10" i="10"/>
  <c r="F9" i="10" s="1"/>
  <c r="F60" i="10" s="1"/>
  <c r="F65" i="10" s="1"/>
  <c r="G64" i="10"/>
  <c r="G61" i="10" s="1"/>
  <c r="I63" i="10"/>
  <c r="I61" i="10" s="1"/>
  <c r="I62" i="10"/>
  <c r="K61" i="10"/>
  <c r="J61" i="10"/>
  <c r="H61" i="10"/>
  <c r="E61" i="10"/>
  <c r="D61" i="10"/>
  <c r="C61" i="10"/>
  <c r="G58" i="10"/>
  <c r="E58" i="10"/>
  <c r="I58" i="10"/>
  <c r="D58" i="10"/>
  <c r="C58" i="10"/>
  <c r="G57" i="10"/>
  <c r="G56" i="10"/>
  <c r="G55" i="10" s="1"/>
  <c r="H55" i="10"/>
  <c r="E55" i="10"/>
  <c r="D55" i="10"/>
  <c r="C55" i="10"/>
  <c r="I54" i="10"/>
  <c r="I53" i="10"/>
  <c r="H50" i="10"/>
  <c r="E50" i="10"/>
  <c r="D50" i="10"/>
  <c r="C50" i="10"/>
  <c r="I49" i="10"/>
  <c r="G49" i="10"/>
  <c r="G43" i="10" s="1"/>
  <c r="J48" i="10"/>
  <c r="I47" i="10"/>
  <c r="G44" i="10"/>
  <c r="K43" i="10"/>
  <c r="J43" i="10"/>
  <c r="H43" i="10"/>
  <c r="E43" i="10"/>
  <c r="D43" i="10"/>
  <c r="C43" i="10"/>
  <c r="K40" i="10"/>
  <c r="J40" i="10"/>
  <c r="I40" i="10"/>
  <c r="H40" i="10"/>
  <c r="G40" i="10"/>
  <c r="E40" i="10"/>
  <c r="D40" i="10"/>
  <c r="C40" i="10"/>
  <c r="J39" i="10"/>
  <c r="I39" i="10" s="1"/>
  <c r="I38" i="10"/>
  <c r="I37" i="10"/>
  <c r="K36" i="10"/>
  <c r="G36" i="10"/>
  <c r="E36" i="10"/>
  <c r="D36" i="10"/>
  <c r="C36" i="10"/>
  <c r="G35" i="10"/>
  <c r="G33" i="10"/>
  <c r="G32" i="10"/>
  <c r="G31" i="10"/>
  <c r="G30" i="10"/>
  <c r="G29" i="10"/>
  <c r="H28" i="10"/>
  <c r="H21" i="10" s="1"/>
  <c r="H60" i="10" s="1"/>
  <c r="H65" i="10" s="1"/>
  <c r="E28" i="10"/>
  <c r="D28" i="10"/>
  <c r="C28" i="10"/>
  <c r="G27" i="10"/>
  <c r="G26" i="10"/>
  <c r="G25" i="10" s="1"/>
  <c r="H25" i="10"/>
  <c r="E25" i="10"/>
  <c r="D25" i="10"/>
  <c r="C25" i="10"/>
  <c r="C21" i="10" s="1"/>
  <c r="C60" i="10" s="1"/>
  <c r="C65" i="10" s="1"/>
  <c r="G24" i="10"/>
  <c r="G23" i="10"/>
  <c r="G22" i="10" s="1"/>
  <c r="H22" i="10"/>
  <c r="E22" i="10"/>
  <c r="D22" i="10"/>
  <c r="D21" i="10" s="1"/>
  <c r="C22" i="10"/>
  <c r="K21" i="10"/>
  <c r="I21" i="10"/>
  <c r="E21" i="10"/>
  <c r="G20" i="10"/>
  <c r="G19" i="10"/>
  <c r="G18" i="10"/>
  <c r="G17" i="10"/>
  <c r="H16" i="10"/>
  <c r="E16" i="10"/>
  <c r="D16" i="10"/>
  <c r="C16" i="10"/>
  <c r="G15" i="10"/>
  <c r="G14" i="10"/>
  <c r="G13" i="10"/>
  <c r="G10" i="10" s="1"/>
  <c r="G9" i="10" s="1"/>
  <c r="G60" i="10" s="1"/>
  <c r="G65" i="10" s="1"/>
  <c r="G12" i="10"/>
  <c r="G11" i="10"/>
  <c r="H10" i="10"/>
  <c r="D10" i="10"/>
  <c r="D9" i="10" s="1"/>
  <c r="C10" i="10"/>
  <c r="C9" i="10"/>
  <c r="K9" i="10"/>
  <c r="K60" i="10"/>
  <c r="K65" i="10" s="1"/>
  <c r="J9" i="10"/>
  <c r="I9" i="10"/>
  <c r="H9" i="10"/>
  <c r="O41" i="1"/>
  <c r="G19" i="1"/>
  <c r="O10" i="9"/>
  <c r="O19" i="9" s="1"/>
  <c r="E49" i="4"/>
  <c r="E48" i="4"/>
  <c r="E46" i="4"/>
  <c r="E44" i="4"/>
  <c r="E40" i="4"/>
  <c r="E41" i="4"/>
  <c r="E42" i="4"/>
  <c r="E43" i="4"/>
  <c r="E39" i="4"/>
  <c r="E38" i="4" s="1"/>
  <c r="E50" i="4" s="1"/>
  <c r="E37" i="4"/>
  <c r="E36" i="4"/>
  <c r="E35" i="4"/>
  <c r="E12" i="4"/>
  <c r="D24" i="4"/>
  <c r="D28" i="4" s="1"/>
  <c r="D22" i="4"/>
  <c r="F11" i="4"/>
  <c r="N43" i="1"/>
  <c r="N42" i="1"/>
  <c r="N40" i="1"/>
  <c r="O40" i="1" s="1"/>
  <c r="O43" i="1" s="1"/>
  <c r="O53" i="1" s="1"/>
  <c r="N26" i="1"/>
  <c r="O26" i="1"/>
  <c r="N27" i="1"/>
  <c r="O27" i="1" s="1"/>
  <c r="N28" i="1"/>
  <c r="N29" i="1" s="1"/>
  <c r="N25" i="1"/>
  <c r="N10" i="1"/>
  <c r="N11" i="1"/>
  <c r="O11" i="1"/>
  <c r="N12" i="1"/>
  <c r="N13" i="1"/>
  <c r="N14" i="1"/>
  <c r="N9" i="1"/>
  <c r="O9" i="1" s="1"/>
  <c r="O15" i="1" s="1"/>
  <c r="G18" i="1"/>
  <c r="F60" i="1"/>
  <c r="F61" i="1" s="1"/>
  <c r="F67" i="1" s="1"/>
  <c r="F41" i="1"/>
  <c r="F40" i="1"/>
  <c r="F43" i="1" s="1"/>
  <c r="F53" i="1" s="1"/>
  <c r="F25" i="1"/>
  <c r="F29" i="1" s="1"/>
  <c r="F10" i="1"/>
  <c r="F11" i="1"/>
  <c r="F12" i="1"/>
  <c r="G12" i="1" s="1"/>
  <c r="G15" i="1" s="1"/>
  <c r="G31" i="1" s="1"/>
  <c r="G35" i="1" s="1"/>
  <c r="F9" i="1"/>
  <c r="F15" i="1" s="1"/>
  <c r="F31" i="1" s="1"/>
  <c r="F35" i="1" s="1"/>
  <c r="D19" i="9"/>
  <c r="E19" i="9"/>
  <c r="F19" i="9"/>
  <c r="G19" i="9"/>
  <c r="H19" i="9"/>
  <c r="I19" i="9"/>
  <c r="J19" i="9"/>
  <c r="K19" i="9"/>
  <c r="L19" i="9"/>
  <c r="M19" i="9"/>
  <c r="N19" i="9"/>
  <c r="G45" i="4"/>
  <c r="G46" i="4"/>
  <c r="G44" i="4" s="1"/>
  <c r="G49" i="4"/>
  <c r="G48" i="4"/>
  <c r="G47" i="4" s="1"/>
  <c r="G40" i="4"/>
  <c r="G41" i="4"/>
  <c r="G42" i="4"/>
  <c r="G43" i="4"/>
  <c r="G38" i="4" s="1"/>
  <c r="G39" i="4"/>
  <c r="G37" i="4"/>
  <c r="G36" i="4"/>
  <c r="G35" i="4"/>
  <c r="G34" i="4" s="1"/>
  <c r="G50" i="4" s="1"/>
  <c r="G26" i="4"/>
  <c r="G15" i="4"/>
  <c r="G16" i="4"/>
  <c r="G17" i="4"/>
  <c r="G13" i="4" s="1"/>
  <c r="G18" i="4"/>
  <c r="G19" i="4"/>
  <c r="G14" i="4"/>
  <c r="G12" i="4"/>
  <c r="G11" i="4" s="1"/>
  <c r="G22" i="4" s="1"/>
  <c r="G28" i="4" s="1"/>
  <c r="O18" i="9"/>
  <c r="O8" i="9"/>
  <c r="D32" i="9"/>
  <c r="E32" i="9"/>
  <c r="F32" i="9"/>
  <c r="G32" i="9"/>
  <c r="K32" i="9"/>
  <c r="L32" i="9"/>
  <c r="O9" i="9"/>
  <c r="O11" i="9"/>
  <c r="O12" i="9"/>
  <c r="O13" i="9"/>
  <c r="C14" i="9"/>
  <c r="C19" i="9"/>
  <c r="O15" i="9"/>
  <c r="O16" i="9"/>
  <c r="O17" i="9"/>
  <c r="O21" i="9"/>
  <c r="O22" i="9"/>
  <c r="O23" i="9"/>
  <c r="O32" i="9" s="1"/>
  <c r="M24" i="9"/>
  <c r="M32" i="9"/>
  <c r="C25" i="9"/>
  <c r="O25" i="9"/>
  <c r="O26" i="9"/>
  <c r="O27" i="9"/>
  <c r="O28" i="9"/>
  <c r="O29" i="9"/>
  <c r="C30" i="9"/>
  <c r="O30" i="9"/>
  <c r="O31" i="9"/>
  <c r="H32" i="9"/>
  <c r="I32" i="9"/>
  <c r="J32" i="9"/>
  <c r="N32" i="9"/>
  <c r="F44" i="4"/>
  <c r="E25" i="4"/>
  <c r="E24" i="4"/>
  <c r="E11" i="4"/>
  <c r="E14" i="4"/>
  <c r="E13" i="4" s="1"/>
  <c r="E22" i="4" s="1"/>
  <c r="E28" i="4" s="1"/>
  <c r="E15" i="4"/>
  <c r="E16" i="4"/>
  <c r="E17" i="4"/>
  <c r="E18" i="4"/>
  <c r="E19" i="4"/>
  <c r="O10" i="1"/>
  <c r="O12" i="1"/>
  <c r="O14" i="1"/>
  <c r="O25" i="1"/>
  <c r="O18" i="1"/>
  <c r="O19" i="1"/>
  <c r="O22" i="1" s="1"/>
  <c r="O20" i="1"/>
  <c r="O21" i="1"/>
  <c r="O42" i="1"/>
  <c r="O46" i="1"/>
  <c r="O47" i="1"/>
  <c r="G22" i="1"/>
  <c r="G29" i="1"/>
  <c r="G43" i="1"/>
  <c r="G61" i="1"/>
  <c r="G67" i="1" s="1"/>
  <c r="G69" i="1" s="1"/>
  <c r="P51" i="1"/>
  <c r="P53" i="1" s="1"/>
  <c r="P69" i="1" s="1"/>
  <c r="P47" i="1"/>
  <c r="P15" i="1"/>
  <c r="P31" i="1" s="1"/>
  <c r="P35" i="1" s="1"/>
  <c r="P22" i="1"/>
  <c r="N22" i="1"/>
  <c r="N47" i="1"/>
  <c r="M15" i="1"/>
  <c r="M31" i="1" s="1"/>
  <c r="M35" i="1" s="1"/>
  <c r="F22" i="1"/>
  <c r="H22" i="1"/>
  <c r="E43" i="1"/>
  <c r="E53" i="1" s="1"/>
  <c r="M67" i="1"/>
  <c r="M69" i="1" s="1"/>
  <c r="P61" i="1"/>
  <c r="P67" i="1"/>
  <c r="P29" i="1"/>
  <c r="P43" i="1"/>
  <c r="H61" i="1"/>
  <c r="H67" i="1" s="1"/>
  <c r="H69" i="1" s="1"/>
  <c r="H72" i="1" s="1"/>
  <c r="H29" i="1"/>
  <c r="E61" i="1"/>
  <c r="E67" i="1" s="1"/>
  <c r="E69" i="1" s="1"/>
  <c r="H43" i="1"/>
  <c r="H53" i="1"/>
  <c r="H15" i="1"/>
  <c r="C11" i="4"/>
  <c r="C22" i="4" s="1"/>
  <c r="C28" i="4" s="1"/>
  <c r="F13" i="4"/>
  <c r="F22" i="4" s="1"/>
  <c r="F28" i="4" s="1"/>
  <c r="C13" i="4"/>
  <c r="F20" i="4"/>
  <c r="C20" i="4"/>
  <c r="G20" i="4"/>
  <c r="I22" i="4"/>
  <c r="I28" i="4" s="1"/>
  <c r="F24" i="4"/>
  <c r="C24" i="4"/>
  <c r="G24" i="4"/>
  <c r="H28" i="4"/>
  <c r="C34" i="4"/>
  <c r="C50" i="4" s="1"/>
  <c r="F34" i="4"/>
  <c r="H34" i="4"/>
  <c r="H50" i="4" s="1"/>
  <c r="C38" i="4"/>
  <c r="F38" i="4"/>
  <c r="C44" i="4"/>
  <c r="C47" i="4"/>
  <c r="F47" i="4"/>
  <c r="I50" i="4"/>
  <c r="C15" i="1"/>
  <c r="D15" i="1"/>
  <c r="D31" i="1" s="1"/>
  <c r="D35" i="1" s="1"/>
  <c r="D72" i="1" s="1"/>
  <c r="E15" i="1"/>
  <c r="K15" i="1"/>
  <c r="K31" i="1" s="1"/>
  <c r="K35" i="1" s="1"/>
  <c r="K72" i="1" s="1"/>
  <c r="L15" i="1"/>
  <c r="L31" i="1" s="1"/>
  <c r="L35" i="1" s="1"/>
  <c r="L72" i="1" s="1"/>
  <c r="C22" i="1"/>
  <c r="D22" i="1"/>
  <c r="E22" i="1"/>
  <c r="K22" i="1"/>
  <c r="L22" i="1"/>
  <c r="M22" i="1"/>
  <c r="C29" i="1"/>
  <c r="C31" i="1"/>
  <c r="C35" i="1" s="1"/>
  <c r="C72" i="1" s="1"/>
  <c r="D29" i="1"/>
  <c r="E29" i="1"/>
  <c r="K29" i="1"/>
  <c r="L29" i="1"/>
  <c r="M29" i="1"/>
  <c r="E31" i="1"/>
  <c r="E35" i="1" s="1"/>
  <c r="F42" i="1"/>
  <c r="C43" i="1"/>
  <c r="D43" i="1"/>
  <c r="K43" i="1"/>
  <c r="L43" i="1"/>
  <c r="L53" i="1"/>
  <c r="M43" i="1"/>
  <c r="C47" i="1"/>
  <c r="C53" i="1" s="1"/>
  <c r="D47" i="1"/>
  <c r="E47" i="1"/>
  <c r="G47" i="1"/>
  <c r="G53" i="1" s="1"/>
  <c r="F47" i="1"/>
  <c r="K47" i="1"/>
  <c r="K53" i="1" s="1"/>
  <c r="L47" i="1"/>
  <c r="M47" i="1"/>
  <c r="C51" i="1"/>
  <c r="D51" i="1"/>
  <c r="D53" i="1" s="1"/>
  <c r="E51" i="1"/>
  <c r="G51" i="1"/>
  <c r="F51" i="1"/>
  <c r="K51" i="1"/>
  <c r="L51" i="1"/>
  <c r="M51" i="1"/>
  <c r="O51" i="1"/>
  <c r="N51" i="1"/>
  <c r="M53" i="1"/>
  <c r="F57" i="1"/>
  <c r="F58" i="1"/>
  <c r="F59" i="1"/>
  <c r="C61" i="1"/>
  <c r="C67" i="1" s="1"/>
  <c r="D61" i="1"/>
  <c r="D67" i="1" s="1"/>
  <c r="K61" i="1"/>
  <c r="K67" i="1"/>
  <c r="L61" i="1"/>
  <c r="L67" i="1"/>
  <c r="M61" i="1"/>
  <c r="O61" i="1"/>
  <c r="O67" i="1" s="1"/>
  <c r="N61" i="1"/>
  <c r="N67" i="1"/>
  <c r="N69" i="1" s="1"/>
  <c r="F63" i="1"/>
  <c r="F65" i="1"/>
  <c r="K28" i="12"/>
  <c r="D29" i="12"/>
  <c r="H28" i="12"/>
  <c r="D28" i="12"/>
  <c r="I30" i="12" s="1"/>
  <c r="F50" i="4"/>
  <c r="E47" i="4"/>
  <c r="G16" i="10"/>
  <c r="I48" i="10"/>
  <c r="I43" i="10" s="1"/>
  <c r="H31" i="1"/>
  <c r="H35" i="1" s="1"/>
  <c r="N53" i="1"/>
  <c r="C32" i="9"/>
  <c r="C33" i="9" s="1"/>
  <c r="D7" i="9" s="1"/>
  <c r="D33" i="9" s="1"/>
  <c r="E7" i="9" s="1"/>
  <c r="E33" i="9" s="1"/>
  <c r="F7" i="9" s="1"/>
  <c r="F33" i="9" s="1"/>
  <c r="G7" i="9" s="1"/>
  <c r="G33" i="9" s="1"/>
  <c r="H7" i="9" s="1"/>
  <c r="H33" i="9" s="1"/>
  <c r="I7" i="9" s="1"/>
  <c r="I33" i="9" s="1"/>
  <c r="J7" i="9" s="1"/>
  <c r="J33" i="9" s="1"/>
  <c r="K7" i="9" s="1"/>
  <c r="K33" i="9" s="1"/>
  <c r="L7" i="9" s="1"/>
  <c r="L33" i="9" s="1"/>
  <c r="M7" i="9" s="1"/>
  <c r="M33" i="9" s="1"/>
  <c r="N7" i="9" s="1"/>
  <c r="N33" i="9" s="1"/>
  <c r="O24" i="9"/>
  <c r="O14" i="9"/>
  <c r="I51" i="10"/>
  <c r="I50" i="10"/>
  <c r="I34" i="10"/>
  <c r="G51" i="10"/>
  <c r="G50" i="10" s="1"/>
  <c r="G34" i="10"/>
  <c r="J28" i="12" l="1"/>
  <c r="J29" i="12"/>
  <c r="D60" i="10"/>
  <c r="D65" i="10" s="1"/>
  <c r="E72" i="1"/>
  <c r="F69" i="1"/>
  <c r="F72" i="1" s="1"/>
  <c r="M72" i="1"/>
  <c r="O69" i="1"/>
  <c r="P72" i="1"/>
  <c r="E29" i="12"/>
  <c r="E28" i="12"/>
  <c r="J30" i="12" s="1"/>
  <c r="G72" i="1"/>
  <c r="J36" i="10"/>
  <c r="J21" i="10" s="1"/>
  <c r="J60" i="10" s="1"/>
  <c r="J65" i="10" s="1"/>
  <c r="N15" i="1"/>
  <c r="N31" i="1" s="1"/>
  <c r="N35" i="1" s="1"/>
  <c r="N72" i="1" s="1"/>
  <c r="O28" i="1"/>
  <c r="O29" i="1" s="1"/>
  <c r="O31" i="1" s="1"/>
  <c r="O35" i="1" s="1"/>
  <c r="I29" i="12"/>
  <c r="O72" i="1" l="1"/>
</calcChain>
</file>

<file path=xl/sharedStrings.xml><?xml version="1.0" encoding="utf-8"?>
<sst xmlns="http://schemas.openxmlformats.org/spreadsheetml/2006/main" count="616" uniqueCount="419">
  <si>
    <t>CSESZTREG KÖZSÉG ÖNKORMÁNYZATA ÉS INTÉZMÉNYE</t>
  </si>
  <si>
    <t>2019. ÉVI MŰKÖDÉSI ÉS FELHALMOZÁSI CÉLÚ BEVÉTELEI ÉS KIADÁSAI</t>
  </si>
  <si>
    <t>3/2019. (II.25.) önkormányzati rendelet 1. melléklete</t>
  </si>
  <si>
    <t>Adatok Ft-ban</t>
  </si>
  <si>
    <t xml:space="preserve">Megnevezés </t>
  </si>
  <si>
    <t>Eredeti előirányzat 2018.</t>
  </si>
  <si>
    <t>2018. évi várható teljesítés</t>
  </si>
  <si>
    <t>Eredeti előirányzat 2019.</t>
  </si>
  <si>
    <t xml:space="preserve">MŰKÖDÉSI CÉLÚ BEVÉTELEK </t>
  </si>
  <si>
    <t>MŰKÖDÉSI CÉLÚ  KIADÁSOK</t>
  </si>
  <si>
    <t>A</t>
  </si>
  <si>
    <t>Önkormányzat</t>
  </si>
  <si>
    <t>1.1. Működési célú támogatás áht-n belülről</t>
  </si>
  <si>
    <t>1.1. Személyi juttatások</t>
  </si>
  <si>
    <t>1.2. Közhatalmi bevételek</t>
  </si>
  <si>
    <t>1.2. Munkaadókat terhelő járulékok és szociális hozzájárulási adó</t>
  </si>
  <si>
    <t xml:space="preserve">1.3. Működési bevételek </t>
  </si>
  <si>
    <t>1.3. Dologi kiadások</t>
  </si>
  <si>
    <t>1.4. Működési célú átvett pénzeszközök</t>
  </si>
  <si>
    <t>1.4. Ellátottak pénzbeli juttatásai</t>
  </si>
  <si>
    <t>1.5. Egyéb működési célú kiadások</t>
  </si>
  <si>
    <t>1.6. Tartalékok</t>
  </si>
  <si>
    <t>Önkormányzat összesen</t>
  </si>
  <si>
    <t>B</t>
  </si>
  <si>
    <t>Közös Önkormányzati Hivatal</t>
  </si>
  <si>
    <t>2.1. Működési célú támogatás aht-n belül</t>
  </si>
  <si>
    <t>2.1. Személyi juttatások</t>
  </si>
  <si>
    <t xml:space="preserve">2.2. Működési bevételek </t>
  </si>
  <si>
    <t>2.2. Munkaadókat terhelő járulékok és szociális hozzájárulási adó</t>
  </si>
  <si>
    <t>2.3. Dologi kiadások</t>
  </si>
  <si>
    <t>2.4. Egyéb működési célú kiadások</t>
  </si>
  <si>
    <t>Közös Önkormányzati Hivatal össz.</t>
  </si>
  <si>
    <t>C</t>
  </si>
  <si>
    <t>Csodavilág Mini Bölcsőde</t>
  </si>
  <si>
    <t xml:space="preserve">3.1. Működési bevételek </t>
  </si>
  <si>
    <t>3.1. Személyi juttatások</t>
  </si>
  <si>
    <t>3.2. Munkaadókat terhelő járulékok és szociális hozzájárulási adó</t>
  </si>
  <si>
    <t>3.3. Dologi kiadások</t>
  </si>
  <si>
    <t>3.4. Egyéb működési célú kiadások</t>
  </si>
  <si>
    <t>Csodavilág Mini Bölcsőde össz.</t>
  </si>
  <si>
    <t xml:space="preserve">Költségvetési működési bevételek összesen </t>
  </si>
  <si>
    <t>Költségvetési működési  kiadások összesen</t>
  </si>
  <si>
    <t>Finanszírozási működési bevételek összesen</t>
  </si>
  <si>
    <t>Finanszírozási működési kiadások összesen</t>
  </si>
  <si>
    <t>Működési célú bevételek összesen</t>
  </si>
  <si>
    <t>Működési célú kiadások összesen</t>
  </si>
  <si>
    <t>FELHALMOZÁSI CÉLÚ BEVÉTELEK</t>
  </si>
  <si>
    <t xml:space="preserve">Költségvetési felhalmozási bevételek </t>
  </si>
  <si>
    <t xml:space="preserve">Költségvetési felhalmozási célú kiadások </t>
  </si>
  <si>
    <t>1.5. Felhalmozási c. támogatás áht.belül</t>
  </si>
  <si>
    <t xml:space="preserve">1.7. Beruházások </t>
  </si>
  <si>
    <t xml:space="preserve">1.6. Felhalmozási bevételek </t>
  </si>
  <si>
    <t>1.8. Felújítások</t>
  </si>
  <si>
    <t>1.7. Felhalmozási célú átvett pénzeszközök</t>
  </si>
  <si>
    <t>1.9. Egyéb felhalmozási célú kiadások</t>
  </si>
  <si>
    <t>2.3. Felhalmozási bevételek</t>
  </si>
  <si>
    <t>2.5. Beruházási kiadás</t>
  </si>
  <si>
    <t>Közös Önkormányzati Hivatal összesen:</t>
  </si>
  <si>
    <t>3.5. Beruházási kiadás</t>
  </si>
  <si>
    <t>Költségvetési felhalmozási bevételek összesen</t>
  </si>
  <si>
    <t>Költségvetési felhalmozási kiadások összesen</t>
  </si>
  <si>
    <t xml:space="preserve"> </t>
  </si>
  <si>
    <t xml:space="preserve">Felhalmozási célú finanszírozási kiadások </t>
  </si>
  <si>
    <t>1.8. Hosszú lejáratú hitelek, kölcsönök felvétele pénzügyi vállalkozástól</t>
  </si>
  <si>
    <t>1.10. Likviditási célú hitelek, kölcsönök törlesztése pénzügyi vállalkozásnak</t>
  </si>
  <si>
    <t>1.9. Likviditási célú hitelek, kölcsönök felvételek pénzügyi vállalkozástól</t>
  </si>
  <si>
    <t>1.10. Előző év költségvetési maradványának igénybevétele</t>
  </si>
  <si>
    <t>2.4. Előző év költségvetési maradványának igénybevétele</t>
  </si>
  <si>
    <t>3.2. Előző év költségvetési maradványának igénybevétele</t>
  </si>
  <si>
    <t xml:space="preserve">Finanszírozási felhalmozási bevételek összesen </t>
  </si>
  <si>
    <t xml:space="preserve">Finanszírozási felhalmozási kiadások összesen </t>
  </si>
  <si>
    <t xml:space="preserve">Bevételek főösszege </t>
  </si>
  <si>
    <t xml:space="preserve">Kiadások főösszege </t>
  </si>
  <si>
    <r>
      <t>FELHALMOZÁSI CÉLÚ KIADÁSOK</t>
    </r>
    <r>
      <rPr>
        <i/>
        <sz val="11"/>
        <rFont val="Times New Roman"/>
        <family val="1"/>
        <charset val="238"/>
      </rPr>
      <t xml:space="preserve"> </t>
    </r>
  </si>
  <si>
    <t>2019.</t>
  </si>
  <si>
    <t>Rovatszám</t>
  </si>
  <si>
    <t>Kötelező feladatok</t>
  </si>
  <si>
    <t>Önként vállalt feladatok</t>
  </si>
  <si>
    <t>Államigazgatási feladatok</t>
  </si>
  <si>
    <t>E</t>
  </si>
  <si>
    <t>F</t>
  </si>
  <si>
    <t>G</t>
  </si>
  <si>
    <t>H</t>
  </si>
  <si>
    <t>B1.</t>
  </si>
  <si>
    <t>B16.</t>
  </si>
  <si>
    <t>Közhatalmi bevételek</t>
  </si>
  <si>
    <t>B4.</t>
  </si>
  <si>
    <t>Működési bevételek</t>
  </si>
  <si>
    <t>B402.</t>
  </si>
  <si>
    <t>Szolgáltatások ellenértéke</t>
  </si>
  <si>
    <t>Közvetített szolgáltatások ellenértéke</t>
  </si>
  <si>
    <t>B405.</t>
  </si>
  <si>
    <t>B408.</t>
  </si>
  <si>
    <t>Kamatbevételek</t>
  </si>
  <si>
    <t>B411.</t>
  </si>
  <si>
    <t>Egyéb működési bevételek</t>
  </si>
  <si>
    <t>B5.</t>
  </si>
  <si>
    <t>Felhalmozási bevételek</t>
  </si>
  <si>
    <t>Működési célú átvett pénzeszközök</t>
  </si>
  <si>
    <t>Költségvetési bevételek összesen</t>
  </si>
  <si>
    <t>B8.</t>
  </si>
  <si>
    <t>Finanszírozási bevételek</t>
  </si>
  <si>
    <t>Hosszú lejáratú hitelek, kölcsönök felvétele pénzügyi vállalkozástól</t>
  </si>
  <si>
    <t>Likviditási célú hitelek, kölcsönök felvétele pénzügyi vállalkozástól</t>
  </si>
  <si>
    <t>B813.</t>
  </si>
  <si>
    <t>Előző év költségvetési maradványának igénybevétele</t>
  </si>
  <si>
    <t>Bevételek összesen</t>
  </si>
  <si>
    <t>K1.</t>
  </si>
  <si>
    <t>Személyi juttatások</t>
  </si>
  <si>
    <t>K11.</t>
  </si>
  <si>
    <t>Foglalkoztatottak személyi juttatásai</t>
  </si>
  <si>
    <t>K12.</t>
  </si>
  <si>
    <t>Külső személyi juttatások</t>
  </si>
  <si>
    <t>K2.</t>
  </si>
  <si>
    <t>Munkaadót terhelő járulékok és szociális hozzájárulási adó</t>
  </si>
  <si>
    <t>K3.</t>
  </si>
  <si>
    <t>Dologi kiadások</t>
  </si>
  <si>
    <t>K31.</t>
  </si>
  <si>
    <t>Készletbeszerzés</t>
  </si>
  <si>
    <t>K32.</t>
  </si>
  <si>
    <t>Kommunikációs szolgáltatások</t>
  </si>
  <si>
    <t>K33.</t>
  </si>
  <si>
    <t>Szolgáltatási kiadások</t>
  </si>
  <si>
    <t>K34.</t>
  </si>
  <si>
    <t>Kiküldetések, reklám- és propagandaköltség</t>
  </si>
  <si>
    <t>K35.</t>
  </si>
  <si>
    <t>Különféle befizetések, egyéb dologi kiadások</t>
  </si>
  <si>
    <t>Ellátottak pénzbeli juttatásai</t>
  </si>
  <si>
    <t>K5.</t>
  </si>
  <si>
    <t>Egyéb működési célú kiadások</t>
  </si>
  <si>
    <t>K506.</t>
  </si>
  <si>
    <t>K512.</t>
  </si>
  <si>
    <t>Egyéb működési célú támogatások ÁHT-n kívülre</t>
  </si>
  <si>
    <t>Beruházások</t>
  </si>
  <si>
    <t>K64.</t>
  </si>
  <si>
    <t>K67.</t>
  </si>
  <si>
    <t>Felújítások</t>
  </si>
  <si>
    <t>Egyéb felhalmozási célú kiadások</t>
  </si>
  <si>
    <t>Kiadások összesen</t>
  </si>
  <si>
    <t>Módosított előirányzat 08.31.</t>
  </si>
  <si>
    <t xml:space="preserve"> Csesztregi Közös Önkormányzati Hivatal költségvetése</t>
  </si>
  <si>
    <t>3/2019. (II.25.) önkormányzati rendelet 3. melléklete</t>
  </si>
  <si>
    <t>BEVÉTELEK</t>
  </si>
  <si>
    <t>Eredeti előirányzat 2019-ből</t>
  </si>
  <si>
    <t>Működési célú támogatások ÁHT-n belülről</t>
  </si>
  <si>
    <t>Egyéb működési célú támogatások ÁHT-n belülről</t>
  </si>
  <si>
    <t>B403.</t>
  </si>
  <si>
    <t>Ellátási díjak előirányzata</t>
  </si>
  <si>
    <t>B406.</t>
  </si>
  <si>
    <t>Kiszámlázott áfa előirányzata</t>
  </si>
  <si>
    <t>B53.</t>
  </si>
  <si>
    <t>Egyéb tárgyi eszközök értékesítése</t>
  </si>
  <si>
    <t>B1-B7.</t>
  </si>
  <si>
    <t>B816.</t>
  </si>
  <si>
    <t>Központi, irányítószervi támogatás</t>
  </si>
  <si>
    <t>B1.- B8.</t>
  </si>
  <si>
    <t>KIADÁSOK</t>
  </si>
  <si>
    <t xml:space="preserve">K6. </t>
  </si>
  <si>
    <t>Egyéb tárgyi eszközök beszerzése</t>
  </si>
  <si>
    <t xml:space="preserve">Beruházási célú áfa </t>
  </si>
  <si>
    <t>K1.- K8.</t>
  </si>
  <si>
    <t>Engedélyezett létszám keret (fő)</t>
  </si>
  <si>
    <t>Közfoglalkoztatottak létszáma (fő)</t>
  </si>
  <si>
    <t>Eredeti előirányzat        2019.</t>
  </si>
  <si>
    <t>1.11. Befektetési célú belföldi értékpapírok beváltása, értékesítése</t>
  </si>
  <si>
    <t>Felhalmozási célú bevételek összesen:</t>
  </si>
  <si>
    <t>Felhalmozázi célú kiadások összesen:</t>
  </si>
  <si>
    <t>Belföldi értékpapírok bevételei</t>
  </si>
  <si>
    <t>I</t>
  </si>
  <si>
    <t>Egyéb működési célú támogatások ÁHT-n belülre</t>
  </si>
  <si>
    <t>Kiadások</t>
  </si>
  <si>
    <t>Megnevezés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</si>
  <si>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</si>
  <si>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</si>
  <si>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</si>
  <si>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</si>
  <si>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</si>
  <si>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</si>
  <si>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</si>
  <si>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</si>
  <si>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</si>
  <si>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</si>
  <si>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</si>
  <si>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</si>
  <si>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</si>
  <si>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</si>
  <si>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</si>
  <si>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</si>
  <si>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</si>
  <si>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</si>
  <si>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</si>
  <si>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</si>
  <si>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</si>
  <si>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Államháztartáson belüli megelőlegezések visszafizetése</t>
  </si>
  <si>
    <t>CSESZTREG KÖZSÉG ÖNKORMÁNYZATA ÉS INTÉZMÉNYEI 2019. ÉVI MÓDOSÍTOTT ELŐIRÁNYZAT FELHASZNÁLÁSI ÜTEMTERVE</t>
  </si>
  <si>
    <t>3/2019. (II.25.) önkormányzati rendelet 11. melléklete</t>
  </si>
  <si>
    <t>S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</si>
  <si>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</si>
  <si>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</si>
  <si>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</si>
  <si>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</si>
  <si>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</si>
  <si>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</si>
  <si>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</si>
  <si>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</si>
  <si>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</si>
  <si>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</si>
  <si>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</si>
  <si>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</si>
  <si>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</si>
  <si>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Nyitó pénzkészlet</t>
  </si>
  <si>
    <t>Működési célú támogatások áht-n belülről</t>
  </si>
  <si>
    <t>Felhalmozási célú támogatások áht-n belülről</t>
  </si>
  <si>
    <t>Előző évi költségvetési maradvány igénybevétele</t>
  </si>
  <si>
    <t xml:space="preserve">Államháztartáson belüli megelőlegezések </t>
  </si>
  <si>
    <t>Bevételek összesen :</t>
  </si>
  <si>
    <t>Munkaadót terhelő járulékok</t>
  </si>
  <si>
    <t>Egyéb működési célú támogatások</t>
  </si>
  <si>
    <t>Tartalék</t>
  </si>
  <si>
    <t>Likviditási cléú hitelek, kölcsönök törlesztése pénzügyi vállalkozásnak</t>
  </si>
  <si>
    <t>Kiadások összesen:</t>
  </si>
  <si>
    <t>Záró pénzkészlet</t>
  </si>
  <si>
    <t>Kossuth út</t>
  </si>
  <si>
    <t>fecskeház 50%</t>
  </si>
  <si>
    <t>ady út</t>
  </si>
  <si>
    <t>beruh</t>
  </si>
  <si>
    <t>Műv. Ház</t>
  </si>
  <si>
    <t>vízmű</t>
  </si>
  <si>
    <t>Kerkai út</t>
  </si>
  <si>
    <t>Módosított előirányzat 11.01.</t>
  </si>
  <si>
    <t>Előirányzat módosítás 12.01.</t>
  </si>
  <si>
    <t>Módosított előirányzat 12.01.</t>
  </si>
  <si>
    <t>Csesztreg Község Önkormányzatának elemi kiadásai</t>
  </si>
  <si>
    <t>3/2019. (II.25.) önkormányzati rendelet 2/b. melléklete</t>
  </si>
  <si>
    <t>KIEMELT ELŐIRÁNYZATOK</t>
  </si>
  <si>
    <t xml:space="preserve"> Eredeti előirányzat 2019.</t>
  </si>
  <si>
    <t>2018. évi várható  teljesítés</t>
  </si>
  <si>
    <t>Módosított előirányzat 03.31-ből</t>
  </si>
  <si>
    <t>D</t>
  </si>
  <si>
    <t>K1101.</t>
  </si>
  <si>
    <t>Törvény szerinti illetmények, munkabérek</t>
  </si>
  <si>
    <t>K1107.</t>
  </si>
  <si>
    <t>Béren kívüli juttatások</t>
  </si>
  <si>
    <t>K1109.</t>
  </si>
  <si>
    <t>Közlekedés költségtérítés</t>
  </si>
  <si>
    <t>K1110.</t>
  </si>
  <si>
    <t>Egyéb költségtérítés</t>
  </si>
  <si>
    <t>K1113.</t>
  </si>
  <si>
    <t>Foglalkoztatottak egyéb személyi juttatásai</t>
  </si>
  <si>
    <t>K121.</t>
  </si>
  <si>
    <t>Választott tisztségviselők juttatásai</t>
  </si>
  <si>
    <t>K122.</t>
  </si>
  <si>
    <t>Munkavégzésre irányuló egyéb jogviszonyban nem saját fogl.-nak fizetett juttatás</t>
  </si>
  <si>
    <t>K123.</t>
  </si>
  <si>
    <t>Egyéb külső személyi juttatások</t>
  </si>
  <si>
    <t>K311.</t>
  </si>
  <si>
    <t>Szakmai anyag beszerzés</t>
  </si>
  <si>
    <t>K312.</t>
  </si>
  <si>
    <t>Üzemeltetési anyag beszerzés</t>
  </si>
  <si>
    <t>K321.</t>
  </si>
  <si>
    <t>Informatikai szolgáltatások igénybevétele</t>
  </si>
  <si>
    <t>K322.</t>
  </si>
  <si>
    <t>Egyéb kommunikációs szolgáltatások</t>
  </si>
  <si>
    <t>K331.</t>
  </si>
  <si>
    <t>Közüzemi díj</t>
  </si>
  <si>
    <t>K332.</t>
  </si>
  <si>
    <t>Vásárolt élelmezés</t>
  </si>
  <si>
    <t>K334.</t>
  </si>
  <si>
    <t>Karbantartás, kisjavítási szolgáltatások</t>
  </si>
  <si>
    <t>K335.</t>
  </si>
  <si>
    <t>Közvetített szolgáltatások</t>
  </si>
  <si>
    <t>K336.</t>
  </si>
  <si>
    <t>Szakmai tevékenységet segítő szolgáltatások</t>
  </si>
  <si>
    <t>K337.</t>
  </si>
  <si>
    <t>Egyéb szolgáltatások</t>
  </si>
  <si>
    <t>K351.</t>
  </si>
  <si>
    <t>Előzetesen felszámított és fizetendő áfa</t>
  </si>
  <si>
    <t>K353</t>
  </si>
  <si>
    <t xml:space="preserve">Kamatkiadások </t>
  </si>
  <si>
    <t>K355.</t>
  </si>
  <si>
    <t>Egyéb dologi kiadások</t>
  </si>
  <si>
    <t>0</t>
  </si>
  <si>
    <t>K4.</t>
  </si>
  <si>
    <t>K42.</t>
  </si>
  <si>
    <t>Családi támogatások</t>
  </si>
  <si>
    <t>K48.</t>
  </si>
  <si>
    <t>Egyéb nem intézményi ellátások</t>
  </si>
  <si>
    <t>K5021.</t>
  </si>
  <si>
    <t>A helyi önkormányzatok előző évi elszámolásaiból származó kiadások</t>
  </si>
  <si>
    <t>K505.</t>
  </si>
  <si>
    <t>Működési célú visszatérítendő támogatások, kölcsönök törlesztése ÁHT-n belülre</t>
  </si>
  <si>
    <t>Egyéb működési célú kiadások ÁHT-n belülre</t>
  </si>
  <si>
    <t>K508.</t>
  </si>
  <si>
    <t>Működési célú visszatérítendő támogatások ÁHT-n kívülre</t>
  </si>
  <si>
    <t>K513.</t>
  </si>
  <si>
    <t>Tartalékok előirányzata</t>
  </si>
  <si>
    <t>K6.</t>
  </si>
  <si>
    <t>K62.</t>
  </si>
  <si>
    <t>Ingatlanok beszerzése, létesítése</t>
  </si>
  <si>
    <t>K63</t>
  </si>
  <si>
    <t>Infornatikai eszközök beszerzése, létesítése</t>
  </si>
  <si>
    <t>Egyéb tárgyi eszközök beszerzsée, létesítése</t>
  </si>
  <si>
    <t>Beruházási célú áfa</t>
  </si>
  <si>
    <t>K7.</t>
  </si>
  <si>
    <t>K71.</t>
  </si>
  <si>
    <t>Ingatlanok felújítása</t>
  </si>
  <si>
    <t>K74.</t>
  </si>
  <si>
    <t>Felújítási célú áfa</t>
  </si>
  <si>
    <t>K8.</t>
  </si>
  <si>
    <t>K89.</t>
  </si>
  <si>
    <t>Egyéb felhalmozási célú támogatások áht-n kívülre</t>
  </si>
  <si>
    <t>K1.-K8.</t>
  </si>
  <si>
    <t>Költségvetési kiadások összesen</t>
  </si>
  <si>
    <t>K9.</t>
  </si>
  <si>
    <t>Finanszírozási kiadások</t>
  </si>
  <si>
    <t>K9112.</t>
  </si>
  <si>
    <t>Likviditási célú hitelek, kölcsönök törlesztése pénzügyi vállalkozásnak</t>
  </si>
  <si>
    <t>K914.</t>
  </si>
  <si>
    <t>Államháztartáson belüli megelőgezések visszafizetése</t>
  </si>
  <si>
    <t>K915</t>
  </si>
  <si>
    <t>Központi, irányító szervi támogatás</t>
  </si>
  <si>
    <t>K8.+ K9.</t>
  </si>
  <si>
    <t>Előirányzat módosítása 12.01.</t>
  </si>
  <si>
    <t xml:space="preserve">Csesztreg Község Önkormányzata </t>
  </si>
  <si>
    <t>Felhalmozási jellegű bevételek és kiadások (önkormányzati szinten)</t>
  </si>
  <si>
    <t>3/2019. (II.25.) önkormányzati rendelet 6. melléklete</t>
  </si>
  <si>
    <t>Szakfeladat</t>
  </si>
  <si>
    <t>COFOG</t>
  </si>
  <si>
    <t>Felhalmozási jellegű kiadás megnevezése</t>
  </si>
  <si>
    <t>Felhalmozási jellegű bevétel megnevezése</t>
  </si>
  <si>
    <t>999000</t>
  </si>
  <si>
    <t>045160</t>
  </si>
  <si>
    <t>Igazgatáshoz szükséges kis értékű tárgyi eszközök beszerzés</t>
  </si>
  <si>
    <t>Fecskeház kialakítása</t>
  </si>
  <si>
    <t>Teleki úti szolgálati lakás értékesítése</t>
  </si>
  <si>
    <t>562913</t>
  </si>
  <si>
    <t>096020</t>
  </si>
  <si>
    <t>Kossuth úti asztaltozás</t>
  </si>
  <si>
    <t>Tulajdonosi bevételek (Zalavíz)</t>
  </si>
  <si>
    <t>680001</t>
  </si>
  <si>
    <t>013350</t>
  </si>
  <si>
    <t>Út felújítási, aszfaltozási munkák</t>
  </si>
  <si>
    <t>Tulajdonosi bevételek (Telenor, Vodafone, fejlesztési díjak)</t>
  </si>
  <si>
    <t>Kerkai úti aszfaltozás</t>
  </si>
  <si>
    <t>Napelem park (foglaló és vételár előleg)</t>
  </si>
  <si>
    <t>Autóbuszforduló kialakítása az ipartelepnél</t>
  </si>
  <si>
    <t>Szabadidőpark haszonbérletéből származó bevétel</t>
  </si>
  <si>
    <t>066020</t>
  </si>
  <si>
    <t>Térfigyelő kamerarendszer bővítése</t>
  </si>
  <si>
    <t>Fecskeházak kialakítására kapott pályázati támogatás</t>
  </si>
  <si>
    <t>Egészségügy részére kis értékű eszközök beszerzése</t>
  </si>
  <si>
    <t>Közétkeztetés fejlesztési pályázat támogatási bevétele</t>
  </si>
  <si>
    <t>910502</t>
  </si>
  <si>
    <t>082091</t>
  </si>
  <si>
    <t>Víziközmű felújítása</t>
  </si>
  <si>
    <t>Ingatlan értékesítése</t>
  </si>
  <si>
    <t>931102</t>
  </si>
  <si>
    <t>081030</t>
  </si>
  <si>
    <t>Védőnői szolgálat részére kis értékű eszközök beszerzése</t>
  </si>
  <si>
    <t>052020</t>
  </si>
  <si>
    <t>Pávakör NKA pályázat- kis értékű eszközök beszerzése</t>
  </si>
  <si>
    <t>Művelődési Ház felújítása (fűtés, szellőzés)</t>
  </si>
  <si>
    <t>Egyéb felhalmozási célú támogatások áht-n kívülre (Horgászegyesület-tóparti fejlesztések)</t>
  </si>
  <si>
    <t>ÖSSZESEN:</t>
  </si>
  <si>
    <t>Módosított előirányzat 12.31.</t>
  </si>
  <si>
    <t>II. Felhalmozási célú bevételek és kiadások mérlege
(Önkormányzati szinten)</t>
  </si>
  <si>
    <t>Sor-
szám</t>
  </si>
  <si>
    <t>Bevételek</t>
  </si>
  <si>
    <t>2019. évi előirányzat</t>
  </si>
  <si>
    <t>Felhalmozási célú támogatások államháztartáson belülről</t>
  </si>
  <si>
    <t>1.-ből EU-s támogatás</t>
  </si>
  <si>
    <t>1.-ből EU-s forrásból megvalósuló beruházás</t>
  </si>
  <si>
    <t>Felhalmozási célú átvett pénzeszközök átvétele</t>
  </si>
  <si>
    <t>3.-ból EU-s forrásból megvalósuló felújítás</t>
  </si>
  <si>
    <t>4.-ből EU-s támogatás (közvetlen)</t>
  </si>
  <si>
    <t>Egyéb felhalmozási kiadások</t>
  </si>
  <si>
    <t>Egyéb felhalmozási célú bevételek</t>
  </si>
  <si>
    <t>Tartalékok</t>
  </si>
  <si>
    <t>Költségvetési bevételek összesen: (1.+3.+4.+6.+7.)</t>
  </si>
  <si>
    <t>Költségvetési kiadások összesen: (1.+3.+5.+6.+7.)</t>
  </si>
  <si>
    <t>Hiány belső finanszírozás bevételei ( 10.+…+14.)</t>
  </si>
  <si>
    <t>Értékpapír vásárlása, visszavásárlása</t>
  </si>
  <si>
    <t>Költségvetési maradvány igénybevétele</t>
  </si>
  <si>
    <t>Likviditási célú hitelek törlesztése</t>
  </si>
  <si>
    <t xml:space="preserve">Vállalkozási maradvány igénybevétele </t>
  </si>
  <si>
    <t>Rövid lejáratú hitelek törlesztése</t>
  </si>
  <si>
    <t xml:space="preserve">Betét visszavonásából származó bevétel </t>
  </si>
  <si>
    <t>Hosszú lejáratú hitelek törlesztése</t>
  </si>
  <si>
    <t>Értékpapír értékesítése</t>
  </si>
  <si>
    <t>Kölcsön törlesztése</t>
  </si>
  <si>
    <t>Egyéb belső finanszírozási bevételek</t>
  </si>
  <si>
    <t>Befektetési célú belföldi, külföldi értékpapírok vásárlása</t>
  </si>
  <si>
    <t>Hiány külső finanszírozásának bevételei (16.+…+20. )</t>
  </si>
  <si>
    <t>Betét elhelyezése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</si>
  <si>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</si>
  <si>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</si>
  <si>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</si>
  <si>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</si>
  <si>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</si>
  <si>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</si>
  <si>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(9.+15.)</t>
  </si>
  <si>
    <t>Felhalmozási célú finanszírozási kiadások összesen
(9.+...+20.)</t>
  </si>
  <si>
    <t>22.</t>
  </si>
  <si>
    <t>BEVÉTEL ÖSSZESEN (8.+21.)</t>
  </si>
  <si>
    <t>KIADÁSOK ÖSSZESEN (8.+21.)</t>
  </si>
  <si>
    <t>23.</t>
  </si>
  <si>
    <t>Költségvetési hiány:</t>
  </si>
  <si>
    <t>Költségvetési többlet:</t>
  </si>
  <si>
    <t>24.</t>
  </si>
  <si>
    <t>Tárgyévi  hiány:</t>
  </si>
  <si>
    <t>-</t>
  </si>
  <si>
    <t>Tárgyévi  többlet:</t>
  </si>
  <si>
    <t>21/2019. (XII. 17.) önkormányzati rendelet 1. melléklete</t>
  </si>
  <si>
    <t>21/2019. (XII. 17.) önkormányzati rendelet 3. melléklete</t>
  </si>
  <si>
    <t>3/2019. (II.25.) önkormányzati rendelet 7/b. melléklete</t>
  </si>
  <si>
    <t>21/2019. (XII. 17.) önkormányzati rendelet 5. melléklete</t>
  </si>
  <si>
    <t>21/2019. (XII. 17.) önkormányzati rendelet 6. melléklete</t>
  </si>
  <si>
    <t>21/2019. (XII. 17.) önkormányzati rendelet 2. melléklete</t>
  </si>
  <si>
    <t>21/2019. (XII. 17.) önkormányzati rendelet 4.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</si>
</sst>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#,###"/>
    <numFmt numFmtId="168" formatCode="#,##0\ _F_t"/>
  </numFmts>
  <fonts count="95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</font>
    <font>
      <sz val="10"/>
      <name val="Times New Roman CE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  <charset val="238"/>
    </font>
    <font>
      <sz val="11"/>
      <color indexed="62"/>
      <name val="Calibri"/>
      <family val="2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i/>
      <sz val="11"/>
      <color indexed="23"/>
      <name val="Calibri"/>
      <family val="2"/>
      <charset val="238"/>
    </font>
    <font>
      <sz val="11"/>
      <color indexed="60"/>
      <name val="Calibri"/>
      <family val="2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11"/>
      <color indexed="63"/>
      <name val="Calibri"/>
      <family val="2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3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i/>
      <sz val="16"/>
      <name val="Times New Roman"/>
      <family val="1"/>
      <charset val="238"/>
    </font>
    <font>
      <b/>
      <i/>
      <sz val="16"/>
      <name val="Arial CE"/>
      <charset val="238"/>
    </font>
    <font>
      <i/>
      <sz val="16"/>
      <name val="Arial CE"/>
      <charset val="238"/>
    </font>
    <font>
      <b/>
      <sz val="6"/>
      <color indexed="8"/>
      <name val="Times New Roman"/>
      <family val="1"/>
      <charset val="238"/>
    </font>
    <font>
      <b/>
      <i/>
      <sz val="10.5"/>
      <color indexed="8"/>
      <name val="Times New Roman"/>
      <family val="1"/>
      <charset val="238"/>
    </font>
    <font>
      <b/>
      <i/>
      <sz val="10.5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color indexed="4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9"/>
      <name val="Times New Roman"/>
      <family val="1"/>
      <charset val="238"/>
    </font>
    <font>
      <sz val="10.5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1.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1.5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4"/>
      <name val="Times New Roman CE"/>
      <charset val="238"/>
    </font>
    <font>
      <b/>
      <sz val="10"/>
      <name val="Times New Roman CE"/>
      <charset val="238"/>
    </font>
    <font>
      <b/>
      <sz val="8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sz val="10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sz val="8"/>
      <name val="Times New Roman CE"/>
      <family val="1"/>
      <charset val="238"/>
    </font>
    <font>
      <i/>
      <sz val="6"/>
      <name val="Times New Roman CE"/>
      <charset val="238"/>
    </font>
    <font>
      <i/>
      <sz val="8"/>
      <name val="Times New Roman CE"/>
      <charset val="238"/>
    </font>
    <font>
      <sz val="8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7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7" borderId="1" applyNumberFormat="0" applyAlignment="0" applyProtection="0"/>
    <xf numFmtId="0" fontId="1" fillId="22" borderId="7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25" fillId="4" borderId="0" applyNumberFormat="0" applyBorder="0" applyAlignment="0" applyProtection="0"/>
    <xf numFmtId="0" fontId="26" fillId="20" borderId="8" applyNumberFormat="0" applyAlignment="0" applyProtection="0"/>
    <xf numFmtId="0" fontId="2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16" fillId="0" borderId="0"/>
    <xf numFmtId="0" fontId="15" fillId="0" borderId="0"/>
    <xf numFmtId="0" fontId="30" fillId="0" borderId="0"/>
    <xf numFmtId="0" fontId="16" fillId="0" borderId="0"/>
    <xf numFmtId="0" fontId="17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30" fillId="0" borderId="0"/>
    <xf numFmtId="0" fontId="31" fillId="0" borderId="0"/>
    <xf numFmtId="0" fontId="30" fillId="0" borderId="0"/>
    <xf numFmtId="0" fontId="2" fillId="22" borderId="7" applyNumberFormat="0" applyFont="0" applyAlignment="0" applyProtection="0"/>
    <xf numFmtId="0" fontId="32" fillId="20" borderId="8" applyNumberFormat="0" applyAlignment="0" applyProtection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23" borderId="0" applyNumberFormat="0" applyBorder="0" applyAlignment="0" applyProtection="0"/>
    <xf numFmtId="0" fontId="36" fillId="20" borderId="1" applyNumberFormat="0" applyAlignment="0" applyProtection="0"/>
    <xf numFmtId="9" fontId="3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</cellStyleXfs>
  <cellXfs count="488">
    <xf numFmtId="0" fontId="0" fillId="0" borderId="0" xfId="0"/>
    <xf numFmtId="0" fontId="40" fillId="0" borderId="0" xfId="90" applyFont="1" applyAlignment="1">
      <alignment horizontal="center"/>
    </xf>
    <xf numFmtId="0" fontId="40" fillId="0" borderId="0" xfId="90" applyFont="1" applyAlignment="1">
      <alignment horizontal="right"/>
    </xf>
    <xf numFmtId="0" fontId="42" fillId="0" borderId="0" xfId="90" applyFont="1" applyAlignment="1">
      <alignment horizontal="right"/>
    </xf>
    <xf numFmtId="0" fontId="43" fillId="0" borderId="10" xfId="90" applyFont="1" applyBorder="1" applyAlignment="1">
      <alignment horizontal="right"/>
    </xf>
    <xf numFmtId="0" fontId="43" fillId="0" borderId="0" xfId="90" applyFont="1" applyBorder="1" applyAlignment="1"/>
    <xf numFmtId="0" fontId="44" fillId="24" borderId="11" xfId="90" applyFont="1" applyFill="1" applyBorder="1" applyAlignment="1">
      <alignment horizontal="center" vertical="center"/>
    </xf>
    <xf numFmtId="0" fontId="44" fillId="24" borderId="12" xfId="90" applyFont="1" applyFill="1" applyBorder="1" applyAlignment="1">
      <alignment horizontal="center" vertical="center"/>
    </xf>
    <xf numFmtId="0" fontId="44" fillId="24" borderId="12" xfId="90" applyFont="1" applyFill="1" applyBorder="1" applyAlignment="1">
      <alignment horizontal="center" vertical="center" wrapText="1"/>
    </xf>
    <xf numFmtId="0" fontId="44" fillId="24" borderId="13" xfId="90" applyFont="1" applyFill="1" applyBorder="1" applyAlignment="1">
      <alignment horizontal="center" vertical="center" wrapText="1"/>
    </xf>
    <xf numFmtId="0" fontId="44" fillId="24" borderId="14" xfId="90" applyFont="1" applyFill="1" applyBorder="1" applyAlignment="1">
      <alignment horizontal="center" vertical="center" wrapText="1"/>
    </xf>
    <xf numFmtId="0" fontId="44" fillId="24" borderId="15" xfId="90" applyFont="1" applyFill="1" applyBorder="1" applyAlignment="1">
      <alignment horizontal="center" vertical="center"/>
    </xf>
    <xf numFmtId="0" fontId="45" fillId="0" borderId="16" xfId="90" applyFont="1" applyBorder="1" applyAlignment="1">
      <alignment horizontal="left" vertical="center"/>
    </xf>
    <xf numFmtId="0" fontId="45" fillId="0" borderId="17" xfId="90" applyFont="1" applyBorder="1" applyAlignment="1">
      <alignment horizontal="left" vertical="center"/>
    </xf>
    <xf numFmtId="0" fontId="45" fillId="0" borderId="18" xfId="90" applyFont="1" applyBorder="1" applyAlignment="1">
      <alignment horizontal="left" vertical="center"/>
    </xf>
    <xf numFmtId="0" fontId="45" fillId="0" borderId="0" xfId="90" applyFont="1" applyBorder="1" applyAlignment="1">
      <alignment horizontal="left" vertical="center"/>
    </xf>
    <xf numFmtId="0" fontId="45" fillId="0" borderId="19" xfId="90" applyFont="1" applyBorder="1" applyAlignment="1">
      <alignment horizontal="left" vertical="center"/>
    </xf>
    <xf numFmtId="0" fontId="44" fillId="0" borderId="20" xfId="90" applyFont="1" applyBorder="1" applyAlignment="1">
      <alignment horizontal="center" vertical="center"/>
    </xf>
    <xf numFmtId="0" fontId="44" fillId="0" borderId="21" xfId="90" applyFont="1" applyBorder="1" applyAlignment="1">
      <alignment horizontal="left" vertical="center"/>
    </xf>
    <xf numFmtId="3" fontId="46" fillId="0" borderId="21" xfId="90" applyNumberFormat="1" applyFont="1" applyBorder="1" applyAlignment="1">
      <alignment vertical="center"/>
    </xf>
    <xf numFmtId="3" fontId="46" fillId="0" borderId="17" xfId="90" applyNumberFormat="1" applyFont="1" applyBorder="1" applyAlignment="1">
      <alignment vertical="center"/>
    </xf>
    <xf numFmtId="3" fontId="46" fillId="0" borderId="22" xfId="90" applyNumberFormat="1" applyFont="1" applyBorder="1" applyAlignment="1">
      <alignment vertical="center"/>
    </xf>
    <xf numFmtId="0" fontId="44" fillId="0" borderId="17" xfId="90" applyFont="1" applyBorder="1" applyAlignment="1">
      <alignment horizontal="center"/>
    </xf>
    <xf numFmtId="0" fontId="44" fillId="0" borderId="21" xfId="90" applyFont="1" applyBorder="1"/>
    <xf numFmtId="0" fontId="46" fillId="0" borderId="21" xfId="90" applyFont="1" applyBorder="1" applyAlignment="1">
      <alignment horizontal="left" vertical="center"/>
    </xf>
    <xf numFmtId="3" fontId="46" fillId="0" borderId="21" xfId="86" applyNumberFormat="1" applyFont="1" applyBorder="1" applyAlignment="1">
      <alignment horizontal="right"/>
    </xf>
    <xf numFmtId="3" fontId="46" fillId="0" borderId="21" xfId="90" applyNumberFormat="1" applyFont="1" applyBorder="1" applyAlignment="1">
      <alignment horizontal="right" vertical="center"/>
    </xf>
    <xf numFmtId="3" fontId="46" fillId="0" borderId="22" xfId="90" applyNumberFormat="1" applyFont="1" applyBorder="1" applyAlignment="1">
      <alignment horizontal="right" vertical="center"/>
    </xf>
    <xf numFmtId="0" fontId="46" fillId="0" borderId="21" xfId="86" applyFont="1" applyBorder="1" applyAlignment="1">
      <alignment horizontal="left"/>
    </xf>
    <xf numFmtId="0" fontId="46" fillId="0" borderId="23" xfId="90" applyFont="1" applyBorder="1" applyAlignment="1">
      <alignment horizontal="left" vertical="center" wrapText="1"/>
    </xf>
    <xf numFmtId="0" fontId="47" fillId="0" borderId="17" xfId="90" applyFont="1" applyBorder="1" applyAlignment="1">
      <alignment horizontal="left" vertical="center"/>
    </xf>
    <xf numFmtId="3" fontId="47" fillId="0" borderId="21" xfId="90" applyNumberFormat="1" applyFont="1" applyBorder="1" applyAlignment="1">
      <alignment horizontal="right" vertical="center"/>
    </xf>
    <xf numFmtId="3" fontId="47" fillId="0" borderId="22" xfId="90" applyNumberFormat="1" applyFont="1" applyBorder="1" applyAlignment="1">
      <alignment horizontal="right" vertical="center"/>
    </xf>
    <xf numFmtId="0" fontId="47" fillId="0" borderId="21" xfId="90" applyFont="1" applyBorder="1" applyAlignment="1">
      <alignment horizontal="left" vertical="center"/>
    </xf>
    <xf numFmtId="3" fontId="47" fillId="0" borderId="21" xfId="90" applyNumberFormat="1" applyFont="1" applyBorder="1" applyAlignment="1">
      <alignment vertical="center"/>
    </xf>
    <xf numFmtId="3" fontId="47" fillId="0" borderId="17" xfId="90" applyNumberFormat="1" applyFont="1" applyBorder="1" applyAlignment="1">
      <alignment vertical="center"/>
    </xf>
    <xf numFmtId="3" fontId="47" fillId="0" borderId="22" xfId="90" applyNumberFormat="1" applyFont="1" applyBorder="1" applyAlignment="1">
      <alignment vertical="center"/>
    </xf>
    <xf numFmtId="0" fontId="44" fillId="0" borderId="17" xfId="90" applyFont="1" applyBorder="1" applyAlignment="1">
      <alignment horizontal="left" vertical="center"/>
    </xf>
    <xf numFmtId="3" fontId="46" fillId="0" borderId="22" xfId="86" applyNumberFormat="1" applyFont="1" applyBorder="1" applyAlignment="1">
      <alignment horizontal="right"/>
    </xf>
    <xf numFmtId="0" fontId="44" fillId="0" borderId="17" xfId="90" applyFont="1" applyBorder="1" applyAlignment="1">
      <alignment horizontal="center" vertical="center"/>
    </xf>
    <xf numFmtId="0" fontId="46" fillId="0" borderId="17" xfId="90" applyFont="1" applyBorder="1" applyAlignment="1">
      <alignment horizontal="left" vertical="center"/>
    </xf>
    <xf numFmtId="0" fontId="47" fillId="0" borderId="24" xfId="90" applyFont="1" applyBorder="1" applyAlignment="1">
      <alignment horizontal="center" vertical="center"/>
    </xf>
    <xf numFmtId="0" fontId="47" fillId="0" borderId="17" xfId="90" applyFont="1" applyBorder="1" applyAlignment="1">
      <alignment horizontal="center" vertical="center"/>
    </xf>
    <xf numFmtId="3" fontId="44" fillId="0" borderId="21" xfId="90" applyNumberFormat="1" applyFont="1" applyBorder="1" applyAlignment="1">
      <alignment horizontal="right" vertical="center"/>
    </xf>
    <xf numFmtId="3" fontId="44" fillId="0" borderId="17" xfId="90" applyNumberFormat="1" applyFont="1" applyBorder="1" applyAlignment="1">
      <alignment horizontal="right" vertical="center"/>
    </xf>
    <xf numFmtId="3" fontId="44" fillId="0" borderId="22" xfId="90" applyNumberFormat="1" applyFont="1" applyBorder="1" applyAlignment="1">
      <alignment horizontal="right" vertical="center"/>
    </xf>
    <xf numFmtId="0" fontId="44" fillId="0" borderId="17" xfId="90" applyFont="1" applyBorder="1" applyAlignment="1">
      <alignment horizontal="left"/>
    </xf>
    <xf numFmtId="3" fontId="44" fillId="0" borderId="21" xfId="90" applyNumberFormat="1" applyFont="1" applyBorder="1" applyAlignment="1">
      <alignment vertical="center"/>
    </xf>
    <xf numFmtId="3" fontId="44" fillId="0" borderId="17" xfId="90" applyNumberFormat="1" applyFont="1" applyBorder="1" applyAlignment="1">
      <alignment vertical="center"/>
    </xf>
    <xf numFmtId="3" fontId="44" fillId="0" borderId="22" xfId="90" applyNumberFormat="1" applyFont="1" applyBorder="1" applyAlignment="1">
      <alignment vertical="center"/>
    </xf>
    <xf numFmtId="0" fontId="44" fillId="0" borderId="24" xfId="90" applyFont="1" applyBorder="1" applyAlignment="1">
      <alignment horizontal="left" vertical="center"/>
    </xf>
    <xf numFmtId="0" fontId="48" fillId="25" borderId="20" xfId="90" applyFont="1" applyFill="1" applyBorder="1" applyAlignment="1">
      <alignment horizontal="left" vertical="center"/>
    </xf>
    <xf numFmtId="0" fontId="48" fillId="25" borderId="21" xfId="90" applyFont="1" applyFill="1" applyBorder="1" applyAlignment="1">
      <alignment horizontal="left" vertical="center"/>
    </xf>
    <xf numFmtId="3" fontId="48" fillId="25" borderId="21" xfId="90" applyNumberFormat="1" applyFont="1" applyFill="1" applyBorder="1"/>
    <xf numFmtId="3" fontId="48" fillId="25" borderId="17" xfId="90" applyNumberFormat="1" applyFont="1" applyFill="1" applyBorder="1"/>
    <xf numFmtId="3" fontId="48" fillId="25" borderId="22" xfId="90" applyNumberFormat="1" applyFont="1" applyFill="1" applyBorder="1"/>
    <xf numFmtId="0" fontId="48" fillId="0" borderId="20" xfId="90" applyFont="1" applyBorder="1" applyAlignment="1">
      <alignment horizontal="left" vertical="center"/>
    </xf>
    <xf numFmtId="0" fontId="48" fillId="0" borderId="21" xfId="90" applyFont="1" applyBorder="1" applyAlignment="1">
      <alignment horizontal="left" vertical="center"/>
    </xf>
    <xf numFmtId="3" fontId="48" fillId="0" borderId="21" xfId="90" applyNumberFormat="1" applyFont="1" applyBorder="1" applyAlignment="1">
      <alignment horizontal="right" vertical="center"/>
    </xf>
    <xf numFmtId="3" fontId="48" fillId="0" borderId="22" xfId="90" applyNumberFormat="1" applyFont="1" applyBorder="1" applyAlignment="1">
      <alignment horizontal="right" vertical="center"/>
    </xf>
    <xf numFmtId="3" fontId="48" fillId="0" borderId="21" xfId="90" applyNumberFormat="1" applyFont="1" applyBorder="1"/>
    <xf numFmtId="3" fontId="48" fillId="0" borderId="17" xfId="90" applyNumberFormat="1" applyFont="1" applyBorder="1"/>
    <xf numFmtId="3" fontId="48" fillId="0" borderId="22" xfId="90" applyNumberFormat="1" applyFont="1" applyBorder="1"/>
    <xf numFmtId="3" fontId="50" fillId="0" borderId="21" xfId="90" applyNumberFormat="1" applyFont="1" applyBorder="1" applyAlignment="1">
      <alignment vertical="center"/>
    </xf>
    <xf numFmtId="3" fontId="50" fillId="0" borderId="22" xfId="90" applyNumberFormat="1" applyFont="1" applyBorder="1" applyAlignment="1">
      <alignment vertical="center"/>
    </xf>
    <xf numFmtId="3" fontId="50" fillId="0" borderId="21" xfId="90" applyNumberFormat="1" applyFont="1" applyBorder="1"/>
    <xf numFmtId="3" fontId="50" fillId="0" borderId="17" xfId="90" applyNumberFormat="1" applyFont="1" applyBorder="1"/>
    <xf numFmtId="3" fontId="50" fillId="0" borderId="22" xfId="90" applyNumberFormat="1" applyFont="1" applyBorder="1"/>
    <xf numFmtId="0" fontId="44" fillId="0" borderId="17" xfId="90" applyFont="1" applyBorder="1" applyAlignment="1">
      <alignment vertical="center"/>
    </xf>
    <xf numFmtId="0" fontId="46" fillId="0" borderId="20" xfId="90" applyFont="1" applyBorder="1" applyAlignment="1">
      <alignment horizontal="center" vertical="center"/>
    </xf>
    <xf numFmtId="3" fontId="47" fillId="0" borderId="21" xfId="90" applyNumberFormat="1" applyFont="1" applyBorder="1"/>
    <xf numFmtId="3" fontId="47" fillId="0" borderId="22" xfId="90" applyNumberFormat="1" applyFont="1" applyBorder="1"/>
    <xf numFmtId="3" fontId="51" fillId="0" borderId="21" xfId="90" applyNumberFormat="1" applyFont="1" applyBorder="1" applyAlignment="1">
      <alignment vertical="center"/>
    </xf>
    <xf numFmtId="3" fontId="51" fillId="0" borderId="17" xfId="90" applyNumberFormat="1" applyFont="1" applyBorder="1" applyAlignment="1">
      <alignment vertical="center"/>
    </xf>
    <xf numFmtId="3" fontId="51" fillId="0" borderId="22" xfId="90" applyNumberFormat="1" applyFont="1" applyBorder="1" applyAlignment="1">
      <alignment vertical="center"/>
    </xf>
    <xf numFmtId="0" fontId="44" fillId="0" borderId="20" xfId="90" applyFont="1" applyBorder="1" applyAlignment="1">
      <alignment horizontal="center" vertical="center" wrapText="1"/>
    </xf>
    <xf numFmtId="0" fontId="44" fillId="0" borderId="21" xfId="90" applyFont="1" applyBorder="1" applyAlignment="1">
      <alignment horizontal="left" vertical="center" wrapText="1"/>
    </xf>
    <xf numFmtId="0" fontId="46" fillId="0" borderId="20" xfId="90" applyFont="1" applyBorder="1" applyAlignment="1">
      <alignment horizontal="center" vertical="center" wrapText="1"/>
    </xf>
    <xf numFmtId="0" fontId="46" fillId="0" borderId="21" xfId="90" applyFont="1" applyBorder="1" applyAlignment="1">
      <alignment horizontal="left" vertical="center" wrapText="1"/>
    </xf>
    <xf numFmtId="3" fontId="46" fillId="26" borderId="21" xfId="90" applyNumberFormat="1" applyFont="1" applyFill="1" applyBorder="1" applyAlignment="1">
      <alignment vertical="center"/>
    </xf>
    <xf numFmtId="3" fontId="46" fillId="26" borderId="17" xfId="90" applyNumberFormat="1" applyFont="1" applyFill="1" applyBorder="1" applyAlignment="1">
      <alignment vertical="center"/>
    </xf>
    <xf numFmtId="0" fontId="47" fillId="0" borderId="17" xfId="90" applyFont="1" applyBorder="1" applyAlignment="1">
      <alignment horizontal="left" vertical="center" wrapText="1"/>
    </xf>
    <xf numFmtId="3" fontId="47" fillId="26" borderId="21" xfId="90" applyNumberFormat="1" applyFont="1" applyFill="1" applyBorder="1" applyAlignment="1">
      <alignment vertical="center"/>
    </xf>
    <xf numFmtId="3" fontId="47" fillId="26" borderId="17" xfId="90" applyNumberFormat="1" applyFont="1" applyFill="1" applyBorder="1" applyAlignment="1">
      <alignment vertical="center"/>
    </xf>
    <xf numFmtId="0" fontId="46" fillId="0" borderId="24" xfId="90" applyFont="1" applyBorder="1" applyAlignment="1">
      <alignment horizontal="center" vertical="center" wrapText="1"/>
    </xf>
    <xf numFmtId="0" fontId="45" fillId="0" borderId="24" xfId="90" applyFont="1" applyBorder="1" applyAlignment="1">
      <alignment vertical="center" wrapText="1"/>
    </xf>
    <xf numFmtId="0" fontId="45" fillId="0" borderId="17" xfId="90" applyFont="1" applyBorder="1" applyAlignment="1">
      <alignment vertical="center" wrapText="1"/>
    </xf>
    <xf numFmtId="0" fontId="45" fillId="0" borderId="18" xfId="90" applyFont="1" applyBorder="1" applyAlignment="1">
      <alignment horizontal="left" vertical="center" wrapText="1"/>
    </xf>
    <xf numFmtId="0" fontId="44" fillId="0" borderId="17" xfId="90" applyFont="1" applyBorder="1" applyAlignment="1">
      <alignment vertical="center" wrapText="1"/>
    </xf>
    <xf numFmtId="0" fontId="52" fillId="0" borderId="21" xfId="90" applyFont="1" applyBorder="1" applyAlignment="1">
      <alignment vertical="center" wrapText="1"/>
    </xf>
    <xf numFmtId="0" fontId="46" fillId="0" borderId="17" xfId="90" applyFont="1" applyBorder="1" applyAlignment="1">
      <alignment horizontal="left" vertical="center" wrapText="1"/>
    </xf>
    <xf numFmtId="0" fontId="44" fillId="0" borderId="17" xfId="90" applyFont="1" applyBorder="1" applyAlignment="1">
      <alignment horizontal="left" vertical="center" wrapText="1"/>
    </xf>
    <xf numFmtId="0" fontId="52" fillId="0" borderId="17" xfId="90" applyFont="1" applyBorder="1" applyAlignment="1">
      <alignment vertical="center" wrapText="1"/>
    </xf>
    <xf numFmtId="0" fontId="44" fillId="0" borderId="16" xfId="90" applyFont="1" applyBorder="1" applyAlignment="1">
      <alignment horizontal="center" vertical="center"/>
    </xf>
    <xf numFmtId="0" fontId="44" fillId="0" borderId="24" xfId="90" applyFont="1" applyBorder="1" applyAlignment="1">
      <alignment horizontal="center" vertical="center" wrapText="1"/>
    </xf>
    <xf numFmtId="0" fontId="44" fillId="0" borderId="17" xfId="90" applyFont="1" applyBorder="1" applyAlignment="1">
      <alignment horizontal="center" vertical="center" wrapText="1"/>
    </xf>
    <xf numFmtId="0" fontId="44" fillId="0" borderId="24" xfId="90" applyFont="1" applyBorder="1" applyAlignment="1">
      <alignment horizontal="center" vertical="center"/>
    </xf>
    <xf numFmtId="0" fontId="40" fillId="24" borderId="25" xfId="90" applyFont="1" applyFill="1" applyBorder="1" applyAlignment="1">
      <alignment horizontal="left" vertical="center"/>
    </xf>
    <xf numFmtId="3" fontId="40" fillId="24" borderId="25" xfId="90" applyNumberFormat="1" applyFont="1" applyFill="1" applyBorder="1" applyAlignment="1">
      <alignment vertical="center"/>
    </xf>
    <xf numFmtId="0" fontId="40" fillId="24" borderId="26" xfId="90" applyFont="1" applyFill="1" applyBorder="1" applyAlignment="1">
      <alignment horizontal="left" vertical="center"/>
    </xf>
    <xf numFmtId="0" fontId="17" fillId="0" borderId="0" xfId="83"/>
    <xf numFmtId="0" fontId="43" fillId="0" borderId="0" xfId="83" applyFont="1"/>
    <xf numFmtId="0" fontId="30" fillId="0" borderId="0" xfId="88" applyAlignment="1" applyProtection="1">
      <alignment horizontal="right"/>
      <protection locked="0"/>
    </xf>
    <xf numFmtId="0" fontId="30" fillId="0" borderId="0" xfId="88"/>
    <xf numFmtId="0" fontId="58" fillId="0" borderId="0" xfId="88" applyFont="1" applyAlignment="1" applyProtection="1">
      <alignment horizontal="center" vertical="center" wrapText="1"/>
      <protection locked="0"/>
    </xf>
    <xf numFmtId="0" fontId="59" fillId="0" borderId="0" xfId="88" applyFont="1" applyAlignment="1" applyProtection="1">
      <alignment horizontal="center" vertical="center" wrapText="1"/>
      <protection locked="0"/>
    </xf>
    <xf numFmtId="0" fontId="42" fillId="0" borderId="0" xfId="88" applyFont="1" applyAlignment="1">
      <alignment horizontal="center" wrapText="1"/>
    </xf>
    <xf numFmtId="0" fontId="42" fillId="0" borderId="0" xfId="88" applyFont="1" applyAlignment="1">
      <alignment horizontal="right" wrapText="1"/>
    </xf>
    <xf numFmtId="0" fontId="60" fillId="0" borderId="0" xfId="88" applyFont="1" applyAlignment="1" applyProtection="1">
      <alignment horizontal="center" vertical="center"/>
      <protection locked="0"/>
    </xf>
    <xf numFmtId="0" fontId="43" fillId="0" borderId="0" xfId="88" applyFont="1" applyAlignment="1">
      <alignment horizontal="right" wrapText="1"/>
    </xf>
    <xf numFmtId="0" fontId="53" fillId="0" borderId="25" xfId="83" applyFont="1" applyBorder="1" applyAlignment="1">
      <alignment horizontal="center" wrapText="1"/>
    </xf>
    <xf numFmtId="0" fontId="53" fillId="0" borderId="27" xfId="83" applyFont="1" applyBorder="1" applyAlignment="1">
      <alignment horizontal="center" wrapText="1"/>
    </xf>
    <xf numFmtId="0" fontId="55" fillId="0" borderId="28" xfId="83" applyFont="1" applyBorder="1" applyAlignment="1">
      <alignment horizontal="center" wrapText="1"/>
    </xf>
    <xf numFmtId="0" fontId="55" fillId="0" borderId="29" xfId="83" applyFont="1" applyBorder="1" applyAlignment="1">
      <alignment horizontal="center" wrapText="1"/>
    </xf>
    <xf numFmtId="0" fontId="55" fillId="0" borderId="30" xfId="83" applyFont="1" applyBorder="1" applyAlignment="1">
      <alignment horizontal="center" wrapText="1"/>
    </xf>
    <xf numFmtId="0" fontId="55" fillId="0" borderId="31" xfId="83" applyFont="1" applyBorder="1" applyAlignment="1">
      <alignment horizontal="center" wrapText="1"/>
    </xf>
    <xf numFmtId="0" fontId="62" fillId="0" borderId="32" xfId="83" applyFont="1" applyBorder="1" applyAlignment="1">
      <alignment wrapText="1"/>
    </xf>
    <xf numFmtId="0" fontId="62" fillId="0" borderId="21" xfId="83" applyFont="1" applyBorder="1" applyAlignment="1">
      <alignment wrapText="1"/>
    </xf>
    <xf numFmtId="3" fontId="62" fillId="0" borderId="21" xfId="56" applyNumberFormat="1" applyFont="1" applyBorder="1" applyAlignment="1">
      <alignment horizontal="right" wrapText="1"/>
    </xf>
    <xf numFmtId="3" fontId="62" fillId="0" borderId="33" xfId="56" applyNumberFormat="1" applyFont="1" applyBorder="1" applyAlignment="1">
      <alignment horizontal="right" wrapText="1"/>
    </xf>
    <xf numFmtId="0" fontId="43" fillId="0" borderId="32" xfId="88" applyFont="1" applyBorder="1" applyProtection="1">
      <protection locked="0"/>
    </xf>
    <xf numFmtId="0" fontId="43" fillId="0" borderId="21" xfId="88" applyFont="1" applyBorder="1" applyProtection="1">
      <protection locked="0"/>
    </xf>
    <xf numFmtId="3" fontId="43" fillId="0" borderId="21" xfId="56" applyNumberFormat="1" applyFont="1" applyBorder="1"/>
    <xf numFmtId="3" fontId="43" fillId="0" borderId="33" xfId="56" applyNumberFormat="1" applyFont="1" applyBorder="1"/>
    <xf numFmtId="3" fontId="62" fillId="0" borderId="21" xfId="56" applyNumberFormat="1" applyFont="1" applyBorder="1" applyAlignment="1">
      <alignment wrapText="1"/>
    </xf>
    <xf numFmtId="0" fontId="54" fillId="0" borderId="32" xfId="83" applyFont="1" applyBorder="1" applyAlignment="1">
      <alignment wrapText="1"/>
    </xf>
    <xf numFmtId="0" fontId="54" fillId="0" borderId="21" xfId="83" applyFont="1" applyBorder="1" applyAlignment="1">
      <alignment wrapText="1"/>
    </xf>
    <xf numFmtId="3" fontId="54" fillId="0" borderId="21" xfId="56" applyNumberFormat="1" applyFont="1" applyBorder="1" applyAlignment="1">
      <alignment wrapText="1"/>
    </xf>
    <xf numFmtId="0" fontId="53" fillId="0" borderId="32" xfId="83" applyFont="1" applyBorder="1" applyAlignment="1">
      <alignment wrapText="1"/>
    </xf>
    <xf numFmtId="0" fontId="53" fillId="0" borderId="21" xfId="83" applyFont="1" applyBorder="1" applyAlignment="1">
      <alignment wrapText="1"/>
    </xf>
    <xf numFmtId="3" fontId="53" fillId="0" borderId="21" xfId="56" applyNumberFormat="1" applyFont="1" applyBorder="1" applyAlignment="1">
      <alignment wrapText="1"/>
    </xf>
    <xf numFmtId="3" fontId="53" fillId="0" borderId="33" xfId="56" applyNumberFormat="1" applyFont="1" applyBorder="1" applyAlignment="1">
      <alignment wrapText="1"/>
    </xf>
    <xf numFmtId="3" fontId="45" fillId="0" borderId="21" xfId="56" applyNumberFormat="1" applyFont="1" applyBorder="1"/>
    <xf numFmtId="3" fontId="45" fillId="0" borderId="33" xfId="56" applyNumberFormat="1" applyFont="1" applyBorder="1"/>
    <xf numFmtId="3" fontId="63" fillId="0" borderId="21" xfId="56" applyNumberFormat="1" applyFont="1" applyBorder="1"/>
    <xf numFmtId="3" fontId="63" fillId="0" borderId="33" xfId="56" applyNumberFormat="1" applyFont="1" applyBorder="1"/>
    <xf numFmtId="3" fontId="43" fillId="0" borderId="21" xfId="56" applyNumberFormat="1" applyFont="1" applyBorder="1" applyProtection="1">
      <protection locked="0"/>
    </xf>
    <xf numFmtId="0" fontId="56" fillId="0" borderId="34" xfId="83" applyFont="1" applyBorder="1" applyAlignment="1">
      <alignment wrapText="1"/>
    </xf>
    <xf numFmtId="0" fontId="56" fillId="0" borderId="35" xfId="83" applyFont="1" applyBorder="1" applyAlignment="1">
      <alignment wrapText="1"/>
    </xf>
    <xf numFmtId="3" fontId="56" fillId="0" borderId="35" xfId="56" applyNumberFormat="1" applyFont="1" applyBorder="1" applyAlignment="1">
      <alignment wrapText="1"/>
    </xf>
    <xf numFmtId="3" fontId="44" fillId="0" borderId="35" xfId="56" applyNumberFormat="1" applyFont="1" applyBorder="1"/>
    <xf numFmtId="3" fontId="44" fillId="0" borderId="36" xfId="56" applyNumberFormat="1" applyFont="1" applyBorder="1"/>
    <xf numFmtId="0" fontId="56" fillId="0" borderId="0" xfId="83" applyFont="1" applyAlignment="1">
      <alignment wrapText="1"/>
    </xf>
    <xf numFmtId="3" fontId="56" fillId="0" borderId="0" xfId="83" applyNumberFormat="1" applyFont="1" applyAlignment="1">
      <alignment wrapText="1"/>
    </xf>
    <xf numFmtId="3" fontId="43" fillId="0" borderId="0" xfId="88" applyNumberFormat="1" applyFont="1"/>
    <xf numFmtId="0" fontId="43" fillId="0" borderId="37" xfId="88" applyFont="1" applyBorder="1"/>
    <xf numFmtId="0" fontId="44" fillId="0" borderId="37" xfId="88" applyFont="1" applyBorder="1"/>
    <xf numFmtId="3" fontId="44" fillId="0" borderId="37" xfId="88" applyNumberFormat="1" applyFont="1" applyBorder="1"/>
    <xf numFmtId="3" fontId="43" fillId="0" borderId="37" xfId="88" applyNumberFormat="1" applyFont="1" applyBorder="1"/>
    <xf numFmtId="0" fontId="55" fillId="0" borderId="38" xfId="83" applyFont="1" applyBorder="1" applyAlignment="1">
      <alignment horizontal="center" wrapText="1"/>
    </xf>
    <xf numFmtId="0" fontId="55" fillId="0" borderId="39" xfId="83" applyFont="1" applyBorder="1" applyAlignment="1">
      <alignment horizontal="center" wrapText="1"/>
    </xf>
    <xf numFmtId="3" fontId="55" fillId="0" borderId="39" xfId="83" applyNumberFormat="1" applyFont="1" applyBorder="1" applyAlignment="1">
      <alignment horizontal="center" wrapText="1"/>
    </xf>
    <xf numFmtId="3" fontId="55" fillId="0" borderId="40" xfId="83" applyNumberFormat="1" applyFont="1" applyBorder="1" applyAlignment="1">
      <alignment horizontal="center" wrapText="1"/>
    </xf>
    <xf numFmtId="3" fontId="55" fillId="0" borderId="41" xfId="83" applyNumberFormat="1" applyFont="1" applyBorder="1" applyAlignment="1">
      <alignment horizontal="center" wrapText="1"/>
    </xf>
    <xf numFmtId="3" fontId="62" fillId="0" borderId="21" xfId="83" applyNumberFormat="1" applyFont="1" applyBorder="1" applyAlignment="1">
      <alignment wrapText="1"/>
    </xf>
    <xf numFmtId="3" fontId="62" fillId="0" borderId="21" xfId="83" applyNumberFormat="1" applyFont="1" applyBorder="1" applyAlignment="1">
      <alignment horizontal="right" wrapText="1"/>
    </xf>
    <xf numFmtId="3" fontId="62" fillId="0" borderId="33" xfId="83" applyNumberFormat="1" applyFont="1" applyBorder="1" applyAlignment="1">
      <alignment horizontal="right" wrapText="1"/>
    </xf>
    <xf numFmtId="3" fontId="54" fillId="0" borderId="21" xfId="83" applyNumberFormat="1" applyFont="1" applyBorder="1" applyAlignment="1">
      <alignment wrapText="1"/>
    </xf>
    <xf numFmtId="3" fontId="43" fillId="0" borderId="21" xfId="88" applyNumberFormat="1" applyFont="1" applyBorder="1"/>
    <xf numFmtId="3" fontId="43" fillId="0" borderId="33" xfId="88" applyNumberFormat="1" applyFont="1" applyBorder="1"/>
    <xf numFmtId="0" fontId="63" fillId="0" borderId="21" xfId="83" applyFont="1" applyBorder="1" applyAlignment="1">
      <alignment wrapText="1"/>
    </xf>
    <xf numFmtId="3" fontId="63" fillId="0" borderId="21" xfId="83" applyNumberFormat="1" applyFont="1" applyBorder="1" applyAlignment="1">
      <alignment wrapText="1"/>
    </xf>
    <xf numFmtId="3" fontId="63" fillId="0" borderId="21" xfId="88" applyNumberFormat="1" applyFont="1" applyBorder="1"/>
    <xf numFmtId="3" fontId="63" fillId="0" borderId="33" xfId="88" applyNumberFormat="1" applyFont="1" applyBorder="1"/>
    <xf numFmtId="0" fontId="64" fillId="0" borderId="32" xfId="83" applyFont="1" applyBorder="1" applyAlignment="1">
      <alignment wrapText="1"/>
    </xf>
    <xf numFmtId="0" fontId="64" fillId="0" borderId="21" xfId="83" applyFont="1" applyBorder="1" applyAlignment="1">
      <alignment wrapText="1"/>
    </xf>
    <xf numFmtId="3" fontId="64" fillId="0" borderId="21" xfId="83" applyNumberFormat="1" applyFont="1" applyBorder="1" applyAlignment="1">
      <alignment wrapText="1"/>
    </xf>
    <xf numFmtId="3" fontId="64" fillId="0" borderId="33" xfId="83" applyNumberFormat="1" applyFont="1" applyBorder="1" applyAlignment="1">
      <alignment wrapText="1"/>
    </xf>
    <xf numFmtId="3" fontId="56" fillId="0" borderId="35" xfId="83" applyNumberFormat="1" applyFont="1" applyBorder="1" applyAlignment="1">
      <alignment wrapText="1"/>
    </xf>
    <xf numFmtId="3" fontId="44" fillId="0" borderId="0" xfId="88" applyNumberFormat="1" applyFont="1"/>
    <xf numFmtId="0" fontId="43" fillId="0" borderId="0" xfId="88" applyFont="1"/>
    <xf numFmtId="0" fontId="44" fillId="0" borderId="0" xfId="88" applyFont="1"/>
    <xf numFmtId="0" fontId="65" fillId="0" borderId="42" xfId="83" applyFont="1" applyBorder="1" applyAlignment="1">
      <alignment horizontal="left" vertical="center"/>
    </xf>
    <xf numFmtId="0" fontId="66" fillId="0" borderId="43" xfId="83" applyFont="1" applyBorder="1" applyAlignment="1">
      <alignment vertical="center" wrapText="1"/>
    </xf>
    <xf numFmtId="0" fontId="47" fillId="0" borderId="24" xfId="90" applyFont="1" applyBorder="1" applyAlignment="1">
      <alignment horizontal="left" vertical="center" wrapText="1"/>
    </xf>
    <xf numFmtId="0" fontId="45" fillId="0" borderId="16" xfId="90" applyFont="1" applyBorder="1" applyAlignment="1">
      <alignment horizontal="left" vertical="center" wrapText="1"/>
    </xf>
    <xf numFmtId="3" fontId="46" fillId="0" borderId="44" xfId="90" applyNumberFormat="1" applyFont="1" applyBorder="1" applyAlignment="1">
      <alignment horizontal="right" vertical="center"/>
    </xf>
    <xf numFmtId="3" fontId="47" fillId="0" borderId="16" xfId="90" applyNumberFormat="1" applyFont="1" applyBorder="1" applyAlignment="1">
      <alignment horizontal="right" vertical="center"/>
    </xf>
    <xf numFmtId="3" fontId="46" fillId="0" borderId="16" xfId="90" applyNumberFormat="1" applyFont="1" applyBorder="1" applyAlignment="1">
      <alignment horizontal="right" vertical="center"/>
    </xf>
    <xf numFmtId="3" fontId="46" fillId="0" borderId="16" xfId="86" applyNumberFormat="1" applyFont="1" applyBorder="1" applyAlignment="1">
      <alignment horizontal="right"/>
    </xf>
    <xf numFmtId="3" fontId="44" fillId="0" borderId="16" xfId="90" applyNumberFormat="1" applyFont="1" applyBorder="1" applyAlignment="1">
      <alignment horizontal="right" vertical="center"/>
    </xf>
    <xf numFmtId="3" fontId="48" fillId="25" borderId="16" xfId="90" applyNumberFormat="1" applyFont="1" applyFill="1" applyBorder="1"/>
    <xf numFmtId="0" fontId="47" fillId="0" borderId="16" xfId="90" applyFont="1" applyBorder="1" applyAlignment="1">
      <alignment horizontal="left" vertical="center" wrapText="1"/>
    </xf>
    <xf numFmtId="3" fontId="48" fillId="0" borderId="16" xfId="90" applyNumberFormat="1" applyFont="1" applyBorder="1" applyAlignment="1">
      <alignment horizontal="right" vertical="center"/>
    </xf>
    <xf numFmtId="3" fontId="50" fillId="0" borderId="16" xfId="90" applyNumberFormat="1" applyFont="1" applyBorder="1" applyAlignment="1">
      <alignment vertical="center"/>
    </xf>
    <xf numFmtId="3" fontId="46" fillId="0" borderId="16" xfId="90" applyNumberFormat="1" applyFont="1" applyBorder="1" applyAlignment="1">
      <alignment vertical="center"/>
    </xf>
    <xf numFmtId="3" fontId="47" fillId="0" borderId="16" xfId="90" applyNumberFormat="1" applyFont="1" applyBorder="1"/>
    <xf numFmtId="3" fontId="44" fillId="0" borderId="16" xfId="90" applyNumberFormat="1" applyFont="1" applyBorder="1" applyAlignment="1">
      <alignment vertical="center"/>
    </xf>
    <xf numFmtId="3" fontId="47" fillId="0" borderId="16" xfId="90" applyNumberFormat="1" applyFont="1" applyBorder="1" applyAlignment="1">
      <alignment vertical="center"/>
    </xf>
    <xf numFmtId="0" fontId="47" fillId="0" borderId="17" xfId="86" applyFont="1" applyBorder="1" applyAlignment="1">
      <alignment horizontal="center"/>
    </xf>
    <xf numFmtId="0" fontId="44" fillId="0" borderId="16" xfId="90" applyFont="1" applyBorder="1" applyAlignment="1">
      <alignment horizontal="center"/>
    </xf>
    <xf numFmtId="0" fontId="44" fillId="0" borderId="16" xfId="90" applyFont="1" applyBorder="1" applyAlignment="1">
      <alignment horizontal="left"/>
    </xf>
    <xf numFmtId="0" fontId="44" fillId="0" borderId="16" xfId="90" applyFont="1" applyBorder="1" applyAlignment="1">
      <alignment horizontal="left" vertical="center"/>
    </xf>
    <xf numFmtId="0" fontId="48" fillId="25" borderId="17" xfId="90" applyFont="1" applyFill="1" applyBorder="1" applyAlignment="1">
      <alignment horizontal="left" vertical="center"/>
    </xf>
    <xf numFmtId="0" fontId="48" fillId="0" borderId="17" xfId="90" applyFont="1" applyBorder="1" applyAlignment="1">
      <alignment horizontal="left" vertical="center"/>
    </xf>
    <xf numFmtId="0" fontId="45" fillId="0" borderId="17" xfId="90" applyFont="1" applyBorder="1" applyAlignment="1">
      <alignment horizontal="center" vertical="center"/>
    </xf>
    <xf numFmtId="0" fontId="43" fillId="0" borderId="0" xfId="90" applyFont="1" applyBorder="1" applyAlignment="1">
      <alignment horizontal="right"/>
    </xf>
    <xf numFmtId="0" fontId="43" fillId="0" borderId="0" xfId="90" applyFont="1"/>
    <xf numFmtId="0" fontId="52" fillId="0" borderId="0" xfId="90" applyFont="1"/>
    <xf numFmtId="0" fontId="67" fillId="0" borderId="0" xfId="90" applyFont="1"/>
    <xf numFmtId="3" fontId="46" fillId="0" borderId="21" xfId="90" applyNumberFormat="1" applyFont="1" applyBorder="1" applyAlignment="1">
      <alignment horizontal="right"/>
    </xf>
    <xf numFmtId="3" fontId="46" fillId="0" borderId="21" xfId="90" applyNumberFormat="1" applyFont="1" applyBorder="1"/>
    <xf numFmtId="3" fontId="47" fillId="0" borderId="21" xfId="90" applyNumberFormat="1" applyFont="1" applyBorder="1" applyAlignment="1">
      <alignment horizontal="right"/>
    </xf>
    <xf numFmtId="3" fontId="47" fillId="0" borderId="44" xfId="90" applyNumberFormat="1" applyFont="1" applyBorder="1"/>
    <xf numFmtId="3" fontId="47" fillId="25" borderId="21" xfId="90" applyNumberFormat="1" applyFont="1" applyFill="1" applyBorder="1" applyAlignment="1">
      <alignment horizontal="right" vertical="center"/>
    </xf>
    <xf numFmtId="3" fontId="47" fillId="25" borderId="16" xfId="90" applyNumberFormat="1" applyFont="1" applyFill="1" applyBorder="1" applyAlignment="1">
      <alignment horizontal="right" vertical="center"/>
    </xf>
    <xf numFmtId="3" fontId="47" fillId="25" borderId="21" xfId="90" applyNumberFormat="1" applyFont="1" applyFill="1" applyBorder="1" applyAlignment="1">
      <alignment vertical="center"/>
    </xf>
    <xf numFmtId="0" fontId="66" fillId="0" borderId="45" xfId="83" applyFont="1" applyBorder="1" applyAlignment="1">
      <alignment vertical="center" wrapText="1"/>
    </xf>
    <xf numFmtId="0" fontId="66" fillId="0" borderId="46" xfId="83" applyFont="1" applyBorder="1" applyAlignment="1">
      <alignment vertical="center" wrapText="1"/>
    </xf>
    <xf numFmtId="0" fontId="44" fillId="0" borderId="0" xfId="90" applyFont="1"/>
    <xf numFmtId="0" fontId="45" fillId="0" borderId="0" xfId="90" applyFont="1" applyAlignment="1">
      <alignment horizontal="right"/>
    </xf>
    <xf numFmtId="0" fontId="41" fillId="0" borderId="0" xfId="79" applyFont="1" applyAlignment="1"/>
    <xf numFmtId="0" fontId="41" fillId="0" borderId="47" xfId="79" applyFont="1" applyBorder="1" applyAlignment="1"/>
    <xf numFmtId="0" fontId="41" fillId="0" borderId="47" xfId="79" applyFont="1" applyBorder="1" applyAlignment="1">
      <alignment wrapText="1"/>
    </xf>
    <xf numFmtId="0" fontId="42" fillId="24" borderId="21" xfId="84" applyFont="1" applyFill="1" applyBorder="1" applyAlignment="1">
      <alignment horizontal="center" vertical="center" wrapText="1"/>
    </xf>
    <xf numFmtId="0" fontId="44" fillId="24" borderId="21" xfId="84" applyFont="1" applyFill="1" applyBorder="1" applyAlignment="1">
      <alignment horizontal="center" vertical="center"/>
    </xf>
    <xf numFmtId="0" fontId="16" fillId="0" borderId="0" xfId="84"/>
    <xf numFmtId="0" fontId="43" fillId="0" borderId="21" xfId="84" applyFont="1" applyBorder="1"/>
    <xf numFmtId="0" fontId="44" fillId="0" borderId="21" xfId="84" applyFont="1" applyBorder="1" applyAlignment="1">
      <alignment horizontal="left"/>
    </xf>
    <xf numFmtId="164" fontId="52" fillId="0" borderId="21" xfId="58" applyNumberFormat="1" applyFont="1" applyBorder="1"/>
    <xf numFmtId="0" fontId="46" fillId="0" borderId="21" xfId="84" applyFont="1" applyFill="1" applyBorder="1"/>
    <xf numFmtId="0" fontId="43" fillId="0" borderId="21" xfId="84" applyFont="1" applyBorder="1" applyAlignment="1">
      <alignment horizontal="center"/>
    </xf>
    <xf numFmtId="0" fontId="46" fillId="0" borderId="21" xfId="84" applyFont="1" applyBorder="1" applyAlignment="1">
      <alignment horizontal="left" vertical="distributed"/>
    </xf>
    <xf numFmtId="3" fontId="44" fillId="0" borderId="21" xfId="84" applyNumberFormat="1" applyFont="1" applyFill="1" applyBorder="1"/>
    <xf numFmtId="0" fontId="46" fillId="0" borderId="44" xfId="84" applyFont="1" applyBorder="1" applyAlignment="1">
      <alignment horizontal="left" wrapText="1"/>
    </xf>
    <xf numFmtId="3" fontId="44" fillId="0" borderId="21" xfId="84" applyNumberFormat="1" applyFont="1" applyBorder="1"/>
    <xf numFmtId="0" fontId="68" fillId="0" borderId="21" xfId="84" applyFont="1" applyBorder="1" applyAlignment="1">
      <alignment horizontal="center"/>
    </xf>
    <xf numFmtId="0" fontId="47" fillId="0" borderId="21" xfId="84" applyFont="1" applyBorder="1" applyAlignment="1">
      <alignment horizontal="left"/>
    </xf>
    <xf numFmtId="3" fontId="51" fillId="0" borderId="21" xfId="84" applyNumberFormat="1" applyFont="1" applyBorder="1"/>
    <xf numFmtId="3" fontId="48" fillId="0" borderId="21" xfId="84" applyNumberFormat="1" applyFont="1" applyBorder="1"/>
    <xf numFmtId="0" fontId="69" fillId="0" borderId="0" xfId="84" applyFont="1"/>
    <xf numFmtId="164" fontId="70" fillId="0" borderId="21" xfId="58" applyNumberFormat="1" applyFont="1" applyBorder="1"/>
    <xf numFmtId="0" fontId="46" fillId="0" borderId="21" xfId="84" applyFont="1" applyBorder="1"/>
    <xf numFmtId="0" fontId="46" fillId="0" borderId="21" xfId="84" applyFont="1" applyBorder="1" applyAlignment="1">
      <alignment horizontal="left"/>
    </xf>
    <xf numFmtId="164" fontId="52" fillId="0" borderId="21" xfId="58" applyNumberFormat="1" applyFont="1" applyBorder="1" applyAlignment="1">
      <alignment horizontal="center"/>
    </xf>
    <xf numFmtId="0" fontId="46" fillId="0" borderId="44" xfId="84" applyFont="1" applyBorder="1" applyAlignment="1">
      <alignment horizontal="left"/>
    </xf>
    <xf numFmtId="0" fontId="46" fillId="0" borderId="44" xfId="84" applyFont="1" applyBorder="1" applyAlignment="1">
      <alignment horizontal="left" vertical="distributed"/>
    </xf>
    <xf numFmtId="3" fontId="43" fillId="0" borderId="21" xfId="84" applyNumberFormat="1" applyFont="1" applyBorder="1"/>
    <xf numFmtId="0" fontId="43" fillId="0" borderId="0" xfId="84" applyFont="1"/>
    <xf numFmtId="0" fontId="44" fillId="0" borderId="0" xfId="84" applyFont="1" applyAlignment="1">
      <alignment horizontal="left"/>
    </xf>
    <xf numFmtId="3" fontId="43" fillId="0" borderId="0" xfId="84" applyNumberFormat="1" applyFont="1"/>
    <xf numFmtId="0" fontId="57" fillId="0" borderId="0" xfId="84" applyFont="1"/>
    <xf numFmtId="164" fontId="16" fillId="0" borderId="0" xfId="84" applyNumberFormat="1"/>
    <xf numFmtId="3" fontId="71" fillId="0" borderId="21" xfId="88" applyNumberFormat="1" applyFont="1" applyBorder="1"/>
    <xf numFmtId="0" fontId="41" fillId="0" borderId="0" xfId="79" applyFont="1" applyAlignment="1">
      <alignment horizontal="left" wrapText="1"/>
    </xf>
    <xf numFmtId="0" fontId="53" fillId="0" borderId="0" xfId="79" applyFont="1" applyAlignment="1">
      <alignment horizontal="right" wrapText="1"/>
    </xf>
    <xf numFmtId="0" fontId="16" fillId="0" borderId="0" xfId="79"/>
    <xf numFmtId="0" fontId="53" fillId="0" borderId="0" xfId="79" applyFont="1" applyAlignment="1">
      <alignment horizontal="center" wrapText="1"/>
    </xf>
    <xf numFmtId="0" fontId="73" fillId="0" borderId="0" xfId="79" applyFont="1" applyAlignment="1">
      <alignment horizontal="center" wrapText="1"/>
    </xf>
    <xf numFmtId="0" fontId="54" fillId="0" borderId="0" xfId="79" applyFont="1" applyBorder="1" applyAlignment="1">
      <alignment horizontal="right" wrapText="1"/>
    </xf>
    <xf numFmtId="0" fontId="54" fillId="0" borderId="0" xfId="79" applyFont="1" applyAlignment="1">
      <alignment horizontal="right" wrapText="1"/>
    </xf>
    <xf numFmtId="0" fontId="41" fillId="0" borderId="0" xfId="79" applyFont="1" applyAlignment="1">
      <alignment horizontal="right" wrapText="1"/>
    </xf>
    <xf numFmtId="0" fontId="73" fillId="0" borderId="48" xfId="79" applyFont="1" applyBorder="1" applyAlignment="1">
      <alignment horizontal="center" wrapText="1"/>
    </xf>
    <xf numFmtId="0" fontId="73" fillId="0" borderId="49" xfId="79" applyFont="1" applyBorder="1" applyAlignment="1">
      <alignment horizontal="center" wrapText="1"/>
    </xf>
    <xf numFmtId="0" fontId="75" fillId="0" borderId="50" xfId="79" applyFont="1" applyBorder="1" applyAlignment="1">
      <alignment horizontal="center" wrapText="1"/>
    </xf>
    <xf numFmtId="0" fontId="75" fillId="0" borderId="51" xfId="79" applyFont="1" applyBorder="1" applyAlignment="1">
      <alignment horizontal="center" wrapText="1"/>
    </xf>
    <xf numFmtId="0" fontId="55" fillId="0" borderId="38" xfId="79" applyFont="1" applyBorder="1" applyAlignment="1">
      <alignment horizontal="center" wrapText="1"/>
    </xf>
    <xf numFmtId="0" fontId="55" fillId="0" borderId="39" xfId="79" applyFont="1" applyBorder="1" applyAlignment="1">
      <alignment horizontal="center" wrapText="1"/>
    </xf>
    <xf numFmtId="0" fontId="75" fillId="0" borderId="39" xfId="79" applyFont="1" applyBorder="1" applyAlignment="1">
      <alignment horizontal="center" wrapText="1"/>
    </xf>
    <xf numFmtId="0" fontId="75" fillId="0" borderId="41" xfId="79" applyFont="1" applyBorder="1" applyAlignment="1">
      <alignment horizontal="center" wrapText="1"/>
    </xf>
    <xf numFmtId="0" fontId="53" fillId="0" borderId="28" xfId="79" applyFont="1" applyBorder="1" applyAlignment="1">
      <alignment wrapText="1"/>
    </xf>
    <xf numFmtId="0" fontId="53" fillId="0" borderId="29" xfId="79" applyFont="1" applyBorder="1" applyAlignment="1">
      <alignment wrapText="1"/>
    </xf>
    <xf numFmtId="3" fontId="53" fillId="0" borderId="29" xfId="0" applyNumberFormat="1" applyFont="1" applyBorder="1" applyAlignment="1">
      <alignment horizontal="right" wrapText="1"/>
    </xf>
    <xf numFmtId="168" fontId="53" fillId="0" borderId="29" xfId="0" applyNumberFormat="1" applyFont="1" applyBorder="1" applyAlignment="1">
      <alignment horizontal="right" wrapText="1"/>
    </xf>
    <xf numFmtId="3" fontId="55" fillId="0" borderId="29" xfId="0" applyNumberFormat="1" applyFont="1" applyBorder="1" applyAlignment="1">
      <alignment horizontal="right" wrapText="1"/>
    </xf>
    <xf numFmtId="3" fontId="55" fillId="0" borderId="29" xfId="79" applyNumberFormat="1" applyFont="1" applyBorder="1" applyAlignment="1">
      <alignment horizontal="right" wrapText="1"/>
    </xf>
    <xf numFmtId="3" fontId="55" fillId="0" borderId="31" xfId="79" applyNumberFormat="1" applyFont="1" applyBorder="1" applyAlignment="1">
      <alignment horizontal="right" wrapText="1"/>
    </xf>
    <xf numFmtId="0" fontId="52" fillId="0" borderId="0" xfId="79" applyFont="1"/>
    <xf numFmtId="0" fontId="54" fillId="0" borderId="32" xfId="79" applyFont="1" applyBorder="1" applyAlignment="1">
      <alignment wrapText="1"/>
    </xf>
    <xf numFmtId="0" fontId="54" fillId="0" borderId="21" xfId="79" applyFont="1" applyBorder="1" applyAlignment="1">
      <alignment wrapText="1"/>
    </xf>
    <xf numFmtId="3" fontId="54" fillId="0" borderId="21" xfId="0" applyNumberFormat="1" applyFont="1" applyBorder="1" applyAlignment="1">
      <alignment horizontal="right" wrapText="1"/>
    </xf>
    <xf numFmtId="3" fontId="76" fillId="0" borderId="21" xfId="0" applyNumberFormat="1" applyFont="1" applyBorder="1" applyAlignment="1">
      <alignment horizontal="right" wrapText="1"/>
    </xf>
    <xf numFmtId="3" fontId="76" fillId="0" borderId="21" xfId="79" applyNumberFormat="1" applyFont="1" applyBorder="1" applyAlignment="1">
      <alignment horizontal="right" wrapText="1"/>
    </xf>
    <xf numFmtId="3" fontId="76" fillId="0" borderId="33" xfId="79" applyNumberFormat="1" applyFont="1" applyBorder="1" applyAlignment="1">
      <alignment horizontal="right" wrapText="1"/>
    </xf>
    <xf numFmtId="0" fontId="43" fillId="0" borderId="0" xfId="79" applyFont="1"/>
    <xf numFmtId="3" fontId="43" fillId="0" borderId="21" xfId="79" applyNumberFormat="1" applyFont="1" applyBorder="1"/>
    <xf numFmtId="3" fontId="43" fillId="0" borderId="21" xfId="0" applyNumberFormat="1" applyFont="1" applyBorder="1" applyAlignment="1">
      <alignment horizontal="right" wrapText="1"/>
    </xf>
    <xf numFmtId="3" fontId="62" fillId="0" borderId="0" xfId="57" applyNumberFormat="1" applyFont="1" applyBorder="1" applyAlignment="1">
      <alignment horizontal="right" wrapText="1"/>
    </xf>
    <xf numFmtId="3" fontId="43" fillId="0" borderId="0" xfId="57" applyNumberFormat="1" applyFont="1" applyBorder="1"/>
    <xf numFmtId="3" fontId="53" fillId="0" borderId="0" xfId="57" applyNumberFormat="1" applyFont="1" applyBorder="1" applyAlignment="1">
      <alignment wrapText="1"/>
    </xf>
    <xf numFmtId="3" fontId="63" fillId="0" borderId="0" xfId="57" applyNumberFormat="1" applyFont="1" applyBorder="1"/>
    <xf numFmtId="0" fontId="53" fillId="0" borderId="32" xfId="79" applyFont="1" applyBorder="1" applyAlignment="1">
      <alignment wrapText="1"/>
    </xf>
    <xf numFmtId="0" fontId="45" fillId="0" borderId="21" xfId="79" applyFont="1" applyBorder="1" applyAlignment="1">
      <alignment wrapText="1"/>
    </xf>
    <xf numFmtId="3" fontId="53" fillId="0" borderId="21" xfId="0" applyNumberFormat="1" applyFont="1" applyBorder="1" applyAlignment="1">
      <alignment horizontal="right" wrapText="1"/>
    </xf>
    <xf numFmtId="3" fontId="45" fillId="0" borderId="21" xfId="79" applyNumberFormat="1" applyFont="1" applyBorder="1"/>
    <xf numFmtId="3" fontId="55" fillId="0" borderId="21" xfId="0" applyNumberFormat="1" applyFont="1" applyBorder="1" applyAlignment="1">
      <alignment horizontal="right" wrapText="1"/>
    </xf>
    <xf numFmtId="3" fontId="55" fillId="0" borderId="21" xfId="79" applyNumberFormat="1" applyFont="1" applyBorder="1" applyAlignment="1">
      <alignment horizontal="right" wrapText="1"/>
    </xf>
    <xf numFmtId="3" fontId="55" fillId="0" borderId="33" xfId="79" applyNumberFormat="1" applyFont="1" applyBorder="1" applyAlignment="1">
      <alignment horizontal="right" wrapText="1"/>
    </xf>
    <xf numFmtId="0" fontId="53" fillId="0" borderId="21" xfId="79" applyFont="1" applyBorder="1" applyAlignment="1">
      <alignment wrapText="1"/>
    </xf>
    <xf numFmtId="3" fontId="56" fillId="0" borderId="21" xfId="0" applyNumberFormat="1" applyFont="1" applyBorder="1" applyAlignment="1">
      <alignment horizontal="right" wrapText="1"/>
    </xf>
    <xf numFmtId="3" fontId="55" fillId="0" borderId="33" xfId="0" applyNumberFormat="1" applyFont="1" applyBorder="1" applyAlignment="1">
      <alignment horizontal="right" wrapText="1"/>
    </xf>
    <xf numFmtId="3" fontId="44" fillId="0" borderId="0" xfId="57" applyNumberFormat="1" applyFont="1" applyBorder="1"/>
    <xf numFmtId="0" fontId="43" fillId="0" borderId="21" xfId="79" applyFont="1" applyBorder="1" applyAlignment="1">
      <alignment wrapText="1"/>
    </xf>
    <xf numFmtId="0" fontId="54" fillId="0" borderId="28" xfId="79" applyFont="1" applyBorder="1" applyAlignment="1">
      <alignment wrapText="1"/>
    </xf>
    <xf numFmtId="0" fontId="54" fillId="0" borderId="29" xfId="79" applyFont="1" applyBorder="1" applyAlignment="1">
      <alignment wrapText="1"/>
    </xf>
    <xf numFmtId="3" fontId="54" fillId="0" borderId="29" xfId="0" applyNumberFormat="1" applyFont="1" applyBorder="1" applyAlignment="1">
      <alignment horizontal="right" wrapText="1"/>
    </xf>
    <xf numFmtId="3" fontId="76" fillId="0" borderId="29" xfId="0" applyNumberFormat="1" applyFont="1" applyBorder="1" applyAlignment="1">
      <alignment horizontal="right" wrapText="1"/>
    </xf>
    <xf numFmtId="3" fontId="76" fillId="0" borderId="29" xfId="79" applyNumberFormat="1" applyFont="1" applyBorder="1" applyAlignment="1">
      <alignment horizontal="right" wrapText="1"/>
    </xf>
    <xf numFmtId="3" fontId="76" fillId="0" borderId="31" xfId="79" applyNumberFormat="1" applyFont="1" applyBorder="1" applyAlignment="1">
      <alignment horizontal="right" wrapText="1"/>
    </xf>
    <xf numFmtId="3" fontId="76" fillId="0" borderId="33" xfId="0" applyNumberFormat="1" applyFont="1" applyBorder="1" applyAlignment="1">
      <alignment horizontal="right" wrapText="1"/>
    </xf>
    <xf numFmtId="164" fontId="54" fillId="0" borderId="21" xfId="56" applyNumberFormat="1" applyFont="1" applyBorder="1" applyAlignment="1">
      <alignment horizontal="right" wrapText="1"/>
    </xf>
    <xf numFmtId="3" fontId="54" fillId="0" borderId="33" xfId="0" applyNumberFormat="1" applyFont="1" applyBorder="1" applyAlignment="1">
      <alignment horizontal="right" wrapText="1"/>
    </xf>
    <xf numFmtId="164" fontId="54" fillId="0" borderId="21" xfId="56" quotePrefix="1" applyNumberFormat="1" applyFont="1" applyBorder="1" applyAlignment="1">
      <alignment horizontal="right" wrapText="1"/>
    </xf>
    <xf numFmtId="164" fontId="76" fillId="0" borderId="21" xfId="56" applyNumberFormat="1" applyFont="1" applyBorder="1" applyAlignment="1">
      <alignment horizontal="right" wrapText="1"/>
    </xf>
    <xf numFmtId="164" fontId="76" fillId="0" borderId="21" xfId="56" applyNumberFormat="1" applyFont="1" applyFill="1" applyBorder="1" applyAlignment="1">
      <alignment horizontal="right" wrapText="1"/>
    </xf>
    <xf numFmtId="164" fontId="76" fillId="0" borderId="33" xfId="56" applyNumberFormat="1" applyFont="1" applyBorder="1" applyAlignment="1">
      <alignment horizontal="right" wrapText="1"/>
    </xf>
    <xf numFmtId="3" fontId="52" fillId="0" borderId="21" xfId="79" applyNumberFormat="1" applyFont="1" applyBorder="1"/>
    <xf numFmtId="0" fontId="77" fillId="0" borderId="32" xfId="79" applyFont="1" applyBorder="1" applyAlignment="1">
      <alignment wrapText="1"/>
    </xf>
    <xf numFmtId="0" fontId="77" fillId="0" borderId="21" xfId="79" applyFont="1" applyBorder="1" applyAlignment="1">
      <alignment wrapText="1"/>
    </xf>
    <xf numFmtId="3" fontId="78" fillId="0" borderId="21" xfId="0" applyNumberFormat="1" applyFont="1" applyBorder="1" applyAlignment="1">
      <alignment horizontal="right" wrapText="1"/>
    </xf>
    <xf numFmtId="0" fontId="79" fillId="0" borderId="0" xfId="79" applyFont="1"/>
    <xf numFmtId="3" fontId="79" fillId="0" borderId="21" xfId="79" applyNumberFormat="1" applyFont="1" applyBorder="1"/>
    <xf numFmtId="0" fontId="77" fillId="0" borderId="34" xfId="79" applyFont="1" applyBorder="1" applyAlignment="1">
      <alignment wrapText="1"/>
    </xf>
    <xf numFmtId="0" fontId="77" fillId="0" borderId="35" xfId="79" applyFont="1" applyBorder="1" applyAlignment="1">
      <alignment wrapText="1"/>
    </xf>
    <xf numFmtId="3" fontId="78" fillId="0" borderId="35" xfId="0" applyNumberFormat="1" applyFont="1" applyBorder="1" applyAlignment="1">
      <alignment horizontal="right" wrapText="1"/>
    </xf>
    <xf numFmtId="3" fontId="55" fillId="0" borderId="35" xfId="79" applyNumberFormat="1" applyFont="1" applyBorder="1" applyAlignment="1">
      <alignment horizontal="right" wrapText="1"/>
    </xf>
    <xf numFmtId="3" fontId="55" fillId="0" borderId="36" xfId="79" applyNumberFormat="1" applyFont="1" applyBorder="1" applyAlignment="1">
      <alignment horizontal="right" wrapText="1"/>
    </xf>
    <xf numFmtId="3" fontId="16" fillId="0" borderId="0" xfId="79" applyNumberFormat="1"/>
    <xf numFmtId="0" fontId="80" fillId="0" borderId="0" xfId="79" applyFont="1" applyAlignment="1">
      <alignment wrapText="1"/>
    </xf>
    <xf numFmtId="0" fontId="81" fillId="0" borderId="0" xfId="79" applyFont="1"/>
    <xf numFmtId="0" fontId="15" fillId="0" borderId="0" xfId="85"/>
    <xf numFmtId="0" fontId="82" fillId="0" borderId="0" xfId="85" applyFont="1" applyAlignment="1">
      <alignment horizontal="center"/>
    </xf>
    <xf numFmtId="0" fontId="83" fillId="0" borderId="0" xfId="85" applyFont="1" applyAlignment="1">
      <alignment horizontal="right"/>
    </xf>
    <xf numFmtId="0" fontId="15" fillId="0" borderId="0" xfId="85" applyAlignment="1">
      <alignment horizontal="center"/>
    </xf>
    <xf numFmtId="0" fontId="15" fillId="0" borderId="0" xfId="85" applyAlignment="1">
      <alignment horizontal="right"/>
    </xf>
    <xf numFmtId="0" fontId="83" fillId="0" borderId="52" xfId="85" applyFont="1" applyBorder="1" applyAlignment="1">
      <alignment vertical="center" wrapText="1"/>
    </xf>
    <xf numFmtId="0" fontId="83" fillId="0" borderId="53" xfId="85" applyFont="1" applyBorder="1" applyAlignment="1">
      <alignment horizontal="center" vertical="center" wrapText="1"/>
    </xf>
    <xf numFmtId="0" fontId="83" fillId="0" borderId="54" xfId="85" applyFont="1" applyBorder="1" applyAlignment="1">
      <alignment horizontal="center" vertical="center" wrapText="1"/>
    </xf>
    <xf numFmtId="0" fontId="84" fillId="0" borderId="20" xfId="85" applyFont="1" applyBorder="1" applyAlignment="1">
      <alignment horizontal="center"/>
    </xf>
    <xf numFmtId="0" fontId="84" fillId="0" borderId="21" xfId="85" applyFont="1" applyBorder="1" applyAlignment="1">
      <alignment horizontal="center"/>
    </xf>
    <xf numFmtId="0" fontId="84" fillId="0" borderId="17" xfId="85" applyFont="1" applyBorder="1" applyAlignment="1">
      <alignment horizontal="center"/>
    </xf>
    <xf numFmtId="0" fontId="84" fillId="0" borderId="0" xfId="85" applyFont="1"/>
    <xf numFmtId="49" fontId="15" fillId="0" borderId="20" xfId="85" applyNumberFormat="1" applyBorder="1" applyAlignment="1">
      <alignment horizontal="right"/>
    </xf>
    <xf numFmtId="49" fontId="15" fillId="0" borderId="21" xfId="85" applyNumberFormat="1" applyBorder="1" applyAlignment="1">
      <alignment horizontal="right"/>
    </xf>
    <xf numFmtId="165" fontId="85" fillId="0" borderId="21" xfId="85" applyNumberFormat="1" applyFont="1" applyBorder="1" applyAlignment="1" applyProtection="1">
      <alignment horizontal="left" vertical="center" wrapText="1" indent="1"/>
      <protection locked="0"/>
    </xf>
    <xf numFmtId="3" fontId="15" fillId="0" borderId="21" xfId="85" applyNumberFormat="1" applyBorder="1"/>
    <xf numFmtId="3" fontId="15" fillId="0" borderId="56" xfId="85" applyNumberFormat="1" applyBorder="1"/>
    <xf numFmtId="3" fontId="15" fillId="0" borderId="21" xfId="85" applyNumberFormat="1" applyBorder="1" applyAlignment="1" applyProtection="1">
      <alignment vertical="center" wrapText="1"/>
      <protection locked="0"/>
    </xf>
    <xf numFmtId="3" fontId="15" fillId="0" borderId="56" xfId="85" applyNumberFormat="1" applyBorder="1" applyAlignment="1" applyProtection="1">
      <alignment vertical="center" wrapText="1"/>
      <protection locked="0"/>
    </xf>
    <xf numFmtId="3" fontId="15" fillId="0" borderId="0" xfId="85" applyNumberFormat="1"/>
    <xf numFmtId="0" fontId="15" fillId="0" borderId="17" xfId="85" applyFont="1" applyBorder="1"/>
    <xf numFmtId="0" fontId="15" fillId="0" borderId="57" xfId="85" applyBorder="1"/>
    <xf numFmtId="49" fontId="15" fillId="0" borderId="58" xfId="85" applyNumberFormat="1" applyBorder="1" applyAlignment="1">
      <alignment horizontal="right"/>
    </xf>
    <xf numFmtId="49" fontId="15" fillId="0" borderId="56" xfId="85" applyNumberFormat="1" applyBorder="1" applyAlignment="1">
      <alignment horizontal="right"/>
    </xf>
    <xf numFmtId="49" fontId="15" fillId="0" borderId="58" xfId="85" applyNumberFormat="1" applyBorder="1"/>
    <xf numFmtId="49" fontId="15" fillId="0" borderId="56" xfId="85" applyNumberFormat="1" applyBorder="1"/>
    <xf numFmtId="0" fontId="83" fillId="0" borderId="25" xfId="85" applyFont="1" applyBorder="1" applyAlignment="1">
      <alignment horizontal="left"/>
    </xf>
    <xf numFmtId="3" fontId="83" fillId="0" borderId="25" xfId="85" applyNumberFormat="1" applyFont="1" applyBorder="1"/>
    <xf numFmtId="0" fontId="83" fillId="0" borderId="26" xfId="85" applyFont="1" applyBorder="1" applyAlignment="1">
      <alignment horizontal="left"/>
    </xf>
    <xf numFmtId="0" fontId="83" fillId="0" borderId="59" xfId="85" applyFont="1" applyBorder="1" applyAlignment="1">
      <alignment horizontal="left"/>
    </xf>
    <xf numFmtId="165" fontId="15" fillId="0" borderId="0" xfId="87" applyNumberFormat="1" applyAlignment="1">
      <alignment vertical="center" wrapText="1"/>
    </xf>
    <xf numFmtId="165" fontId="86" fillId="0" borderId="0" xfId="87" applyNumberFormat="1" applyFont="1" applyAlignment="1">
      <alignment horizontal="centerContinuous" vertical="center" wrapText="1"/>
    </xf>
    <xf numFmtId="165" fontId="15" fillId="0" borderId="0" xfId="87" applyNumberFormat="1" applyAlignment="1">
      <alignment horizontal="centerContinuous" vertical="center"/>
    </xf>
    <xf numFmtId="165" fontId="83" fillId="0" borderId="0" xfId="87" applyNumberFormat="1" applyFont="1" applyAlignment="1">
      <alignment horizontal="centerContinuous" vertical="center"/>
    </xf>
    <xf numFmtId="165" fontId="88" fillId="0" borderId="0" xfId="87" applyNumberFormat="1" applyFont="1" applyAlignment="1">
      <alignment horizontal="right" vertical="center"/>
    </xf>
    <xf numFmtId="165" fontId="90" fillId="0" borderId="42" xfId="87" applyNumberFormat="1" applyFont="1" applyBorder="1" applyAlignment="1">
      <alignment horizontal="centerContinuous" vertical="center" wrapText="1"/>
    </xf>
    <xf numFmtId="165" fontId="90" fillId="0" borderId="45" xfId="87" applyNumberFormat="1" applyFont="1" applyBorder="1" applyAlignment="1">
      <alignment horizontal="centerContinuous" vertical="center" wrapText="1"/>
    </xf>
    <xf numFmtId="165" fontId="90" fillId="0" borderId="43" xfId="87" applyNumberFormat="1" applyFont="1" applyBorder="1" applyAlignment="1">
      <alignment horizontal="centerContinuous" vertical="center" wrapText="1"/>
    </xf>
    <xf numFmtId="165" fontId="90" fillId="0" borderId="46" xfId="87" applyNumberFormat="1" applyFont="1" applyBorder="1" applyAlignment="1">
      <alignment horizontal="centerContinuous" vertical="center" wrapText="1"/>
    </xf>
    <xf numFmtId="165" fontId="90" fillId="0" borderId="0" xfId="87" applyNumberFormat="1" applyFont="1" applyBorder="1" applyAlignment="1">
      <alignment horizontal="centerContinuous" vertical="center" wrapText="1"/>
    </xf>
    <xf numFmtId="165" fontId="90" fillId="0" borderId="42" xfId="87" applyNumberFormat="1" applyFont="1" applyBorder="1" applyAlignment="1">
      <alignment horizontal="center" vertical="center" wrapText="1"/>
    </xf>
    <xf numFmtId="165" fontId="90" fillId="0" borderId="45" xfId="87" applyNumberFormat="1" applyFont="1" applyBorder="1" applyAlignment="1">
      <alignment horizontal="center" vertical="center" wrapText="1"/>
    </xf>
    <xf numFmtId="165" fontId="90" fillId="0" borderId="43" xfId="87" applyNumberFormat="1" applyFont="1" applyBorder="1" applyAlignment="1">
      <alignment horizontal="center" vertical="center" wrapText="1"/>
    </xf>
    <xf numFmtId="165" fontId="66" fillId="0" borderId="0" xfId="87" applyNumberFormat="1" applyFont="1" applyAlignment="1">
      <alignment horizontal="center" vertical="center" wrapText="1"/>
    </xf>
    <xf numFmtId="165" fontId="84" fillId="0" borderId="60" xfId="87" applyNumberFormat="1" applyFont="1" applyBorder="1" applyAlignment="1">
      <alignment horizontal="center" vertical="center" wrapText="1"/>
    </xf>
    <xf numFmtId="165" fontId="84" fillId="0" borderId="42" xfId="87" applyNumberFormat="1" applyFont="1" applyBorder="1" applyAlignment="1">
      <alignment horizontal="center" vertical="center" wrapText="1"/>
    </xf>
    <xf numFmtId="165" fontId="84" fillId="0" borderId="45" xfId="87" applyNumberFormat="1" applyFont="1" applyBorder="1" applyAlignment="1">
      <alignment horizontal="center" vertical="center" wrapText="1"/>
    </xf>
    <xf numFmtId="165" fontId="84" fillId="0" borderId="43" xfId="87" applyNumberFormat="1" applyFont="1" applyBorder="1" applyAlignment="1">
      <alignment horizontal="center" vertical="center" wrapText="1"/>
    </xf>
    <xf numFmtId="165" fontId="84" fillId="0" borderId="46" xfId="87" applyNumberFormat="1" applyFont="1" applyBorder="1" applyAlignment="1">
      <alignment horizontal="center" vertical="center" wrapText="1"/>
    </xf>
    <xf numFmtId="165" fontId="15" fillId="0" borderId="61" xfId="87" applyNumberFormat="1" applyBorder="1" applyAlignment="1">
      <alignment horizontal="left" vertical="center" wrapText="1" indent="1"/>
    </xf>
    <xf numFmtId="165" fontId="91" fillId="0" borderId="62" xfId="87" applyNumberFormat="1" applyFont="1" applyBorder="1" applyAlignment="1">
      <alignment horizontal="left" vertical="center" wrapText="1" indent="1"/>
    </xf>
    <xf numFmtId="165" fontId="91" fillId="0" borderId="29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30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63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62" xfId="87" applyNumberFormat="1" applyFont="1" applyBorder="1" applyAlignment="1" applyProtection="1">
      <alignment horizontal="right" vertical="center" wrapText="1" indent="1"/>
      <protection locked="0"/>
    </xf>
    <xf numFmtId="165" fontId="15" fillId="0" borderId="64" xfId="87" applyNumberFormat="1" applyBorder="1" applyAlignment="1">
      <alignment horizontal="left" vertical="center" wrapText="1" indent="1"/>
    </xf>
    <xf numFmtId="165" fontId="91" fillId="0" borderId="20" xfId="87" applyNumberFormat="1" applyFont="1" applyBorder="1" applyAlignment="1">
      <alignment horizontal="left" vertical="center" wrapText="1" indent="1"/>
    </xf>
    <xf numFmtId="165" fontId="91" fillId="0" borderId="21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17" xfId="87" applyNumberFormat="1" applyFont="1" applyBorder="1" applyAlignment="1" applyProtection="1">
      <alignment horizontal="right" vertical="center" wrapText="1" indent="1"/>
      <protection locked="0"/>
    </xf>
    <xf numFmtId="165" fontId="92" fillId="0" borderId="20" xfId="87" applyNumberFormat="1" applyFont="1" applyBorder="1" applyAlignment="1">
      <alignment horizontal="left" vertical="center" wrapText="1" indent="1"/>
    </xf>
    <xf numFmtId="165" fontId="92" fillId="0" borderId="22" xfId="87" applyNumberFormat="1" applyFont="1" applyBorder="1" applyAlignment="1" applyProtection="1">
      <alignment horizontal="right" vertical="center" wrapText="1" indent="1"/>
      <protection locked="0"/>
    </xf>
    <xf numFmtId="165" fontId="92" fillId="0" borderId="20" xfId="87" applyNumberFormat="1" applyFont="1" applyBorder="1" applyAlignment="1" applyProtection="1">
      <alignment horizontal="right" vertical="center" wrapText="1" indent="1"/>
      <protection locked="0"/>
    </xf>
    <xf numFmtId="165" fontId="92" fillId="0" borderId="21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22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20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44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0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65" xfId="87" applyNumberFormat="1" applyFont="1" applyBorder="1" applyAlignment="1">
      <alignment horizontal="left" vertical="center" wrapText="1" indent="1"/>
    </xf>
    <xf numFmtId="165" fontId="91" fillId="0" borderId="66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20" xfId="87" applyNumberFormat="1" applyFont="1" applyBorder="1" applyAlignment="1" applyProtection="1">
      <alignment horizontal="left" vertical="center" wrapText="1" indent="1"/>
      <protection locked="0"/>
    </xf>
    <xf numFmtId="165" fontId="91" fillId="0" borderId="16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20" xfId="87" quotePrefix="1" applyNumberFormat="1" applyFont="1" applyBorder="1" applyAlignment="1" applyProtection="1">
      <alignment horizontal="left" vertical="center" wrapText="1" indent="6"/>
      <protection locked="0"/>
    </xf>
    <xf numFmtId="165" fontId="91" fillId="0" borderId="59" xfId="87" applyNumberFormat="1" applyFont="1" applyBorder="1" applyAlignment="1" applyProtection="1">
      <alignment horizontal="right" vertical="center" wrapText="1" indent="1"/>
      <protection locked="0"/>
    </xf>
    <xf numFmtId="165" fontId="91" fillId="0" borderId="25" xfId="87" applyNumberFormat="1" applyFont="1" applyBorder="1" applyAlignment="1" applyProtection="1">
      <alignment horizontal="right" vertical="center" wrapText="1" indent="1"/>
      <protection locked="0"/>
    </xf>
    <xf numFmtId="165" fontId="83" fillId="0" borderId="60" xfId="87" applyNumberFormat="1" applyFont="1" applyBorder="1" applyAlignment="1">
      <alignment horizontal="left" vertical="center" wrapText="1" indent="1"/>
    </xf>
    <xf numFmtId="165" fontId="84" fillId="0" borderId="42" xfId="87" applyNumberFormat="1" applyFont="1" applyBorder="1" applyAlignment="1">
      <alignment horizontal="left" vertical="center" wrapText="1" indent="1"/>
    </xf>
    <xf numFmtId="165" fontId="84" fillId="0" borderId="45" xfId="87" applyNumberFormat="1" applyFont="1" applyBorder="1" applyAlignment="1">
      <alignment horizontal="right" vertical="center" wrapText="1" indent="1"/>
    </xf>
    <xf numFmtId="165" fontId="84" fillId="0" borderId="46" xfId="87" applyNumberFormat="1" applyFont="1" applyBorder="1" applyAlignment="1">
      <alignment horizontal="right" vertical="center" wrapText="1" indent="1"/>
    </xf>
    <xf numFmtId="165" fontId="84" fillId="0" borderId="14" xfId="87" applyNumberFormat="1" applyFont="1" applyBorder="1" applyAlignment="1">
      <alignment horizontal="right" vertical="center" wrapText="1" indent="1"/>
    </xf>
    <xf numFmtId="165" fontId="93" fillId="0" borderId="65" xfId="87" applyNumberFormat="1" applyFont="1" applyBorder="1" applyAlignment="1">
      <alignment horizontal="left" vertical="center" wrapText="1" indent="1"/>
    </xf>
    <xf numFmtId="165" fontId="93" fillId="0" borderId="29" xfId="87" applyNumberFormat="1" applyFont="1" applyBorder="1" applyAlignment="1">
      <alignment horizontal="right" vertical="center" wrapText="1" indent="1"/>
    </xf>
    <xf numFmtId="165" fontId="88" fillId="0" borderId="20" xfId="87" applyNumberFormat="1" applyFont="1" applyBorder="1" applyAlignment="1">
      <alignment horizontal="left" vertical="center" wrapText="1" indent="1"/>
    </xf>
    <xf numFmtId="165" fontId="88" fillId="0" borderId="67" xfId="87" applyNumberFormat="1" applyFont="1" applyBorder="1" applyAlignment="1" applyProtection="1">
      <alignment horizontal="right" vertical="center" wrapText="1" indent="1"/>
      <protection locked="0"/>
    </xf>
    <xf numFmtId="165" fontId="88" fillId="0" borderId="53" xfId="87" applyNumberFormat="1" applyFont="1" applyBorder="1" applyAlignment="1" applyProtection="1">
      <alignment horizontal="right" vertical="center" wrapText="1" indent="1"/>
      <protection locked="0"/>
    </xf>
    <xf numFmtId="165" fontId="88" fillId="0" borderId="20" xfId="87" applyNumberFormat="1" applyFont="1" applyBorder="1" applyAlignment="1">
      <alignment horizontal="left" vertical="center" wrapText="1" indent="2"/>
    </xf>
    <xf numFmtId="165" fontId="88" fillId="0" borderId="21" xfId="87" applyNumberFormat="1" applyFont="1" applyBorder="1" applyAlignment="1" applyProtection="1">
      <alignment horizontal="right" vertical="center" wrapText="1" indent="1"/>
      <protection locked="0"/>
    </xf>
    <xf numFmtId="165" fontId="88" fillId="0" borderId="17" xfId="87" applyNumberFormat="1" applyFont="1" applyBorder="1" applyAlignment="1" applyProtection="1">
      <alignment horizontal="right" vertical="center" wrapText="1" indent="1"/>
      <protection locked="0"/>
    </xf>
    <xf numFmtId="165" fontId="88" fillId="0" borderId="44" xfId="87" applyNumberFormat="1" applyFont="1" applyBorder="1" applyAlignment="1" applyProtection="1">
      <alignment horizontal="right" vertical="center" wrapText="1" indent="1"/>
      <protection locked="0"/>
    </xf>
    <xf numFmtId="165" fontId="88" fillId="0" borderId="68" xfId="87" applyNumberFormat="1" applyFont="1" applyBorder="1" applyAlignment="1" applyProtection="1">
      <alignment horizontal="right" vertical="center" wrapText="1" indent="1"/>
      <protection locked="0"/>
    </xf>
    <xf numFmtId="165" fontId="88" fillId="0" borderId="65" xfId="87" applyNumberFormat="1" applyFont="1" applyBorder="1" applyAlignment="1">
      <alignment horizontal="left" vertical="center" wrapText="1" indent="1"/>
    </xf>
    <xf numFmtId="165" fontId="88" fillId="0" borderId="21" xfId="87" applyNumberFormat="1" applyFont="1" applyBorder="1" applyAlignment="1">
      <alignment horizontal="left" vertical="center" wrapText="1" indent="2"/>
    </xf>
    <xf numFmtId="165" fontId="93" fillId="0" borderId="21" xfId="87" applyNumberFormat="1" applyFont="1" applyBorder="1" applyAlignment="1">
      <alignment horizontal="left" vertical="center" wrapText="1" indent="1"/>
    </xf>
    <xf numFmtId="165" fontId="93" fillId="0" borderId="21" xfId="87" applyNumberFormat="1" applyFont="1" applyBorder="1" applyAlignment="1">
      <alignment horizontal="right" vertical="center" wrapText="1" indent="1"/>
    </xf>
    <xf numFmtId="165" fontId="88" fillId="0" borderId="62" xfId="87" applyNumberFormat="1" applyFont="1" applyBorder="1" applyAlignment="1">
      <alignment horizontal="left" vertical="center" wrapText="1" indent="1"/>
    </xf>
    <xf numFmtId="165" fontId="88" fillId="0" borderId="30" xfId="87" applyNumberFormat="1" applyFont="1" applyBorder="1" applyAlignment="1" applyProtection="1">
      <alignment horizontal="right" vertical="center" wrapText="1" indent="1"/>
      <protection locked="0"/>
    </xf>
    <xf numFmtId="165" fontId="88" fillId="0" borderId="62" xfId="87" applyNumberFormat="1" applyFont="1" applyBorder="1" applyAlignment="1" applyProtection="1">
      <alignment horizontal="left" vertical="center" wrapText="1" indent="1"/>
      <protection locked="0"/>
    </xf>
    <xf numFmtId="165" fontId="91" fillId="0" borderId="62" xfId="87" applyNumberFormat="1" applyFont="1" applyBorder="1" applyAlignment="1" applyProtection="1">
      <alignment horizontal="left" vertical="center" wrapText="1" indent="1"/>
      <protection locked="0"/>
    </xf>
    <xf numFmtId="165" fontId="91" fillId="0" borderId="62" xfId="87" applyNumberFormat="1" applyFont="1" applyBorder="1" applyAlignment="1">
      <alignment horizontal="left" vertical="center" wrapText="1" indent="2"/>
    </xf>
    <xf numFmtId="165" fontId="91" fillId="0" borderId="58" xfId="87" applyNumberFormat="1" applyFont="1" applyBorder="1" applyAlignment="1">
      <alignment horizontal="left" vertical="center" wrapText="1" indent="2"/>
    </xf>
    <xf numFmtId="165" fontId="88" fillId="0" borderId="25" xfId="87" applyNumberFormat="1" applyFont="1" applyBorder="1" applyAlignment="1" applyProtection="1">
      <alignment horizontal="right" vertical="center" wrapText="1" indent="1"/>
      <protection locked="0"/>
    </xf>
    <xf numFmtId="165" fontId="84" fillId="0" borderId="69" xfId="87" applyNumberFormat="1" applyFont="1" applyBorder="1" applyAlignment="1">
      <alignment horizontal="right" vertical="center" wrapText="1" indent="1"/>
    </xf>
    <xf numFmtId="165" fontId="83" fillId="0" borderId="42" xfId="87" applyNumberFormat="1" applyFont="1" applyBorder="1" applyAlignment="1">
      <alignment horizontal="left" vertical="center" wrapText="1" indent="1"/>
    </xf>
    <xf numFmtId="165" fontId="83" fillId="0" borderId="70" xfId="87" applyNumberFormat="1" applyFont="1" applyBorder="1" applyAlignment="1">
      <alignment horizontal="right" vertical="center" wrapText="1" indent="1"/>
    </xf>
    <xf numFmtId="165" fontId="83" fillId="0" borderId="71" xfId="87" applyNumberFormat="1" applyFont="1" applyBorder="1" applyAlignment="1">
      <alignment horizontal="right" vertical="center" wrapText="1" indent="1"/>
    </xf>
    <xf numFmtId="165" fontId="15" fillId="0" borderId="0" xfId="87" applyNumberFormat="1" applyAlignment="1">
      <alignment horizontal="center" vertical="center" wrapText="1"/>
    </xf>
    <xf numFmtId="0" fontId="47" fillId="25" borderId="24" xfId="90" applyFont="1" applyFill="1" applyBorder="1" applyAlignment="1">
      <alignment horizontal="left" vertical="center" wrapText="1"/>
    </xf>
    <xf numFmtId="0" fontId="0" fillId="25" borderId="17" xfId="0" applyFill="1" applyBorder="1" applyAlignment="1">
      <alignment horizontal="left" vertical="center" wrapText="1"/>
    </xf>
    <xf numFmtId="0" fontId="45" fillId="0" borderId="20" xfId="90" applyFont="1" applyBorder="1" applyAlignment="1">
      <alignment horizontal="left" vertical="center"/>
    </xf>
    <xf numFmtId="0" fontId="49" fillId="0" borderId="21" xfId="90" applyFont="1" applyBorder="1" applyAlignment="1">
      <alignment horizontal="left" vertical="center"/>
    </xf>
    <xf numFmtId="0" fontId="45" fillId="0" borderId="17" xfId="90" applyFont="1" applyBorder="1" applyAlignment="1">
      <alignment horizontal="left" vertical="center"/>
    </xf>
    <xf numFmtId="0" fontId="47" fillId="0" borderId="24" xfId="90" applyFont="1" applyBorder="1" applyAlignment="1">
      <alignment horizontal="left" vertical="center"/>
    </xf>
    <xf numFmtId="0" fontId="47" fillId="0" borderId="17" xfId="90" applyFont="1" applyBorder="1" applyAlignment="1">
      <alignment horizontal="left" vertical="center"/>
    </xf>
    <xf numFmtId="0" fontId="47" fillId="0" borderId="16" xfId="90" applyFont="1" applyBorder="1" applyAlignment="1">
      <alignment horizontal="left"/>
    </xf>
    <xf numFmtId="0" fontId="47" fillId="0" borderId="17" xfId="90" applyFont="1" applyBorder="1" applyAlignment="1">
      <alignment horizontal="left"/>
    </xf>
    <xf numFmtId="0" fontId="47" fillId="0" borderId="16" xfId="90" applyFont="1" applyBorder="1" applyAlignment="1">
      <alignment horizontal="left" vertical="center"/>
    </xf>
    <xf numFmtId="0" fontId="40" fillId="24" borderId="59" xfId="90" applyFont="1" applyFill="1" applyBorder="1" applyAlignment="1">
      <alignment horizontal="left" vertical="center"/>
    </xf>
    <xf numFmtId="0" fontId="40" fillId="24" borderId="25" xfId="90" applyFont="1" applyFill="1" applyBorder="1" applyAlignment="1">
      <alignment horizontal="left" vertical="center"/>
    </xf>
    <xf numFmtId="0" fontId="45" fillId="0" borderId="21" xfId="90" applyFont="1" applyBorder="1" applyAlignment="1">
      <alignment horizontal="left" vertical="center"/>
    </xf>
    <xf numFmtId="0" fontId="51" fillId="0" borderId="24" xfId="90" applyFont="1" applyBorder="1" applyAlignment="1">
      <alignment horizontal="left" vertical="center" wrapText="1"/>
    </xf>
    <xf numFmtId="0" fontId="51" fillId="0" borderId="17" xfId="90" applyFont="1" applyBorder="1" applyAlignment="1">
      <alignment horizontal="left" vertical="center" wrapText="1"/>
    </xf>
    <xf numFmtId="0" fontId="51" fillId="0" borderId="17" xfId="90" applyFont="1" applyBorder="1" applyAlignment="1">
      <alignment horizontal="left" vertical="center"/>
    </xf>
    <xf numFmtId="0" fontId="51" fillId="0" borderId="21" xfId="90" applyFont="1" applyBorder="1" applyAlignment="1">
      <alignment horizontal="left" vertical="center"/>
    </xf>
    <xf numFmtId="0" fontId="45" fillId="0" borderId="24" xfId="90" applyFont="1" applyBorder="1" applyAlignment="1">
      <alignment horizontal="left" vertical="center" wrapText="1"/>
    </xf>
    <xf numFmtId="0" fontId="45" fillId="0" borderId="16" xfId="90" applyFont="1" applyBorder="1" applyAlignment="1">
      <alignment horizontal="left" vertical="center" wrapText="1"/>
    </xf>
    <xf numFmtId="0" fontId="45" fillId="0" borderId="17" xfId="90" applyFont="1" applyBorder="1" applyAlignment="1">
      <alignment horizontal="left" vertical="center" wrapText="1"/>
    </xf>
    <xf numFmtId="0" fontId="47" fillId="25" borderId="16" xfId="90" applyFont="1" applyFill="1" applyBorder="1" applyAlignment="1">
      <alignment horizontal="left" vertical="center" wrapText="1"/>
    </xf>
    <xf numFmtId="0" fontId="45" fillId="0" borderId="16" xfId="90" applyFont="1" applyBorder="1" applyAlignment="1">
      <alignment horizontal="left" vertical="center"/>
    </xf>
    <xf numFmtId="0" fontId="47" fillId="0" borderId="24" xfId="90" applyFont="1" applyBorder="1" applyAlignment="1">
      <alignment horizontal="left" vertical="center" wrapText="1"/>
    </xf>
    <xf numFmtId="0" fontId="47" fillId="0" borderId="17" xfId="90" applyFont="1" applyBorder="1" applyAlignment="1">
      <alignment horizontal="left" vertical="center" wrapText="1"/>
    </xf>
    <xf numFmtId="0" fontId="47" fillId="0" borderId="16" xfId="90" applyFont="1" applyBorder="1" applyAlignment="1">
      <alignment horizontal="left" vertical="center" wrapText="1"/>
    </xf>
    <xf numFmtId="0" fontId="45" fillId="0" borderId="24" xfId="90" applyFont="1" applyBorder="1" applyAlignment="1">
      <alignment horizontal="left" vertical="center"/>
    </xf>
    <xf numFmtId="0" fontId="40" fillId="0" borderId="0" xfId="90" applyFont="1" applyAlignment="1">
      <alignment horizontal="center"/>
    </xf>
    <xf numFmtId="0" fontId="41" fillId="0" borderId="0" xfId="79" applyFont="1" applyAlignment="1">
      <alignment horizontal="left" wrapText="1"/>
    </xf>
    <xf numFmtId="0" fontId="43" fillId="0" borderId="10" xfId="90" applyFont="1" applyBorder="1" applyAlignment="1">
      <alignment horizontal="right"/>
    </xf>
    <xf numFmtId="0" fontId="73" fillId="0" borderId="48" xfId="79" applyFont="1" applyBorder="1" applyAlignment="1">
      <alignment horizontal="center" wrapText="1"/>
    </xf>
    <xf numFmtId="0" fontId="73" fillId="0" borderId="49" xfId="79" applyFont="1" applyBorder="1" applyAlignment="1">
      <alignment horizontal="center" wrapText="1"/>
    </xf>
    <xf numFmtId="0" fontId="75" fillId="0" borderId="72" xfId="79" applyFont="1" applyBorder="1" applyAlignment="1">
      <alignment horizontal="center" wrapText="1"/>
    </xf>
    <xf numFmtId="0" fontId="75" fillId="0" borderId="73" xfId="79" applyFont="1" applyBorder="1" applyAlignment="1">
      <alignment horizontal="center" wrapText="1"/>
    </xf>
    <xf numFmtId="0" fontId="75" fillId="0" borderId="74" xfId="79" applyFont="1" applyBorder="1" applyAlignment="1">
      <alignment horizontal="center" wrapText="1"/>
    </xf>
    <xf numFmtId="0" fontId="74" fillId="0" borderId="75" xfId="79" applyFont="1" applyBorder="1" applyAlignment="1">
      <alignment horizontal="center" wrapText="1"/>
    </xf>
    <xf numFmtId="0" fontId="74" fillId="0" borderId="55" xfId="79" applyFont="1" applyBorder="1" applyAlignment="1">
      <alignment horizontal="center" wrapText="1"/>
    </xf>
    <xf numFmtId="0" fontId="53" fillId="0" borderId="48" xfId="79" applyFont="1" applyBorder="1" applyAlignment="1">
      <alignment horizontal="center" wrapText="1"/>
    </xf>
    <xf numFmtId="0" fontId="53" fillId="0" borderId="49" xfId="79" applyFont="1" applyBorder="1" applyAlignment="1">
      <alignment horizontal="center" wrapText="1"/>
    </xf>
    <xf numFmtId="0" fontId="41" fillId="0" borderId="37" xfId="79" applyFont="1" applyBorder="1" applyAlignment="1">
      <alignment horizontal="left" wrapText="1"/>
    </xf>
    <xf numFmtId="0" fontId="54" fillId="0" borderId="37" xfId="79" applyFont="1" applyBorder="1" applyAlignment="1">
      <alignment horizontal="right" wrapText="1"/>
    </xf>
    <xf numFmtId="0" fontId="41" fillId="0" borderId="37" xfId="79" applyFont="1" applyBorder="1" applyAlignment="1">
      <alignment horizontal="right" wrapText="1"/>
    </xf>
    <xf numFmtId="0" fontId="72" fillId="0" borderId="0" xfId="79" applyFont="1" applyAlignment="1">
      <alignment horizontal="center" wrapText="1"/>
    </xf>
    <xf numFmtId="0" fontId="53" fillId="0" borderId="0" xfId="79" applyFont="1" applyAlignment="1">
      <alignment horizontal="center" wrapText="1"/>
    </xf>
    <xf numFmtId="0" fontId="53" fillId="0" borderId="0" xfId="79" applyFont="1" applyAlignment="1">
      <alignment horizontal="right" wrapText="1"/>
    </xf>
    <xf numFmtId="0" fontId="61" fillId="0" borderId="52" xfId="83" applyFont="1" applyBorder="1" applyAlignment="1">
      <alignment horizontal="center" wrapText="1"/>
    </xf>
    <xf numFmtId="0" fontId="61" fillId="0" borderId="59" xfId="83" applyFont="1" applyBorder="1" applyAlignment="1">
      <alignment horizontal="center" wrapText="1"/>
    </xf>
    <xf numFmtId="0" fontId="53" fillId="0" borderId="53" xfId="83" applyFont="1" applyBorder="1" applyAlignment="1">
      <alignment horizontal="center" wrapText="1"/>
    </xf>
    <xf numFmtId="0" fontId="53" fillId="0" borderId="25" xfId="83" applyFont="1" applyBorder="1" applyAlignment="1">
      <alignment horizontal="center" wrapText="1"/>
    </xf>
    <xf numFmtId="0" fontId="53" fillId="0" borderId="12" xfId="83" applyFont="1" applyBorder="1" applyAlignment="1">
      <alignment horizontal="center" wrapText="1"/>
    </xf>
    <xf numFmtId="0" fontId="0" fillId="0" borderId="77" xfId="0" applyBorder="1" applyAlignment="1">
      <alignment horizontal="center" wrapText="1"/>
    </xf>
    <xf numFmtId="0" fontId="53" fillId="0" borderId="76" xfId="83" applyFont="1" applyBorder="1" applyAlignment="1">
      <alignment horizontal="center" wrapText="1"/>
    </xf>
    <xf numFmtId="0" fontId="43" fillId="0" borderId="0" xfId="88" applyFont="1" applyAlignment="1">
      <alignment horizontal="right" wrapText="1"/>
    </xf>
    <xf numFmtId="0" fontId="53" fillId="0" borderId="48" xfId="83" applyFont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58" fillId="0" borderId="0" xfId="88" applyFont="1" applyAlignment="1" applyProtection="1">
      <alignment horizontal="center" vertical="center" wrapText="1"/>
      <protection locked="0"/>
    </xf>
    <xf numFmtId="0" fontId="82" fillId="0" borderId="0" xfId="85" applyFont="1" applyAlignment="1">
      <alignment horizontal="center"/>
    </xf>
    <xf numFmtId="165" fontId="87" fillId="0" borderId="0" xfId="87" applyNumberFormat="1" applyFont="1" applyAlignment="1">
      <alignment horizontal="center" textRotation="180" wrapText="1"/>
    </xf>
    <xf numFmtId="165" fontId="89" fillId="0" borderId="78" xfId="87" applyNumberFormat="1" applyFont="1" applyBorder="1" applyAlignment="1">
      <alignment horizontal="center" vertical="center" wrapText="1"/>
    </xf>
    <xf numFmtId="165" fontId="89" fillId="0" borderId="79" xfId="87" applyNumberFormat="1" applyFont="1" applyBorder="1" applyAlignment="1">
      <alignment horizontal="center" vertical="center" wrapText="1"/>
    </xf>
    <xf numFmtId="0" fontId="44" fillId="0" borderId="0" xfId="90" applyFont="1" applyAlignment="1">
      <alignment horizontal="center"/>
    </xf>
    <xf numFmtId="0" fontId="43" fillId="0" borderId="47" xfId="90" applyFont="1" applyBorder="1" applyAlignment="1">
      <alignment horizontal="right"/>
    </xf>
    <xf numFmtId="165" fontId="15" fillId="0" borderId="0" xfId="87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10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 2" xfId="54"/>
    <cellStyle name="Ezres 3" xfId="55"/>
    <cellStyle name="Ezres 4" xfId="56"/>
    <cellStyle name="Ezres 4 2" xfId="57"/>
    <cellStyle name="Ezres 5" xfId="58"/>
    <cellStyle name="Figyelmeztetés" xfId="59" builtinId="11" customBuiltin="1"/>
    <cellStyle name="Good" xfId="60"/>
    <cellStyle name="Heading 1" xfId="61"/>
    <cellStyle name="Heading 2" xfId="62"/>
    <cellStyle name="Heading 3" xfId="63"/>
    <cellStyle name="Heading 4" xfId="64"/>
    <cellStyle name="Hivatkozott cella" xfId="65" builtinId="24" customBuiltin="1"/>
    <cellStyle name="Input" xfId="66"/>
    <cellStyle name="Jegyzet" xfId="67" builtinId="10" customBuiltin="1"/>
    <cellStyle name="Jelölőszín (1)" xfId="68"/>
    <cellStyle name="Jelölőszín (2)" xfId="69"/>
    <cellStyle name="Jelölőszín (3)" xfId="70"/>
    <cellStyle name="Jelölőszín (4)" xfId="71"/>
    <cellStyle name="Jelölőszín (5)" xfId="72"/>
    <cellStyle name="Jelölőszín (6)" xfId="73"/>
    <cellStyle name="Jó" xfId="74" builtinId="26" customBuiltin="1"/>
    <cellStyle name="Kimenet" xfId="75" builtinId="21" customBuiltin="1"/>
    <cellStyle name="Linked Cell" xfId="76"/>
    <cellStyle name="Magyarázó szöveg" xfId="77" builtinId="53" customBuiltin="1"/>
    <cellStyle name="Neutral" xfId="78"/>
    <cellStyle name="Normál" xfId="0" builtinId="0"/>
    <cellStyle name="Normál 2" xfId="79"/>
    <cellStyle name="Normál 3" xfId="80"/>
    <cellStyle name="Normál 4" xfId="81"/>
    <cellStyle name="Normál 5" xfId="82"/>
    <cellStyle name="Normál 6" xfId="83"/>
    <cellStyle name="Normál_11szm" xfId="84"/>
    <cellStyle name="Normál_12.sz.mell.2013.évi fejlesztés" xfId="85"/>
    <cellStyle name="Normál_3aszm" xfId="86"/>
    <cellStyle name="Normál_Másolat eredetijeKVIREND" xfId="87"/>
    <cellStyle name="Normál_Táblák 01-08 08.31." xfId="88"/>
    <cellStyle name="Normal_tanusitv" xfId="89"/>
    <cellStyle name="Normál_Zalakaros" xfId="90"/>
    <cellStyle name="Note" xfId="91"/>
    <cellStyle name="Output" xfId="92"/>
    <cellStyle name="Összesen" xfId="93" builtinId="25" customBuiltin="1"/>
    <cellStyle name="Rossz" xfId="94" builtinId="27" customBuiltin="1"/>
    <cellStyle name="Semleges" xfId="95" builtinId="28" customBuiltin="1"/>
    <cellStyle name="Számítás" xfId="96" builtinId="22" customBuiltin="1"/>
    <cellStyle name="Százalék 2" xfId="97"/>
    <cellStyle name="Title" xfId="98"/>
    <cellStyle name="Total" xfId="99"/>
    <cellStyle name="Warning Text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gyzo\AppData\Local\Temp\05.%20T&#243;th%20N&#243;ra\CSESZTREG%20&#201;S%20INT&#201;ZM&#201;NYEI\2019\Csesztreg\Eredeti%20k&#246;lts&#233;gvet&#233;s\T&#225;bl&#225;k%20(test&#252;let%20el&#233;)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érlegszerű"/>
      <sheetName val="2,a Elemi bevételek"/>
      <sheetName val="2,b Elemi kiadások"/>
      <sheetName val="3. Hivatal"/>
      <sheetName val="4. Bölcsőde"/>
      <sheetName val="5. Állami tám."/>
      <sheetName val="6. Felhalmozás"/>
      <sheetName val="7,a Műk. mérleg"/>
      <sheetName val="7,b Beruh. mérleg"/>
      <sheetName val="8. Tartalékok"/>
      <sheetName val="9. Létszám"/>
      <sheetName val="10. Projekt"/>
      <sheetName val="11. Likviditási terv"/>
      <sheetName val="12. Közvetett támogatás"/>
      <sheetName val="13. Többéves döntések"/>
      <sheetName val="14. Adósságot kel. ügylet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2019. évi előirányzat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tabSelected="1" zoomScale="90" zoomScaleNormal="90" zoomScaleSheetLayoutView="100" workbookViewId="0">
      <selection activeCell="J15" sqref="J15"/>
    </sheetView>
  </sheetViews>
  <sheetFormatPr defaultRowHeight="12.75" x14ac:dyDescent="0.2"/>
  <cols>
    <col min="1" max="1" width="4.5703125" style="197" customWidth="1"/>
    <col min="2" max="2" width="43.85546875" style="197" customWidth="1"/>
    <col min="3" max="3" width="16" style="197" hidden="1" customWidth="1"/>
    <col min="4" max="4" width="15.42578125" style="197" hidden="1" customWidth="1"/>
    <col min="5" max="6" width="15.5703125" style="197" customWidth="1"/>
    <col min="7" max="7" width="16" style="197" customWidth="1"/>
    <col min="8" max="8" width="17.140625" style="197" customWidth="1"/>
    <col min="9" max="9" width="5.7109375" style="197" customWidth="1"/>
    <col min="10" max="10" width="47.7109375" style="197" customWidth="1"/>
    <col min="11" max="11" width="15.42578125" style="197" hidden="1" customWidth="1"/>
    <col min="12" max="12" width="15.85546875" style="197" hidden="1" customWidth="1"/>
    <col min="13" max="14" width="15.5703125" style="197" customWidth="1"/>
    <col min="15" max="15" width="15.42578125" style="197" customWidth="1"/>
    <col min="16" max="16" width="15.85546875" style="197" customWidth="1"/>
    <col min="17" max="16384" width="9.140625" style="197"/>
  </cols>
  <sheetData>
    <row r="1" spans="1:17" ht="18.75" x14ac:dyDescent="0.3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7" ht="18.75" x14ac:dyDescent="0.3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18.75" customHeight="1" x14ac:dyDescent="0.3">
      <c r="A4" s="452" t="s">
        <v>412</v>
      </c>
      <c r="B4" s="452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3"/>
      <c r="O4" s="1"/>
      <c r="P4" s="2"/>
    </row>
    <row r="5" spans="1:17" ht="15.75" customHeight="1" thickBot="1" x14ac:dyDescent="0.3">
      <c r="A5" s="452" t="s">
        <v>2</v>
      </c>
      <c r="B5" s="452"/>
      <c r="L5" s="453"/>
      <c r="M5" s="453"/>
      <c r="N5" s="196"/>
      <c r="P5" s="4" t="s">
        <v>3</v>
      </c>
      <c r="Q5" s="5"/>
    </row>
    <row r="6" spans="1:17" ht="47.25" customHeight="1" x14ac:dyDescent="0.2">
      <c r="A6" s="6"/>
      <c r="B6" s="7" t="s">
        <v>4</v>
      </c>
      <c r="C6" s="8" t="s">
        <v>5</v>
      </c>
      <c r="D6" s="8" t="s">
        <v>6</v>
      </c>
      <c r="E6" s="8" t="s">
        <v>7</v>
      </c>
      <c r="F6" s="9" t="s">
        <v>229</v>
      </c>
      <c r="G6" s="9" t="s">
        <v>230</v>
      </c>
      <c r="H6" s="10" t="s">
        <v>231</v>
      </c>
      <c r="I6" s="11"/>
      <c r="J6" s="7" t="s">
        <v>4</v>
      </c>
      <c r="K6" s="8" t="s">
        <v>5</v>
      </c>
      <c r="L6" s="8" t="s">
        <v>6</v>
      </c>
      <c r="M6" s="8" t="s">
        <v>7</v>
      </c>
      <c r="N6" s="9" t="s">
        <v>229</v>
      </c>
      <c r="O6" s="9" t="s">
        <v>230</v>
      </c>
      <c r="P6" s="10" t="s">
        <v>231</v>
      </c>
    </row>
    <row r="7" spans="1:17" ht="15" customHeight="1" x14ac:dyDescent="0.2">
      <c r="A7" s="450" t="s">
        <v>8</v>
      </c>
      <c r="B7" s="446"/>
      <c r="C7" s="446"/>
      <c r="D7" s="446"/>
      <c r="E7" s="429"/>
      <c r="F7" s="12"/>
      <c r="G7" s="12"/>
      <c r="H7" s="14"/>
      <c r="I7" s="446" t="s">
        <v>9</v>
      </c>
      <c r="J7" s="446"/>
      <c r="K7" s="446"/>
      <c r="L7" s="446"/>
      <c r="M7" s="429"/>
      <c r="N7" s="15"/>
      <c r="O7" s="15"/>
      <c r="P7" s="16"/>
    </row>
    <row r="8" spans="1:17" ht="15" customHeight="1" x14ac:dyDescent="0.25">
      <c r="A8" s="17" t="s">
        <v>10</v>
      </c>
      <c r="B8" s="18" t="s">
        <v>11</v>
      </c>
      <c r="C8" s="19"/>
      <c r="D8" s="19"/>
      <c r="E8" s="19"/>
      <c r="F8" s="20"/>
      <c r="G8" s="20"/>
      <c r="H8" s="21"/>
      <c r="I8" s="22" t="s">
        <v>10</v>
      </c>
      <c r="J8" s="23" t="s">
        <v>11</v>
      </c>
      <c r="K8" s="19"/>
      <c r="L8" s="19"/>
      <c r="M8" s="19"/>
      <c r="N8" s="20"/>
      <c r="O8" s="20"/>
      <c r="P8" s="21"/>
    </row>
    <row r="9" spans="1:17" ht="15" customHeight="1" x14ac:dyDescent="0.25">
      <c r="A9" s="17"/>
      <c r="B9" s="24" t="s">
        <v>12</v>
      </c>
      <c r="C9" s="25">
        <v>160974547</v>
      </c>
      <c r="D9" s="25">
        <v>186972372</v>
      </c>
      <c r="E9" s="25">
        <v>181466721</v>
      </c>
      <c r="F9" s="27">
        <f>H9</f>
        <v>187027351</v>
      </c>
      <c r="G9" s="176">
        <v>0</v>
      </c>
      <c r="H9" s="200">
        <v>187027351</v>
      </c>
      <c r="I9" s="189"/>
      <c r="J9" s="24" t="s">
        <v>13</v>
      </c>
      <c r="K9" s="19">
        <v>47206036</v>
      </c>
      <c r="L9" s="19">
        <v>52933858</v>
      </c>
      <c r="M9" s="19">
        <v>56870226</v>
      </c>
      <c r="N9" s="21">
        <f t="shared" ref="N9:N14" si="0">P9</f>
        <v>59939275</v>
      </c>
      <c r="O9" s="20">
        <f>P9-N9</f>
        <v>0</v>
      </c>
      <c r="P9" s="201">
        <v>59939275</v>
      </c>
    </row>
    <row r="10" spans="1:17" ht="27" customHeight="1" x14ac:dyDescent="0.25">
      <c r="A10" s="17"/>
      <c r="B10" s="28" t="s">
        <v>14</v>
      </c>
      <c r="C10" s="26">
        <v>82450000</v>
      </c>
      <c r="D10" s="26">
        <v>104823985</v>
      </c>
      <c r="E10" s="26">
        <v>86934266</v>
      </c>
      <c r="F10" s="27">
        <f>H10</f>
        <v>67016447</v>
      </c>
      <c r="G10" s="176">
        <v>0</v>
      </c>
      <c r="H10" s="201">
        <v>67016447</v>
      </c>
      <c r="I10" s="22"/>
      <c r="J10" s="29" t="s">
        <v>15</v>
      </c>
      <c r="K10" s="19">
        <v>11598180</v>
      </c>
      <c r="L10" s="19">
        <v>10533024</v>
      </c>
      <c r="M10" s="19">
        <v>10675480</v>
      </c>
      <c r="N10" s="21">
        <f t="shared" si="0"/>
        <v>11375480</v>
      </c>
      <c r="O10" s="20">
        <f>P10-N10</f>
        <v>0</v>
      </c>
      <c r="P10" s="201">
        <v>11375480</v>
      </c>
    </row>
    <row r="11" spans="1:17" ht="15" customHeight="1" x14ac:dyDescent="0.25">
      <c r="A11" s="17"/>
      <c r="B11" s="24" t="s">
        <v>16</v>
      </c>
      <c r="C11" s="26">
        <v>11883000</v>
      </c>
      <c r="D11" s="26">
        <v>14150614</v>
      </c>
      <c r="E11" s="26">
        <v>15747000</v>
      </c>
      <c r="F11" s="27">
        <f>H11</f>
        <v>16197419</v>
      </c>
      <c r="G11" s="176">
        <v>0</v>
      </c>
      <c r="H11" s="201">
        <v>16197419</v>
      </c>
      <c r="I11" s="22"/>
      <c r="J11" s="24" t="s">
        <v>17</v>
      </c>
      <c r="K11" s="19">
        <v>42555558</v>
      </c>
      <c r="L11" s="19">
        <v>56666006</v>
      </c>
      <c r="M11" s="19">
        <v>66524323</v>
      </c>
      <c r="N11" s="21">
        <f t="shared" si="0"/>
        <v>67316864</v>
      </c>
      <c r="O11" s="20">
        <f>P11-N11</f>
        <v>0</v>
      </c>
      <c r="P11" s="201">
        <v>67316864</v>
      </c>
    </row>
    <row r="12" spans="1:17" ht="15" customHeight="1" x14ac:dyDescent="0.25">
      <c r="A12" s="17"/>
      <c r="B12" s="24" t="s">
        <v>18</v>
      </c>
      <c r="C12" s="26">
        <v>50000</v>
      </c>
      <c r="D12" s="26">
        <v>10000</v>
      </c>
      <c r="E12" s="26">
        <v>50000</v>
      </c>
      <c r="F12" s="27">
        <f>H12</f>
        <v>200000</v>
      </c>
      <c r="G12" s="176">
        <f>H12-F12</f>
        <v>0</v>
      </c>
      <c r="H12" s="201">
        <v>200000</v>
      </c>
      <c r="I12" s="22"/>
      <c r="J12" s="24" t="s">
        <v>19</v>
      </c>
      <c r="K12" s="19">
        <v>6315000</v>
      </c>
      <c r="L12" s="19">
        <v>4217690</v>
      </c>
      <c r="M12" s="19">
        <v>5275000</v>
      </c>
      <c r="N12" s="21">
        <f t="shared" si="0"/>
        <v>5275000</v>
      </c>
      <c r="O12" s="20">
        <f>P12-N12</f>
        <v>0</v>
      </c>
      <c r="P12" s="201">
        <v>5275000</v>
      </c>
    </row>
    <row r="13" spans="1:17" ht="15" customHeight="1" x14ac:dyDescent="0.25">
      <c r="A13" s="17"/>
      <c r="B13" s="30"/>
      <c r="C13" s="31"/>
      <c r="D13" s="31"/>
      <c r="E13" s="31"/>
      <c r="F13" s="32"/>
      <c r="G13" s="177"/>
      <c r="H13" s="201"/>
      <c r="I13" s="22"/>
      <c r="J13" s="24" t="s">
        <v>20</v>
      </c>
      <c r="K13" s="19">
        <v>52680225</v>
      </c>
      <c r="L13" s="19">
        <v>59553893</v>
      </c>
      <c r="M13" s="19">
        <v>52695271</v>
      </c>
      <c r="N13" s="21">
        <f t="shared" si="0"/>
        <v>53790280</v>
      </c>
      <c r="O13" s="20">
        <v>0</v>
      </c>
      <c r="P13" s="201">
        <v>53790280</v>
      </c>
    </row>
    <row r="14" spans="1:17" ht="15" customHeight="1" x14ac:dyDescent="0.25">
      <c r="A14" s="17"/>
      <c r="B14" s="30"/>
      <c r="C14" s="31"/>
      <c r="D14" s="31"/>
      <c r="E14" s="31"/>
      <c r="F14" s="32"/>
      <c r="G14" s="177"/>
      <c r="H14" s="201"/>
      <c r="I14" s="22"/>
      <c r="J14" s="24" t="s">
        <v>21</v>
      </c>
      <c r="K14" s="19">
        <v>57879594</v>
      </c>
      <c r="L14" s="19">
        <v>0</v>
      </c>
      <c r="M14" s="19">
        <v>9575983</v>
      </c>
      <c r="N14" s="21">
        <f t="shared" si="0"/>
        <v>8440933</v>
      </c>
      <c r="O14" s="20">
        <f>P14-N14</f>
        <v>0</v>
      </c>
      <c r="P14" s="201">
        <v>8440933</v>
      </c>
    </row>
    <row r="15" spans="1:17" ht="15" customHeight="1" x14ac:dyDescent="0.25">
      <c r="A15" s="17"/>
      <c r="B15" s="30" t="s">
        <v>22</v>
      </c>
      <c r="C15" s="31">
        <f t="shared" ref="C15:H15" si="1">SUM(C9:C12)</f>
        <v>255357547</v>
      </c>
      <c r="D15" s="31">
        <f t="shared" si="1"/>
        <v>305956971</v>
      </c>
      <c r="E15" s="31">
        <f t="shared" si="1"/>
        <v>284197987</v>
      </c>
      <c r="F15" s="32">
        <f t="shared" si="1"/>
        <v>270441217</v>
      </c>
      <c r="G15" s="177">
        <f t="shared" si="1"/>
        <v>0</v>
      </c>
      <c r="H15" s="70">
        <f t="shared" si="1"/>
        <v>270441217</v>
      </c>
      <c r="I15" s="22"/>
      <c r="J15" s="33" t="s">
        <v>22</v>
      </c>
      <c r="K15" s="34">
        <f t="shared" ref="K15:P15" si="2">SUM(K9:K14)</f>
        <v>218234593</v>
      </c>
      <c r="L15" s="34">
        <f t="shared" si="2"/>
        <v>183904471</v>
      </c>
      <c r="M15" s="34">
        <f t="shared" si="2"/>
        <v>201616283</v>
      </c>
      <c r="N15" s="36">
        <f t="shared" si="2"/>
        <v>206137832</v>
      </c>
      <c r="O15" s="35">
        <f t="shared" si="2"/>
        <v>0</v>
      </c>
      <c r="P15" s="70">
        <f t="shared" si="2"/>
        <v>206137832</v>
      </c>
    </row>
    <row r="16" spans="1:17" ht="15" customHeight="1" x14ac:dyDescent="0.25">
      <c r="A16" s="17"/>
      <c r="B16" s="30"/>
      <c r="C16" s="31"/>
      <c r="D16" s="31"/>
      <c r="E16" s="31"/>
      <c r="F16" s="32"/>
      <c r="G16" s="177"/>
      <c r="H16" s="201"/>
      <c r="I16" s="22"/>
      <c r="J16" s="33"/>
      <c r="K16" s="34"/>
      <c r="L16" s="34"/>
      <c r="M16" s="34"/>
      <c r="N16" s="36"/>
      <c r="O16" s="35"/>
      <c r="P16" s="201"/>
    </row>
    <row r="17" spans="1:16" ht="15" customHeight="1" x14ac:dyDescent="0.25">
      <c r="A17" s="17" t="s">
        <v>23</v>
      </c>
      <c r="B17" s="37" t="s">
        <v>24</v>
      </c>
      <c r="C17" s="26"/>
      <c r="D17" s="26"/>
      <c r="E17" s="26"/>
      <c r="F17" s="27"/>
      <c r="G17" s="178"/>
      <c r="H17" s="201"/>
      <c r="I17" s="22" t="s">
        <v>23</v>
      </c>
      <c r="J17" s="18" t="s">
        <v>24</v>
      </c>
      <c r="K17" s="19"/>
      <c r="L17" s="19"/>
      <c r="M17" s="19"/>
      <c r="N17" s="21"/>
      <c r="O17" s="20"/>
      <c r="P17" s="201"/>
    </row>
    <row r="18" spans="1:16" ht="15" customHeight="1" x14ac:dyDescent="0.25">
      <c r="A18" s="17"/>
      <c r="B18" s="24" t="s">
        <v>25</v>
      </c>
      <c r="C18" s="25">
        <v>12066452</v>
      </c>
      <c r="D18" s="25">
        <v>15791142</v>
      </c>
      <c r="E18" s="25">
        <v>12223327</v>
      </c>
      <c r="F18" s="38">
        <v>22356503</v>
      </c>
      <c r="G18" s="179">
        <f>H18-F18</f>
        <v>-1582044</v>
      </c>
      <c r="H18" s="201">
        <v>20774459</v>
      </c>
      <c r="I18" s="189"/>
      <c r="J18" s="24" t="s">
        <v>26</v>
      </c>
      <c r="K18" s="19">
        <v>56933600</v>
      </c>
      <c r="L18" s="19">
        <v>59094079</v>
      </c>
      <c r="M18" s="19">
        <v>57315000</v>
      </c>
      <c r="N18" s="21">
        <v>64270483</v>
      </c>
      <c r="O18" s="20">
        <f>P18-N18</f>
        <v>2354000</v>
      </c>
      <c r="P18" s="201">
        <v>66624483</v>
      </c>
    </row>
    <row r="19" spans="1:16" ht="27" customHeight="1" x14ac:dyDescent="0.25">
      <c r="A19" s="17"/>
      <c r="B19" s="24" t="s">
        <v>27</v>
      </c>
      <c r="C19" s="26">
        <v>16023000</v>
      </c>
      <c r="D19" s="26">
        <v>18842288</v>
      </c>
      <c r="E19" s="26">
        <v>19081000</v>
      </c>
      <c r="F19" s="38">
        <v>19081000</v>
      </c>
      <c r="G19" s="178">
        <f>H19-F19</f>
        <v>764609</v>
      </c>
      <c r="H19" s="201">
        <v>19845609</v>
      </c>
      <c r="I19" s="22"/>
      <c r="J19" s="29" t="s">
        <v>28</v>
      </c>
      <c r="K19" s="19">
        <v>11858308</v>
      </c>
      <c r="L19" s="19">
        <v>11692068</v>
      </c>
      <c r="M19" s="19">
        <v>10700000</v>
      </c>
      <c r="N19" s="21">
        <v>12653000</v>
      </c>
      <c r="O19" s="20">
        <f>P19-N19</f>
        <v>0</v>
      </c>
      <c r="P19" s="201">
        <v>12653000</v>
      </c>
    </row>
    <row r="20" spans="1:16" ht="15" customHeight="1" x14ac:dyDescent="0.25">
      <c r="A20" s="17"/>
      <c r="B20" s="30"/>
      <c r="C20" s="31"/>
      <c r="D20" s="31"/>
      <c r="E20" s="31"/>
      <c r="F20" s="32"/>
      <c r="G20" s="177"/>
      <c r="H20" s="201"/>
      <c r="I20" s="22"/>
      <c r="J20" s="24" t="s">
        <v>29</v>
      </c>
      <c r="K20" s="19">
        <v>34520000</v>
      </c>
      <c r="L20" s="19">
        <v>34822245</v>
      </c>
      <c r="M20" s="19">
        <v>33383549</v>
      </c>
      <c r="N20" s="21">
        <v>35573954</v>
      </c>
      <c r="O20" s="20">
        <f>P20-N20</f>
        <v>3327311</v>
      </c>
      <c r="P20" s="201">
        <v>38901265</v>
      </c>
    </row>
    <row r="21" spans="1:16" ht="15" customHeight="1" x14ac:dyDescent="0.25">
      <c r="A21" s="17"/>
      <c r="B21" s="30"/>
      <c r="C21" s="31"/>
      <c r="D21" s="31"/>
      <c r="E21" s="31"/>
      <c r="F21" s="32"/>
      <c r="G21" s="177"/>
      <c r="H21" s="201"/>
      <c r="I21" s="22"/>
      <c r="J21" s="24" t="s">
        <v>30</v>
      </c>
      <c r="K21" s="19">
        <v>0</v>
      </c>
      <c r="L21" s="19">
        <v>75066</v>
      </c>
      <c r="M21" s="19">
        <v>0</v>
      </c>
      <c r="N21" s="21">
        <v>241284</v>
      </c>
      <c r="O21" s="20">
        <f>P21-N21</f>
        <v>0</v>
      </c>
      <c r="P21" s="201">
        <v>241284</v>
      </c>
    </row>
    <row r="22" spans="1:16" ht="15" customHeight="1" x14ac:dyDescent="0.25">
      <c r="A22" s="17"/>
      <c r="B22" s="30" t="s">
        <v>31</v>
      </c>
      <c r="C22" s="31">
        <f>SUM(C18:C20)</f>
        <v>28089452</v>
      </c>
      <c r="D22" s="31">
        <f>SUM(D18:D20)</f>
        <v>34633430</v>
      </c>
      <c r="E22" s="31">
        <f>SUM(E18:E20)</f>
        <v>31304327</v>
      </c>
      <c r="F22" s="32">
        <f>SUM(F18:F20)</f>
        <v>41437503</v>
      </c>
      <c r="G22" s="177">
        <f>SUM(G18:G20)</f>
        <v>-817435</v>
      </c>
      <c r="H22" s="202">
        <f>SUM(H18:H19)</f>
        <v>40620068</v>
      </c>
      <c r="I22" s="22"/>
      <c r="J22" s="33" t="s">
        <v>31</v>
      </c>
      <c r="K22" s="34">
        <f>SUM(K17:K21)</f>
        <v>103311908</v>
      </c>
      <c r="L22" s="34">
        <f>SUM(L17:L21)</f>
        <v>105683458</v>
      </c>
      <c r="M22" s="34">
        <f>SUM(M17:M21)</f>
        <v>101398549</v>
      </c>
      <c r="N22" s="36">
        <f>SUM(N17:N21)</f>
        <v>112738721</v>
      </c>
      <c r="O22" s="35">
        <f>SUM(O17:O21)</f>
        <v>5681311</v>
      </c>
      <c r="P22" s="70">
        <f>SUM(P18:P21)</f>
        <v>118420032</v>
      </c>
    </row>
    <row r="23" spans="1:16" ht="15" customHeight="1" x14ac:dyDescent="0.25">
      <c r="A23" s="17"/>
      <c r="B23" s="30"/>
      <c r="C23" s="31"/>
      <c r="D23" s="31"/>
      <c r="E23" s="31"/>
      <c r="F23" s="32"/>
      <c r="G23" s="177"/>
      <c r="H23" s="201"/>
      <c r="I23" s="22"/>
      <c r="J23" s="33"/>
      <c r="K23" s="34"/>
      <c r="L23" s="34"/>
      <c r="M23" s="34"/>
      <c r="N23" s="36"/>
      <c r="O23" s="35"/>
      <c r="P23" s="201"/>
    </row>
    <row r="24" spans="1:16" ht="15" customHeight="1" x14ac:dyDescent="0.25">
      <c r="A24" s="17" t="s">
        <v>32</v>
      </c>
      <c r="B24" s="37" t="s">
        <v>33</v>
      </c>
      <c r="C24" s="26"/>
      <c r="D24" s="26"/>
      <c r="E24" s="26"/>
      <c r="F24" s="27"/>
      <c r="G24" s="178"/>
      <c r="H24" s="201"/>
      <c r="I24" s="39" t="s">
        <v>32</v>
      </c>
      <c r="J24" s="37" t="s">
        <v>33</v>
      </c>
      <c r="K24" s="19"/>
      <c r="L24" s="19"/>
      <c r="M24" s="19"/>
      <c r="N24" s="21"/>
      <c r="O24" s="20"/>
      <c r="P24" s="201"/>
    </row>
    <row r="25" spans="1:16" ht="15" customHeight="1" x14ac:dyDescent="0.25">
      <c r="A25" s="17"/>
      <c r="B25" s="24" t="s">
        <v>34</v>
      </c>
      <c r="C25" s="26">
        <v>0</v>
      </c>
      <c r="D25" s="26">
        <v>1260</v>
      </c>
      <c r="E25" s="26">
        <v>5000</v>
      </c>
      <c r="F25" s="27">
        <f>H25</f>
        <v>7000</v>
      </c>
      <c r="G25" s="178">
        <v>0</v>
      </c>
      <c r="H25" s="201">
        <v>7000</v>
      </c>
      <c r="I25" s="189"/>
      <c r="J25" s="24" t="s">
        <v>35</v>
      </c>
      <c r="K25" s="19">
        <v>0</v>
      </c>
      <c r="L25" s="19">
        <v>2382633</v>
      </c>
      <c r="M25" s="19">
        <v>6793245</v>
      </c>
      <c r="N25" s="21">
        <f>P25</f>
        <v>6710000</v>
      </c>
      <c r="O25" s="20">
        <f>P25-N25</f>
        <v>0</v>
      </c>
      <c r="P25" s="201">
        <v>6710000</v>
      </c>
    </row>
    <row r="26" spans="1:16" ht="28.9" customHeight="1" x14ac:dyDescent="0.25">
      <c r="A26" s="17"/>
      <c r="B26" s="24"/>
      <c r="C26" s="26"/>
      <c r="D26" s="26"/>
      <c r="E26" s="26"/>
      <c r="F26" s="27"/>
      <c r="G26" s="178"/>
      <c r="H26" s="201"/>
      <c r="I26" s="22"/>
      <c r="J26" s="29" t="s">
        <v>36</v>
      </c>
      <c r="K26" s="19">
        <v>0</v>
      </c>
      <c r="L26" s="19">
        <v>442927</v>
      </c>
      <c r="M26" s="19">
        <v>1400000</v>
      </c>
      <c r="N26" s="21">
        <f>P26</f>
        <v>1400000</v>
      </c>
      <c r="O26" s="20">
        <f>P26-N26</f>
        <v>0</v>
      </c>
      <c r="P26" s="201">
        <v>1400000</v>
      </c>
    </row>
    <row r="27" spans="1:16" ht="15" customHeight="1" x14ac:dyDescent="0.25">
      <c r="A27" s="17"/>
      <c r="B27" s="30"/>
      <c r="C27" s="31"/>
      <c r="D27" s="31"/>
      <c r="E27" s="31"/>
      <c r="F27" s="32"/>
      <c r="G27" s="177"/>
      <c r="H27" s="201"/>
      <c r="I27" s="22"/>
      <c r="J27" s="24" t="s">
        <v>37</v>
      </c>
      <c r="K27" s="19">
        <v>0</v>
      </c>
      <c r="L27" s="19">
        <v>273315</v>
      </c>
      <c r="M27" s="19">
        <v>1365000</v>
      </c>
      <c r="N27" s="21">
        <f>P27</f>
        <v>1570245</v>
      </c>
      <c r="O27" s="20">
        <f>P27-N27</f>
        <v>0</v>
      </c>
      <c r="P27" s="201">
        <v>1570245</v>
      </c>
    </row>
    <row r="28" spans="1:16" ht="15" customHeight="1" x14ac:dyDescent="0.25">
      <c r="A28" s="17"/>
      <c r="B28" s="30"/>
      <c r="C28" s="31"/>
      <c r="D28" s="31"/>
      <c r="E28" s="31"/>
      <c r="F28" s="32"/>
      <c r="G28" s="177"/>
      <c r="H28" s="201"/>
      <c r="I28" s="22"/>
      <c r="J28" s="40" t="s">
        <v>38</v>
      </c>
      <c r="K28" s="19">
        <v>0</v>
      </c>
      <c r="L28" s="19">
        <v>0</v>
      </c>
      <c r="M28" s="19">
        <v>137968</v>
      </c>
      <c r="N28" s="21">
        <f>P28</f>
        <v>137968</v>
      </c>
      <c r="O28" s="20">
        <f>P28-N28</f>
        <v>0</v>
      </c>
      <c r="P28" s="201">
        <v>137968</v>
      </c>
    </row>
    <row r="29" spans="1:16" ht="15" customHeight="1" x14ac:dyDescent="0.25">
      <c r="A29" s="17"/>
      <c r="B29" s="30" t="s">
        <v>39</v>
      </c>
      <c r="C29" s="31">
        <f>SUM(C25:C27)</f>
        <v>0</v>
      </c>
      <c r="D29" s="31">
        <f>SUM(D25:D27)</f>
        <v>1260</v>
      </c>
      <c r="E29" s="31">
        <f>SUM(E25:E27)</f>
        <v>5000</v>
      </c>
      <c r="F29" s="32">
        <f>SUM(F25:F27)</f>
        <v>7000</v>
      </c>
      <c r="G29" s="177">
        <f>SUM(G25:G27)</f>
        <v>0</v>
      </c>
      <c r="H29" s="70">
        <f>H25</f>
        <v>7000</v>
      </c>
      <c r="I29" s="22"/>
      <c r="J29" s="30" t="s">
        <v>39</v>
      </c>
      <c r="K29" s="34">
        <f>SUM(K24:K28)</f>
        <v>0</v>
      </c>
      <c r="L29" s="34">
        <f>SUM(L24:L28)</f>
        <v>3098875</v>
      </c>
      <c r="M29" s="34">
        <f>SUM(M24:M28)</f>
        <v>9696213</v>
      </c>
      <c r="N29" s="36">
        <f>SUM(N24:N28)</f>
        <v>9818213</v>
      </c>
      <c r="O29" s="35">
        <f>SUM(O24:O28)</f>
        <v>0</v>
      </c>
      <c r="P29" s="70">
        <f>SUM(P25:P28)</f>
        <v>9818213</v>
      </c>
    </row>
    <row r="30" spans="1:16" ht="15" customHeight="1" x14ac:dyDescent="0.25">
      <c r="A30" s="41"/>
      <c r="B30" s="42"/>
      <c r="C30" s="43"/>
      <c r="D30" s="43"/>
      <c r="E30" s="43"/>
      <c r="F30" s="45"/>
      <c r="G30" s="180"/>
      <c r="H30" s="201"/>
      <c r="I30" s="190"/>
      <c r="J30" s="30"/>
      <c r="K30" s="34"/>
      <c r="L30" s="34"/>
      <c r="M30" s="34"/>
      <c r="N30" s="36"/>
      <c r="O30" s="35"/>
      <c r="P30" s="201"/>
    </row>
    <row r="31" spans="1:16" ht="15" customHeight="1" x14ac:dyDescent="0.25">
      <c r="A31" s="430" t="s">
        <v>40</v>
      </c>
      <c r="B31" s="431"/>
      <c r="C31" s="31">
        <f>C15+C22+C29</f>
        <v>283446999</v>
      </c>
      <c r="D31" s="31">
        <f>D15+D22+D29</f>
        <v>340591661</v>
      </c>
      <c r="E31" s="31">
        <f>E15+E22+E29</f>
        <v>315507314</v>
      </c>
      <c r="F31" s="32">
        <f>F15+F22+F29</f>
        <v>311885720</v>
      </c>
      <c r="G31" s="177">
        <f>G15+G22+G29</f>
        <v>-817435</v>
      </c>
      <c r="H31" s="201">
        <f>H29+H22+H15</f>
        <v>311068285</v>
      </c>
      <c r="I31" s="432" t="s">
        <v>41</v>
      </c>
      <c r="J31" s="433"/>
      <c r="K31" s="34">
        <f>K15+K22+K29</f>
        <v>321546501</v>
      </c>
      <c r="L31" s="34">
        <f>L15+L22+L29</f>
        <v>292686804</v>
      </c>
      <c r="M31" s="34">
        <f>M15+M22+M29</f>
        <v>312711045</v>
      </c>
      <c r="N31" s="36">
        <f>N15+N22+N29</f>
        <v>328694766</v>
      </c>
      <c r="O31" s="35">
        <f>O15+O22+O29</f>
        <v>5681311</v>
      </c>
      <c r="P31" s="201">
        <f>P29+P22+P15</f>
        <v>334376077</v>
      </c>
    </row>
    <row r="32" spans="1:16" ht="15" customHeight="1" x14ac:dyDescent="0.25">
      <c r="A32" s="41"/>
      <c r="B32" s="42"/>
      <c r="C32" s="43"/>
      <c r="D32" s="43"/>
      <c r="E32" s="43"/>
      <c r="F32" s="45"/>
      <c r="G32" s="180"/>
      <c r="H32" s="201"/>
      <c r="I32" s="191"/>
      <c r="J32" s="46"/>
      <c r="K32" s="47"/>
      <c r="L32" s="47"/>
      <c r="M32" s="47"/>
      <c r="N32" s="49"/>
      <c r="O32" s="48"/>
      <c r="P32" s="201"/>
    </row>
    <row r="33" spans="1:16" ht="15" customHeight="1" x14ac:dyDescent="0.25">
      <c r="A33" s="430" t="s">
        <v>42</v>
      </c>
      <c r="B33" s="431"/>
      <c r="C33" s="31">
        <v>0</v>
      </c>
      <c r="D33" s="31">
        <v>4488745</v>
      </c>
      <c r="E33" s="31">
        <v>0</v>
      </c>
      <c r="F33" s="32">
        <v>292066</v>
      </c>
      <c r="G33" s="177">
        <v>0</v>
      </c>
      <c r="H33" s="201">
        <v>292066</v>
      </c>
      <c r="I33" s="434" t="s">
        <v>43</v>
      </c>
      <c r="J33" s="431"/>
      <c r="K33" s="34">
        <v>4276181</v>
      </c>
      <c r="L33" s="34">
        <v>4276181</v>
      </c>
      <c r="M33" s="34">
        <v>4488745</v>
      </c>
      <c r="N33" s="36">
        <v>4780811</v>
      </c>
      <c r="O33" s="35">
        <v>0</v>
      </c>
      <c r="P33" s="201">
        <v>4780811</v>
      </c>
    </row>
    <row r="34" spans="1:16" ht="15" customHeight="1" x14ac:dyDescent="0.25">
      <c r="A34" s="50"/>
      <c r="B34" s="37"/>
      <c r="C34" s="26"/>
      <c r="D34" s="26"/>
      <c r="E34" s="26"/>
      <c r="F34" s="27"/>
      <c r="G34" s="178"/>
      <c r="H34" s="201"/>
      <c r="I34" s="192"/>
      <c r="J34" s="37"/>
      <c r="K34" s="47"/>
      <c r="L34" s="47"/>
      <c r="M34" s="47"/>
      <c r="N34" s="49"/>
      <c r="O34" s="48"/>
      <c r="P34" s="201"/>
    </row>
    <row r="35" spans="1:16" ht="15" customHeight="1" x14ac:dyDescent="0.3">
      <c r="A35" s="51" t="s">
        <v>44</v>
      </c>
      <c r="B35" s="52"/>
      <c r="C35" s="53">
        <f t="shared" ref="C35:H35" si="3">C31+C33</f>
        <v>283446999</v>
      </c>
      <c r="D35" s="53">
        <f t="shared" si="3"/>
        <v>345080406</v>
      </c>
      <c r="E35" s="53">
        <f t="shared" si="3"/>
        <v>315507314</v>
      </c>
      <c r="F35" s="55">
        <f>F31+F33</f>
        <v>312177786</v>
      </c>
      <c r="G35" s="181">
        <f t="shared" si="3"/>
        <v>-817435</v>
      </c>
      <c r="H35" s="53">
        <f t="shared" si="3"/>
        <v>311360351</v>
      </c>
      <c r="I35" s="193" t="s">
        <v>45</v>
      </c>
      <c r="J35" s="52" t="s">
        <v>45</v>
      </c>
      <c r="K35" s="53">
        <f>K31+K33</f>
        <v>325822682</v>
      </c>
      <c r="L35" s="53">
        <f>L31+L33</f>
        <v>296962985</v>
      </c>
      <c r="M35" s="53">
        <f>M31+M33</f>
        <v>317199790</v>
      </c>
      <c r="N35" s="55">
        <f>N31+N33</f>
        <v>333475577</v>
      </c>
      <c r="O35" s="54">
        <f>O31+O33</f>
        <v>5681311</v>
      </c>
      <c r="P35" s="53">
        <f>P33+P31</f>
        <v>339156888</v>
      </c>
    </row>
    <row r="36" spans="1:16" ht="15" customHeight="1" x14ac:dyDescent="0.3">
      <c r="A36" s="56"/>
      <c r="B36" s="57"/>
      <c r="C36" s="58"/>
      <c r="D36" s="58"/>
      <c r="E36" s="58"/>
      <c r="F36" s="59"/>
      <c r="G36" s="183"/>
      <c r="H36" s="201"/>
      <c r="I36" s="194"/>
      <c r="J36" s="57"/>
      <c r="K36" s="60"/>
      <c r="L36" s="60"/>
      <c r="M36" s="60"/>
      <c r="N36" s="62"/>
      <c r="O36" s="61"/>
      <c r="P36" s="201"/>
    </row>
    <row r="37" spans="1:16" ht="15" customHeight="1" x14ac:dyDescent="0.25">
      <c r="A37" s="427" t="s">
        <v>46</v>
      </c>
      <c r="B37" s="428"/>
      <c r="C37" s="63"/>
      <c r="D37" s="63"/>
      <c r="E37" s="63"/>
      <c r="F37" s="64"/>
      <c r="G37" s="184"/>
      <c r="H37" s="201"/>
      <c r="I37" s="429" t="s">
        <v>73</v>
      </c>
      <c r="J37" s="428"/>
      <c r="K37" s="65"/>
      <c r="L37" s="65"/>
      <c r="M37" s="65"/>
      <c r="N37" s="67"/>
      <c r="O37" s="66"/>
      <c r="P37" s="201"/>
    </row>
    <row r="38" spans="1:16" ht="15" customHeight="1" x14ac:dyDescent="0.25">
      <c r="A38" s="427" t="s">
        <v>47</v>
      </c>
      <c r="B38" s="437"/>
      <c r="C38" s="63"/>
      <c r="D38" s="63"/>
      <c r="E38" s="63"/>
      <c r="F38" s="64"/>
      <c r="G38" s="184"/>
      <c r="H38" s="201"/>
      <c r="I38" s="429" t="s">
        <v>48</v>
      </c>
      <c r="J38" s="437"/>
      <c r="K38" s="65"/>
      <c r="L38" s="65"/>
      <c r="M38" s="65"/>
      <c r="N38" s="67"/>
      <c r="O38" s="66"/>
      <c r="P38" s="201"/>
    </row>
    <row r="39" spans="1:16" ht="15" customHeight="1" x14ac:dyDescent="0.25">
      <c r="A39" s="17" t="s">
        <v>10</v>
      </c>
      <c r="B39" s="68" t="s">
        <v>11</v>
      </c>
      <c r="C39" s="19"/>
      <c r="D39" s="19"/>
      <c r="E39" s="19"/>
      <c r="F39" s="21"/>
      <c r="G39" s="185"/>
      <c r="H39" s="201"/>
      <c r="I39" s="39" t="s">
        <v>10</v>
      </c>
      <c r="J39" s="23" t="s">
        <v>11</v>
      </c>
      <c r="K39" s="19"/>
      <c r="L39" s="19"/>
      <c r="M39" s="19"/>
      <c r="N39" s="21"/>
      <c r="O39" s="20"/>
      <c r="P39" s="201"/>
    </row>
    <row r="40" spans="1:16" ht="15" customHeight="1" x14ac:dyDescent="0.25">
      <c r="A40" s="69"/>
      <c r="B40" s="40" t="s">
        <v>49</v>
      </c>
      <c r="C40" s="19">
        <v>86185955</v>
      </c>
      <c r="D40" s="19">
        <v>268000</v>
      </c>
      <c r="E40" s="19">
        <v>104528617</v>
      </c>
      <c r="F40" s="21">
        <f>H40</f>
        <v>64528617</v>
      </c>
      <c r="G40" s="185">
        <v>0</v>
      </c>
      <c r="H40" s="201">
        <v>64528617</v>
      </c>
      <c r="I40" s="39"/>
      <c r="J40" s="24" t="s">
        <v>50</v>
      </c>
      <c r="K40" s="19">
        <v>38100000</v>
      </c>
      <c r="L40" s="19">
        <v>39058972</v>
      </c>
      <c r="M40" s="19">
        <v>4350000</v>
      </c>
      <c r="N40" s="21">
        <f>P40</f>
        <v>4588500</v>
      </c>
      <c r="O40" s="20">
        <f>P40-N40</f>
        <v>0</v>
      </c>
      <c r="P40" s="201">
        <v>4588500</v>
      </c>
    </row>
    <row r="41" spans="1:16" ht="15" customHeight="1" x14ac:dyDescent="0.25">
      <c r="A41" s="69"/>
      <c r="B41" s="40" t="s">
        <v>51</v>
      </c>
      <c r="C41" s="19">
        <v>0</v>
      </c>
      <c r="D41" s="19">
        <v>11000</v>
      </c>
      <c r="E41" s="19">
        <v>7000000</v>
      </c>
      <c r="F41" s="21">
        <f>H41</f>
        <v>7001000</v>
      </c>
      <c r="G41" s="185">
        <v>0</v>
      </c>
      <c r="H41" s="201">
        <v>7001000</v>
      </c>
      <c r="I41" s="39"/>
      <c r="J41" s="24" t="s">
        <v>52</v>
      </c>
      <c r="K41" s="19">
        <v>95154097</v>
      </c>
      <c r="L41" s="19">
        <v>5628763</v>
      </c>
      <c r="M41" s="19">
        <v>209473000</v>
      </c>
      <c r="N41" s="21">
        <v>203933000</v>
      </c>
      <c r="O41" s="20">
        <f>P41-N41</f>
        <v>-6498746</v>
      </c>
      <c r="P41" s="201">
        <v>197434254</v>
      </c>
    </row>
    <row r="42" spans="1:16" ht="15" customHeight="1" x14ac:dyDescent="0.25">
      <c r="A42" s="69"/>
      <c r="B42" s="40" t="s">
        <v>53</v>
      </c>
      <c r="C42" s="19">
        <v>0</v>
      </c>
      <c r="D42" s="19">
        <v>0</v>
      </c>
      <c r="E42" s="19">
        <v>0</v>
      </c>
      <c r="F42" s="21">
        <f>E42+G42</f>
        <v>0</v>
      </c>
      <c r="G42" s="185">
        <v>0</v>
      </c>
      <c r="H42" s="201">
        <v>0</v>
      </c>
      <c r="I42" s="39"/>
      <c r="J42" s="24" t="s">
        <v>54</v>
      </c>
      <c r="K42" s="19">
        <v>550000</v>
      </c>
      <c r="L42" s="19">
        <v>39131351</v>
      </c>
      <c r="M42" s="19">
        <v>500000</v>
      </c>
      <c r="N42" s="21">
        <f>P42</f>
        <v>500000</v>
      </c>
      <c r="O42" s="20">
        <f>P42-N42</f>
        <v>0</v>
      </c>
      <c r="P42" s="201">
        <v>500000</v>
      </c>
    </row>
    <row r="43" spans="1:16" s="198" customFormat="1" ht="15.75" x14ac:dyDescent="0.25">
      <c r="A43" s="69"/>
      <c r="B43" s="33" t="s">
        <v>22</v>
      </c>
      <c r="C43" s="70">
        <f>SUM(C40:C42)</f>
        <v>86185955</v>
      </c>
      <c r="D43" s="70">
        <f>SUM(D40:D42)</f>
        <v>279000</v>
      </c>
      <c r="E43" s="70">
        <f>SUM(E40:E42)</f>
        <v>111528617</v>
      </c>
      <c r="F43" s="71">
        <f>F40+F41</f>
        <v>71529617</v>
      </c>
      <c r="G43" s="186">
        <f>SUM(G40:G42)</f>
        <v>0</v>
      </c>
      <c r="H43" s="70">
        <f>SUM(H40:H42)</f>
        <v>71529617</v>
      </c>
      <c r="I43" s="195"/>
      <c r="J43" s="33" t="s">
        <v>22</v>
      </c>
      <c r="K43" s="72">
        <f t="shared" ref="K43:P43" si="4">SUM(K40:K42)</f>
        <v>133804097</v>
      </c>
      <c r="L43" s="72">
        <f t="shared" si="4"/>
        <v>83819086</v>
      </c>
      <c r="M43" s="72">
        <f t="shared" si="4"/>
        <v>214323000</v>
      </c>
      <c r="N43" s="74">
        <f t="shared" si="4"/>
        <v>209021500</v>
      </c>
      <c r="O43" s="73">
        <f t="shared" si="4"/>
        <v>-6498746</v>
      </c>
      <c r="P43" s="70">
        <f t="shared" si="4"/>
        <v>202522754</v>
      </c>
    </row>
    <row r="44" spans="1:16" s="198" customFormat="1" ht="15.75" x14ac:dyDescent="0.25">
      <c r="A44" s="69"/>
      <c r="B44" s="33"/>
      <c r="C44" s="70"/>
      <c r="D44" s="70"/>
      <c r="E44" s="70"/>
      <c r="F44" s="71"/>
      <c r="G44" s="186"/>
      <c r="H44" s="201"/>
      <c r="I44" s="195"/>
      <c r="J44" s="33"/>
      <c r="K44" s="72"/>
      <c r="L44" s="72"/>
      <c r="M44" s="72"/>
      <c r="N44" s="74"/>
      <c r="O44" s="73"/>
      <c r="P44" s="201"/>
    </row>
    <row r="45" spans="1:16" s="198" customFormat="1" ht="15.75" x14ac:dyDescent="0.25">
      <c r="A45" s="75" t="s">
        <v>23</v>
      </c>
      <c r="B45" s="76" t="s">
        <v>24</v>
      </c>
      <c r="C45" s="47"/>
      <c r="D45" s="47"/>
      <c r="E45" s="47"/>
      <c r="F45" s="49"/>
      <c r="G45" s="187"/>
      <c r="H45" s="201"/>
      <c r="I45" s="39" t="s">
        <v>23</v>
      </c>
      <c r="J45" s="18" t="s">
        <v>24</v>
      </c>
      <c r="K45" s="19"/>
      <c r="L45" s="19"/>
      <c r="M45" s="19"/>
      <c r="N45" s="21"/>
      <c r="O45" s="20"/>
      <c r="P45" s="201"/>
    </row>
    <row r="46" spans="1:16" s="198" customFormat="1" ht="15.75" x14ac:dyDescent="0.25">
      <c r="A46" s="77"/>
      <c r="B46" s="78" t="s">
        <v>55</v>
      </c>
      <c r="C46" s="19">
        <v>15000</v>
      </c>
      <c r="D46" s="19">
        <v>0</v>
      </c>
      <c r="E46" s="19">
        <v>0</v>
      </c>
      <c r="F46" s="21">
        <v>0</v>
      </c>
      <c r="G46" s="185">
        <v>0</v>
      </c>
      <c r="H46" s="201">
        <v>0</v>
      </c>
      <c r="I46" s="39"/>
      <c r="J46" s="24" t="s">
        <v>56</v>
      </c>
      <c r="K46" s="79">
        <v>254000</v>
      </c>
      <c r="L46" s="19">
        <v>80501</v>
      </c>
      <c r="M46" s="19">
        <v>128000</v>
      </c>
      <c r="N46" s="21">
        <v>253004</v>
      </c>
      <c r="O46" s="80">
        <f>P46-N46</f>
        <v>0</v>
      </c>
      <c r="P46" s="201">
        <v>253004</v>
      </c>
    </row>
    <row r="47" spans="1:16" s="198" customFormat="1" ht="15.75" x14ac:dyDescent="0.25">
      <c r="A47" s="77"/>
      <c r="B47" s="81" t="s">
        <v>31</v>
      </c>
      <c r="C47" s="34">
        <f>C46</f>
        <v>15000</v>
      </c>
      <c r="D47" s="34">
        <f>D46</f>
        <v>0</v>
      </c>
      <c r="E47" s="34">
        <f>E46</f>
        <v>0</v>
      </c>
      <c r="F47" s="36">
        <f>F46</f>
        <v>0</v>
      </c>
      <c r="G47" s="188">
        <f>G46</f>
        <v>0</v>
      </c>
      <c r="H47" s="70">
        <v>0</v>
      </c>
      <c r="I47" s="39"/>
      <c r="J47" s="33" t="s">
        <v>57</v>
      </c>
      <c r="K47" s="82">
        <f>SUM(K46)</f>
        <v>254000</v>
      </c>
      <c r="L47" s="34">
        <f>SUM(L46)</f>
        <v>80501</v>
      </c>
      <c r="M47" s="34">
        <f>SUM(M46)</f>
        <v>128000</v>
      </c>
      <c r="N47" s="36">
        <f>SUM(N46)</f>
        <v>253004</v>
      </c>
      <c r="O47" s="83">
        <f>SUM(O46)</f>
        <v>0</v>
      </c>
      <c r="P47" s="70">
        <f>P46</f>
        <v>253004</v>
      </c>
    </row>
    <row r="48" spans="1:16" s="198" customFormat="1" ht="15.75" x14ac:dyDescent="0.25">
      <c r="A48" s="84"/>
      <c r="B48" s="81"/>
      <c r="C48" s="34"/>
      <c r="D48" s="34"/>
      <c r="E48" s="34"/>
      <c r="F48" s="36"/>
      <c r="G48" s="188"/>
      <c r="H48" s="201"/>
      <c r="I48" s="39"/>
      <c r="J48" s="33"/>
      <c r="K48" s="82"/>
      <c r="L48" s="34"/>
      <c r="M48" s="34"/>
      <c r="N48" s="36"/>
      <c r="O48" s="83"/>
      <c r="P48" s="201"/>
    </row>
    <row r="49" spans="1:16" s="198" customFormat="1" ht="15.75" x14ac:dyDescent="0.25">
      <c r="A49" s="75" t="s">
        <v>32</v>
      </c>
      <c r="B49" s="37" t="s">
        <v>33</v>
      </c>
      <c r="C49" s="47"/>
      <c r="D49" s="47"/>
      <c r="E49" s="47"/>
      <c r="F49" s="49"/>
      <c r="G49" s="187"/>
      <c r="H49" s="201"/>
      <c r="I49" s="39" t="s">
        <v>32</v>
      </c>
      <c r="J49" s="37" t="s">
        <v>33</v>
      </c>
      <c r="K49" s="19"/>
      <c r="L49" s="19"/>
      <c r="M49" s="19"/>
      <c r="N49" s="21"/>
      <c r="O49" s="20"/>
      <c r="P49" s="201"/>
    </row>
    <row r="50" spans="1:16" s="198" customFormat="1" ht="15.75" x14ac:dyDescent="0.25">
      <c r="A50" s="77"/>
      <c r="B50" s="78"/>
      <c r="C50" s="19"/>
      <c r="D50" s="19"/>
      <c r="E50" s="19"/>
      <c r="F50" s="21"/>
      <c r="G50" s="185"/>
      <c r="H50" s="201"/>
      <c r="I50" s="39"/>
      <c r="J50" s="24" t="s">
        <v>58</v>
      </c>
      <c r="K50" s="79">
        <v>0</v>
      </c>
      <c r="L50" s="19">
        <v>50800</v>
      </c>
      <c r="M50" s="19">
        <v>64000</v>
      </c>
      <c r="N50" s="21">
        <v>64000</v>
      </c>
      <c r="O50" s="80">
        <v>0</v>
      </c>
      <c r="P50" s="201">
        <v>64000</v>
      </c>
    </row>
    <row r="51" spans="1:16" s="198" customFormat="1" ht="15.75" x14ac:dyDescent="0.25">
      <c r="A51" s="77"/>
      <c r="B51" s="30" t="s">
        <v>39</v>
      </c>
      <c r="C51" s="34">
        <f>C50</f>
        <v>0</v>
      </c>
      <c r="D51" s="34">
        <f>D50</f>
        <v>0</v>
      </c>
      <c r="E51" s="34">
        <f>E50</f>
        <v>0</v>
      </c>
      <c r="F51" s="36">
        <f>F50</f>
        <v>0</v>
      </c>
      <c r="G51" s="188">
        <f>G50</f>
        <v>0</v>
      </c>
      <c r="H51" s="70">
        <v>0</v>
      </c>
      <c r="I51" s="39"/>
      <c r="J51" s="33" t="s">
        <v>57</v>
      </c>
      <c r="K51" s="82">
        <f>SUM(K50)</f>
        <v>0</v>
      </c>
      <c r="L51" s="34">
        <f>SUM(L50)</f>
        <v>50800</v>
      </c>
      <c r="M51" s="34">
        <f>SUM(M50)</f>
        <v>64000</v>
      </c>
      <c r="N51" s="36">
        <f>SUM(N50)</f>
        <v>64000</v>
      </c>
      <c r="O51" s="83">
        <f>SUM(O50)</f>
        <v>0</v>
      </c>
      <c r="P51" s="70">
        <f>P50</f>
        <v>64000</v>
      </c>
    </row>
    <row r="52" spans="1:16" s="198" customFormat="1" ht="15.75" x14ac:dyDescent="0.25">
      <c r="A52" s="84"/>
      <c r="B52" s="30"/>
      <c r="C52" s="34"/>
      <c r="D52" s="34"/>
      <c r="E52" s="34"/>
      <c r="F52" s="36"/>
      <c r="G52" s="188"/>
      <c r="H52" s="201"/>
      <c r="I52" s="39"/>
      <c r="J52" s="33"/>
      <c r="K52" s="82"/>
      <c r="L52" s="34"/>
      <c r="M52" s="34"/>
      <c r="N52" s="36"/>
      <c r="O52" s="83"/>
      <c r="P52" s="201"/>
    </row>
    <row r="53" spans="1:16" ht="15" customHeight="1" x14ac:dyDescent="0.25">
      <c r="A53" s="438" t="s">
        <v>59</v>
      </c>
      <c r="B53" s="439"/>
      <c r="C53" s="31">
        <f>C43+C47+C51</f>
        <v>86200955</v>
      </c>
      <c r="D53" s="31">
        <f>D43+D47+D51</f>
        <v>279000</v>
      </c>
      <c r="E53" s="31">
        <f>E43+E47+E51</f>
        <v>111528617</v>
      </c>
      <c r="F53" s="32">
        <f>F43+F47+F51</f>
        <v>71529617</v>
      </c>
      <c r="G53" s="177">
        <f>G43+G47+G51</f>
        <v>0</v>
      </c>
      <c r="H53" s="70">
        <f>H51+H47+H43</f>
        <v>71529617</v>
      </c>
      <c r="I53" s="440" t="s">
        <v>60</v>
      </c>
      <c r="J53" s="441"/>
      <c r="K53" s="34">
        <f>K43+K47+K51</f>
        <v>134058097</v>
      </c>
      <c r="L53" s="34">
        <f>L43+L47+L51</f>
        <v>83950387</v>
      </c>
      <c r="M53" s="34">
        <f>M43+M47+M51</f>
        <v>214515000</v>
      </c>
      <c r="N53" s="36">
        <f>N43+N47+N51</f>
        <v>209338504</v>
      </c>
      <c r="O53" s="35">
        <f>O43+O47+O51</f>
        <v>-6498746</v>
      </c>
      <c r="P53" s="201">
        <f>P51+P47+P43</f>
        <v>202839758</v>
      </c>
    </row>
    <row r="54" spans="1:16" ht="15" customHeight="1" x14ac:dyDescent="0.25">
      <c r="A54" s="85"/>
      <c r="B54" s="86"/>
      <c r="C54" s="43"/>
      <c r="D54" s="43"/>
      <c r="E54" s="43"/>
      <c r="F54" s="45"/>
      <c r="G54" s="180"/>
      <c r="H54" s="201"/>
      <c r="I54" s="12"/>
      <c r="J54" s="13"/>
      <c r="K54" s="47"/>
      <c r="L54" s="47"/>
      <c r="M54" s="47"/>
      <c r="N54" s="49"/>
      <c r="O54" s="48"/>
      <c r="P54" s="201"/>
    </row>
    <row r="55" spans="1:16" ht="15" customHeight="1" x14ac:dyDescent="0.25">
      <c r="A55" s="442" t="s">
        <v>61</v>
      </c>
      <c r="B55" s="443"/>
      <c r="C55" s="443"/>
      <c r="D55" s="443"/>
      <c r="E55" s="444"/>
      <c r="F55" s="87"/>
      <c r="G55" s="175"/>
      <c r="H55" s="201"/>
      <c r="I55" s="446" t="s">
        <v>62</v>
      </c>
      <c r="J55" s="429"/>
      <c r="K55" s="47"/>
      <c r="L55" s="47"/>
      <c r="M55" s="47"/>
      <c r="N55" s="49"/>
      <c r="O55" s="48"/>
      <c r="P55" s="201"/>
    </row>
    <row r="56" spans="1:16" ht="15" customHeight="1" x14ac:dyDescent="0.25">
      <c r="A56" s="75" t="s">
        <v>10</v>
      </c>
      <c r="B56" s="88" t="s">
        <v>11</v>
      </c>
      <c r="C56" s="19"/>
      <c r="D56" s="19"/>
      <c r="E56" s="19"/>
      <c r="F56" s="21"/>
      <c r="G56" s="185"/>
      <c r="H56" s="201"/>
      <c r="I56" s="39" t="s">
        <v>10</v>
      </c>
      <c r="J56" s="68" t="s">
        <v>11</v>
      </c>
      <c r="K56" s="47"/>
      <c r="L56" s="47"/>
      <c r="M56" s="47"/>
      <c r="N56" s="49"/>
      <c r="O56" s="48"/>
      <c r="P56" s="201"/>
    </row>
    <row r="57" spans="1:16" ht="27.6" customHeight="1" x14ac:dyDescent="0.25">
      <c r="A57" s="75"/>
      <c r="B57" s="89" t="s">
        <v>63</v>
      </c>
      <c r="C57" s="19">
        <v>0</v>
      </c>
      <c r="D57" s="19">
        <v>0</v>
      </c>
      <c r="E57" s="19">
        <v>50000000</v>
      </c>
      <c r="F57" s="21">
        <f>E57+G57</f>
        <v>50000000</v>
      </c>
      <c r="G57" s="185">
        <v>0</v>
      </c>
      <c r="H57" s="201">
        <v>50000000</v>
      </c>
      <c r="I57" s="39"/>
      <c r="J57" s="89" t="s">
        <v>64</v>
      </c>
      <c r="K57" s="19">
        <v>0</v>
      </c>
      <c r="L57" s="19">
        <v>0</v>
      </c>
      <c r="M57" s="19">
        <v>25000000</v>
      </c>
      <c r="N57" s="21">
        <v>25000000</v>
      </c>
      <c r="O57" s="20">
        <v>0</v>
      </c>
      <c r="P57" s="201">
        <v>25000000</v>
      </c>
    </row>
    <row r="58" spans="1:16" ht="25.9" customHeight="1" x14ac:dyDescent="0.25">
      <c r="A58" s="75"/>
      <c r="B58" s="89" t="s">
        <v>65</v>
      </c>
      <c r="C58" s="19">
        <v>0</v>
      </c>
      <c r="D58" s="19">
        <v>0</v>
      </c>
      <c r="E58" s="19">
        <v>25000000</v>
      </c>
      <c r="F58" s="21">
        <f>E58+G58</f>
        <v>25000000</v>
      </c>
      <c r="G58" s="185">
        <v>0</v>
      </c>
      <c r="H58" s="201">
        <v>25000000</v>
      </c>
      <c r="I58" s="39"/>
      <c r="J58" s="68"/>
      <c r="K58" s="47"/>
      <c r="L58" s="47"/>
      <c r="M58" s="47"/>
      <c r="N58" s="49"/>
      <c r="O58" s="48"/>
      <c r="P58" s="201"/>
    </row>
    <row r="59" spans="1:16" ht="32.25" customHeight="1" x14ac:dyDescent="0.25">
      <c r="A59" s="77"/>
      <c r="B59" s="89" t="s">
        <v>66</v>
      </c>
      <c r="C59" s="19">
        <v>88071346</v>
      </c>
      <c r="D59" s="19">
        <v>88071346</v>
      </c>
      <c r="E59" s="19">
        <v>54122434</v>
      </c>
      <c r="F59" s="21">
        <f>E59+G59</f>
        <v>54122434</v>
      </c>
      <c r="G59" s="185">
        <v>0</v>
      </c>
      <c r="H59" s="201">
        <v>54122434</v>
      </c>
      <c r="I59" s="39"/>
      <c r="J59" s="90"/>
      <c r="K59" s="19"/>
      <c r="L59" s="19"/>
      <c r="M59" s="19"/>
      <c r="N59" s="21"/>
      <c r="O59" s="20"/>
      <c r="P59" s="201"/>
    </row>
    <row r="60" spans="1:16" ht="32.25" customHeight="1" x14ac:dyDescent="0.25">
      <c r="A60" s="77"/>
      <c r="B60" s="89" t="s">
        <v>164</v>
      </c>
      <c r="C60" s="19"/>
      <c r="D60" s="19"/>
      <c r="E60" s="19">
        <v>0</v>
      </c>
      <c r="F60" s="21">
        <f>H60</f>
        <v>54427819</v>
      </c>
      <c r="G60" s="185">
        <v>0</v>
      </c>
      <c r="H60" s="201">
        <v>54427819</v>
      </c>
      <c r="I60" s="39"/>
      <c r="J60" s="90"/>
      <c r="K60" s="19"/>
      <c r="L60" s="19"/>
      <c r="M60" s="19"/>
      <c r="N60" s="21"/>
      <c r="O60" s="20"/>
      <c r="P60" s="201"/>
    </row>
    <row r="61" spans="1:16" s="198" customFormat="1" ht="15.75" x14ac:dyDescent="0.25">
      <c r="A61" s="69"/>
      <c r="B61" s="33" t="s">
        <v>22</v>
      </c>
      <c r="C61" s="70">
        <f>SUM(C57:C59)</f>
        <v>88071346</v>
      </c>
      <c r="D61" s="70">
        <f>SUM(D57:D59)</f>
        <v>88071346</v>
      </c>
      <c r="E61" s="70">
        <f>SUM(E57:E60)</f>
        <v>129122434</v>
      </c>
      <c r="F61" s="71">
        <f>SUM(F57:F60)</f>
        <v>183550253</v>
      </c>
      <c r="G61" s="186">
        <f>SUM(G57:G60)</f>
        <v>0</v>
      </c>
      <c r="H61" s="70">
        <f>SUM(H57:H60)</f>
        <v>183550253</v>
      </c>
      <c r="I61" s="195"/>
      <c r="J61" s="33" t="s">
        <v>22</v>
      </c>
      <c r="K61" s="72">
        <f>SUM(K56:K59)</f>
        <v>0</v>
      </c>
      <c r="L61" s="72">
        <f>SUM(L56:L59)</f>
        <v>0</v>
      </c>
      <c r="M61" s="72">
        <f>SUM(M56:M59)</f>
        <v>25000000</v>
      </c>
      <c r="N61" s="74">
        <f>SUM(N56:N59)</f>
        <v>25000000</v>
      </c>
      <c r="O61" s="73">
        <f>SUM(O56:O59)</f>
        <v>0</v>
      </c>
      <c r="P61" s="70">
        <f>P57</f>
        <v>25000000</v>
      </c>
    </row>
    <row r="62" spans="1:16" ht="15" customHeight="1" x14ac:dyDescent="0.25">
      <c r="A62" s="75" t="s">
        <v>23</v>
      </c>
      <c r="B62" s="91" t="s">
        <v>24</v>
      </c>
      <c r="C62" s="47"/>
      <c r="D62" s="47"/>
      <c r="E62" s="47"/>
      <c r="F62" s="49"/>
      <c r="G62" s="187"/>
      <c r="H62" s="201"/>
      <c r="I62" s="39" t="s">
        <v>23</v>
      </c>
      <c r="J62" s="37" t="s">
        <v>24</v>
      </c>
      <c r="K62" s="47"/>
      <c r="L62" s="47"/>
      <c r="M62" s="47"/>
      <c r="N62" s="49"/>
      <c r="O62" s="48"/>
      <c r="P62" s="201"/>
    </row>
    <row r="63" spans="1:16" ht="25.9" customHeight="1" x14ac:dyDescent="0.25">
      <c r="A63" s="77"/>
      <c r="B63" s="89" t="s">
        <v>67</v>
      </c>
      <c r="C63" s="26">
        <v>2161479</v>
      </c>
      <c r="D63" s="26">
        <v>2161479</v>
      </c>
      <c r="E63" s="26">
        <v>445712</v>
      </c>
      <c r="F63" s="27">
        <f>E63+G63</f>
        <v>445712</v>
      </c>
      <c r="G63" s="178">
        <v>0</v>
      </c>
      <c r="H63" s="201">
        <v>445712</v>
      </c>
      <c r="I63" s="39"/>
      <c r="J63" s="37"/>
      <c r="K63" s="19"/>
      <c r="L63" s="19"/>
      <c r="M63" s="19"/>
      <c r="N63" s="21"/>
      <c r="O63" s="20"/>
      <c r="P63" s="201"/>
    </row>
    <row r="64" spans="1:16" ht="15" customHeight="1" x14ac:dyDescent="0.25">
      <c r="A64" s="75" t="s">
        <v>32</v>
      </c>
      <c r="B64" s="37" t="s">
        <v>33</v>
      </c>
      <c r="C64" s="47"/>
      <c r="D64" s="47"/>
      <c r="E64" s="47"/>
      <c r="F64" s="49"/>
      <c r="G64" s="187"/>
      <c r="H64" s="201"/>
      <c r="I64" s="39" t="s">
        <v>32</v>
      </c>
      <c r="J64" s="37" t="s">
        <v>33</v>
      </c>
      <c r="K64" s="47"/>
      <c r="L64" s="47"/>
      <c r="M64" s="47"/>
      <c r="N64" s="49"/>
      <c r="O64" s="48"/>
      <c r="P64" s="201"/>
    </row>
    <row r="65" spans="1:256" ht="27" customHeight="1" x14ac:dyDescent="0.25">
      <c r="A65" s="77"/>
      <c r="B65" s="89" t="s">
        <v>68</v>
      </c>
      <c r="C65" s="26">
        <v>0</v>
      </c>
      <c r="D65" s="26">
        <v>0</v>
      </c>
      <c r="E65" s="26">
        <v>110713</v>
      </c>
      <c r="F65" s="27">
        <f>E65+G65</f>
        <v>110713</v>
      </c>
      <c r="G65" s="178">
        <v>0</v>
      </c>
      <c r="H65" s="201">
        <v>110713</v>
      </c>
      <c r="I65" s="39"/>
      <c r="J65" s="37"/>
      <c r="K65" s="19"/>
      <c r="L65" s="19"/>
      <c r="M65" s="19"/>
      <c r="N65" s="21"/>
      <c r="O65" s="20"/>
      <c r="P65" s="201"/>
    </row>
    <row r="66" spans="1:256" ht="27" customHeight="1" x14ac:dyDescent="0.25">
      <c r="A66" s="84"/>
      <c r="B66" s="92"/>
      <c r="C66" s="26"/>
      <c r="D66" s="26"/>
      <c r="E66" s="26"/>
      <c r="F66" s="27"/>
      <c r="G66" s="178"/>
      <c r="H66" s="201"/>
      <c r="I66" s="93"/>
      <c r="J66" s="37"/>
      <c r="K66" s="19"/>
      <c r="L66" s="19"/>
      <c r="M66" s="19"/>
      <c r="N66" s="21"/>
      <c r="O66" s="20"/>
      <c r="P66" s="201"/>
    </row>
    <row r="67" spans="1:256" ht="15" customHeight="1" x14ac:dyDescent="0.25">
      <c r="A67" s="447" t="s">
        <v>69</v>
      </c>
      <c r="B67" s="448"/>
      <c r="C67" s="31">
        <f>C61+C63+C65</f>
        <v>90232825</v>
      </c>
      <c r="D67" s="31">
        <f>D61+D63+D65</f>
        <v>90232825</v>
      </c>
      <c r="E67" s="31">
        <f>E61+E63+E65</f>
        <v>129678859</v>
      </c>
      <c r="F67" s="32">
        <f>F61+F63+F65</f>
        <v>184106678</v>
      </c>
      <c r="G67" s="177">
        <f>G61+G63+G65</f>
        <v>0</v>
      </c>
      <c r="H67" s="70">
        <f>H65+H63+H61</f>
        <v>184106678</v>
      </c>
      <c r="I67" s="449" t="s">
        <v>70</v>
      </c>
      <c r="J67" s="448"/>
      <c r="K67" s="34">
        <f>K61+K63+K65</f>
        <v>0</v>
      </c>
      <c r="L67" s="34">
        <f>L61+L63+L65</f>
        <v>0</v>
      </c>
      <c r="M67" s="34">
        <f>M61+M63+M65</f>
        <v>25000000</v>
      </c>
      <c r="N67" s="36">
        <f>N61+N63+N65</f>
        <v>25000000</v>
      </c>
      <c r="O67" s="35">
        <f>O61+O63+O65</f>
        <v>0</v>
      </c>
      <c r="P67" s="70">
        <f>P61+P62+P64</f>
        <v>25000000</v>
      </c>
    </row>
    <row r="68" spans="1:256" ht="15" customHeight="1" x14ac:dyDescent="0.25">
      <c r="A68" s="174"/>
      <c r="B68" s="81"/>
      <c r="C68" s="31"/>
      <c r="D68" s="31"/>
      <c r="E68" s="31"/>
      <c r="F68" s="177"/>
      <c r="G68" s="177"/>
      <c r="H68" s="203"/>
      <c r="I68" s="182"/>
      <c r="J68" s="182"/>
      <c r="K68" s="34"/>
      <c r="L68" s="34"/>
      <c r="M68" s="34"/>
      <c r="N68" s="188"/>
      <c r="O68" s="35"/>
      <c r="P68" s="203"/>
    </row>
    <row r="69" spans="1:256" ht="15" customHeight="1" x14ac:dyDescent="0.2">
      <c r="A69" s="425" t="s">
        <v>165</v>
      </c>
      <c r="B69" s="426"/>
      <c r="C69" s="204"/>
      <c r="D69" s="204"/>
      <c r="E69" s="204">
        <f>E67+E53</f>
        <v>241207476</v>
      </c>
      <c r="F69" s="205">
        <f>F67+F53</f>
        <v>255636295</v>
      </c>
      <c r="G69" s="204">
        <f>G67+G53</f>
        <v>0</v>
      </c>
      <c r="H69" s="205">
        <f>H67+H53</f>
        <v>255636295</v>
      </c>
      <c r="I69" s="445" t="s">
        <v>166</v>
      </c>
      <c r="J69" s="426"/>
      <c r="K69" s="206"/>
      <c r="L69" s="206"/>
      <c r="M69" s="206">
        <f>M67+M53</f>
        <v>239515000</v>
      </c>
      <c r="N69" s="206">
        <f>N67+N53</f>
        <v>234338504</v>
      </c>
      <c r="O69" s="206">
        <f>O67+O53</f>
        <v>-6498746</v>
      </c>
      <c r="P69" s="206">
        <f>P67+P53</f>
        <v>227839758</v>
      </c>
    </row>
    <row r="70" spans="1:256" ht="15" customHeight="1" x14ac:dyDescent="0.2">
      <c r="A70" s="94"/>
      <c r="B70" s="95"/>
      <c r="C70" s="43"/>
      <c r="D70" s="43"/>
      <c r="E70" s="43"/>
      <c r="F70" s="44"/>
      <c r="G70" s="44"/>
      <c r="H70" s="45"/>
      <c r="I70" s="93"/>
      <c r="J70" s="93"/>
      <c r="K70" s="47"/>
      <c r="L70" s="47"/>
      <c r="M70" s="47"/>
      <c r="N70" s="48"/>
      <c r="O70" s="48"/>
      <c r="P70" s="49"/>
    </row>
    <row r="71" spans="1:256" ht="15" customHeight="1" x14ac:dyDescent="0.2">
      <c r="A71" s="96"/>
      <c r="B71" s="39"/>
      <c r="C71" s="43"/>
      <c r="D71" s="43"/>
      <c r="E71" s="43"/>
      <c r="F71" s="44"/>
      <c r="G71" s="44"/>
      <c r="H71" s="45"/>
      <c r="I71" s="93"/>
      <c r="J71" s="93"/>
      <c r="K71" s="47"/>
      <c r="L71" s="47"/>
      <c r="M71" s="47"/>
      <c r="N71" s="48"/>
      <c r="O71" s="48"/>
      <c r="P71" s="49"/>
    </row>
    <row r="72" spans="1:256" ht="15" customHeight="1" thickBot="1" x14ac:dyDescent="0.25">
      <c r="A72" s="435" t="s">
        <v>71</v>
      </c>
      <c r="B72" s="436"/>
      <c r="C72" s="98" t="e">
        <f>C35+#REF!</f>
        <v>#REF!</v>
      </c>
      <c r="D72" s="98" t="e">
        <f>D35+#REF!</f>
        <v>#REF!</v>
      </c>
      <c r="E72" s="98">
        <f>E69+E35</f>
        <v>556714790</v>
      </c>
      <c r="F72" s="98">
        <f>F69+F35</f>
        <v>567814081</v>
      </c>
      <c r="G72" s="98">
        <f>G69+G35</f>
        <v>-817435</v>
      </c>
      <c r="H72" s="98">
        <f>H69+H35</f>
        <v>566996646</v>
      </c>
      <c r="I72" s="99"/>
      <c r="J72" s="97" t="s">
        <v>72</v>
      </c>
      <c r="K72" s="98" t="e">
        <f>K35+#REF!</f>
        <v>#REF!</v>
      </c>
      <c r="L72" s="98" t="e">
        <f>L35+#REF!</f>
        <v>#REF!</v>
      </c>
      <c r="M72" s="98">
        <f>M69+M35</f>
        <v>556714790</v>
      </c>
      <c r="N72" s="98">
        <f>N69+N35</f>
        <v>567814081</v>
      </c>
      <c r="O72" s="98">
        <f>O69+O35</f>
        <v>-817435</v>
      </c>
      <c r="P72" s="98">
        <f>P69+P35</f>
        <v>566996646</v>
      </c>
    </row>
    <row r="74" spans="1:256" ht="15" customHeight="1" x14ac:dyDescent="0.2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1"/>
      <c r="FF74" s="101"/>
      <c r="FG74" s="101"/>
      <c r="FH74" s="101"/>
      <c r="FI74" s="101"/>
      <c r="FJ74" s="101"/>
      <c r="FK74" s="101"/>
      <c r="FL74" s="101"/>
      <c r="FM74" s="101"/>
      <c r="FN74" s="101"/>
      <c r="FO74" s="101"/>
      <c r="FP74" s="101"/>
      <c r="FQ74" s="101"/>
      <c r="FR74" s="101"/>
      <c r="FS74" s="101"/>
      <c r="FT74" s="101"/>
      <c r="FU74" s="101"/>
      <c r="FV74" s="101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</row>
    <row r="79" spans="1:256" x14ac:dyDescent="0.2">
      <c r="J79" s="199"/>
    </row>
  </sheetData>
  <mergeCells count="24">
    <mergeCell ref="A7:E7"/>
    <mergeCell ref="I7:M7"/>
    <mergeCell ref="A1:P1"/>
    <mergeCell ref="A2:P2"/>
    <mergeCell ref="A4:B4"/>
    <mergeCell ref="A5:B5"/>
    <mergeCell ref="L5:M5"/>
    <mergeCell ref="A72:B72"/>
    <mergeCell ref="A38:B38"/>
    <mergeCell ref="I38:J38"/>
    <mergeCell ref="A53:B53"/>
    <mergeCell ref="I53:J53"/>
    <mergeCell ref="A55:E55"/>
    <mergeCell ref="I69:J69"/>
    <mergeCell ref="I55:J55"/>
    <mergeCell ref="A67:B67"/>
    <mergeCell ref="I67:J67"/>
    <mergeCell ref="A69:B69"/>
    <mergeCell ref="A37:B37"/>
    <mergeCell ref="I37:J37"/>
    <mergeCell ref="A31:B31"/>
    <mergeCell ref="I31:J31"/>
    <mergeCell ref="A33:B33"/>
    <mergeCell ref="I33:J33"/>
  </mergeCells>
  <phoneticPr fontId="0" type="noConversion"/>
  <printOptions horizontalCentered="1"/>
  <pageMargins left="0.23622047244094491" right="0.23622047244094491" top="0" bottom="0" header="0.27559055118110237" footer="0.19685039370078741"/>
  <pageSetup paperSize="9" scale="46" orientation="landscape" r:id="rId1"/>
  <headerFooter alignWithMargins="0"/>
  <rowBreaks count="1" manualBreakCount="1">
    <brk id="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workbookViewId="0">
      <selection activeCell="A5" sqref="A5:B5"/>
    </sheetView>
  </sheetViews>
  <sheetFormatPr defaultColWidth="8.85546875" defaultRowHeight="14.25" x14ac:dyDescent="0.2"/>
  <cols>
    <col min="1" max="1" width="7.140625" style="246" customWidth="1"/>
    <col min="2" max="2" width="53.28515625" style="246" customWidth="1"/>
    <col min="3" max="4" width="16.7109375" style="246" hidden="1" customWidth="1"/>
    <col min="5" max="8" width="16.7109375" style="246" customWidth="1"/>
    <col min="9" max="9" width="13.85546875" style="319" customWidth="1"/>
    <col min="10" max="10" width="11.85546875" style="319" customWidth="1"/>
    <col min="11" max="11" width="10.85546875" style="319" customWidth="1"/>
    <col min="12" max="12" width="8.85546875" style="246"/>
    <col min="13" max="13" width="11.140625" style="246" bestFit="1" customWidth="1"/>
    <col min="14" max="16384" width="8.85546875" style="246"/>
  </cols>
  <sheetData>
    <row r="1" spans="1:19" ht="30" customHeight="1" x14ac:dyDescent="0.3">
      <c r="A1" s="466" t="s">
        <v>232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</row>
    <row r="2" spans="1:19" ht="18" customHeight="1" x14ac:dyDescent="0.2">
      <c r="A2" s="467" t="s">
        <v>74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</row>
    <row r="3" spans="1:19" ht="18" customHeight="1" x14ac:dyDescent="0.2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</row>
    <row r="4" spans="1:19" ht="19.5" customHeight="1" x14ac:dyDescent="0.25">
      <c r="A4" s="452" t="s">
        <v>417</v>
      </c>
      <c r="B4" s="452"/>
      <c r="C4" s="247"/>
      <c r="D4" s="468"/>
      <c r="E4" s="468"/>
      <c r="F4" s="245"/>
      <c r="G4" s="245"/>
      <c r="H4" s="245"/>
      <c r="I4" s="245"/>
      <c r="J4" s="245"/>
      <c r="K4" s="245"/>
    </row>
    <row r="5" spans="1:19" ht="14.45" customHeight="1" thickBot="1" x14ac:dyDescent="0.3">
      <c r="A5" s="463" t="s">
        <v>233</v>
      </c>
      <c r="B5" s="463"/>
      <c r="C5" s="248"/>
      <c r="D5" s="464"/>
      <c r="E5" s="464"/>
      <c r="F5" s="249"/>
      <c r="G5" s="250"/>
      <c r="H5" s="250"/>
      <c r="I5" s="251"/>
      <c r="J5" s="465" t="s">
        <v>3</v>
      </c>
      <c r="K5" s="465"/>
    </row>
    <row r="6" spans="1:19" ht="14.45" customHeight="1" thickTop="1" thickBot="1" x14ac:dyDescent="0.25">
      <c r="A6" s="459" t="s">
        <v>75</v>
      </c>
      <c r="B6" s="461" t="s">
        <v>234</v>
      </c>
      <c r="C6" s="454" t="s">
        <v>235</v>
      </c>
      <c r="D6" s="454" t="s">
        <v>236</v>
      </c>
      <c r="E6" s="454" t="s">
        <v>7</v>
      </c>
      <c r="F6" s="252"/>
      <c r="G6" s="454" t="s">
        <v>230</v>
      </c>
      <c r="H6" s="454" t="s">
        <v>231</v>
      </c>
      <c r="I6" s="456" t="s">
        <v>237</v>
      </c>
      <c r="J6" s="457"/>
      <c r="K6" s="458"/>
    </row>
    <row r="7" spans="1:19" ht="38.25" customHeight="1" thickTop="1" thickBot="1" x14ac:dyDescent="0.25">
      <c r="A7" s="460"/>
      <c r="B7" s="462"/>
      <c r="C7" s="455"/>
      <c r="D7" s="455"/>
      <c r="E7" s="455"/>
      <c r="F7" s="253" t="s">
        <v>139</v>
      </c>
      <c r="G7" s="455"/>
      <c r="H7" s="455"/>
      <c r="I7" s="254" t="s">
        <v>76</v>
      </c>
      <c r="J7" s="254" t="s">
        <v>77</v>
      </c>
      <c r="K7" s="255" t="s">
        <v>78</v>
      </c>
    </row>
    <row r="8" spans="1:19" ht="12.75" customHeight="1" thickTop="1" x14ac:dyDescent="0.2">
      <c r="A8" s="256" t="s">
        <v>10</v>
      </c>
      <c r="B8" s="257" t="s">
        <v>23</v>
      </c>
      <c r="C8" s="257" t="s">
        <v>32</v>
      </c>
      <c r="D8" s="257" t="s">
        <v>238</v>
      </c>
      <c r="E8" s="257" t="s">
        <v>32</v>
      </c>
      <c r="F8" s="257" t="s">
        <v>238</v>
      </c>
      <c r="G8" s="257" t="s">
        <v>79</v>
      </c>
      <c r="H8" s="257" t="s">
        <v>80</v>
      </c>
      <c r="I8" s="258" t="s">
        <v>81</v>
      </c>
      <c r="J8" s="258" t="s">
        <v>82</v>
      </c>
      <c r="K8" s="259" t="s">
        <v>168</v>
      </c>
    </row>
    <row r="9" spans="1:19" s="267" customFormat="1" ht="21.95" customHeight="1" x14ac:dyDescent="0.25">
      <c r="A9" s="260" t="s">
        <v>107</v>
      </c>
      <c r="B9" s="261" t="s">
        <v>108</v>
      </c>
      <c r="C9" s="262">
        <f t="shared" ref="C9:K9" si="0">C10+C16</f>
        <v>47206036</v>
      </c>
      <c r="D9" s="262">
        <f t="shared" si="0"/>
        <v>52908669</v>
      </c>
      <c r="E9" s="262">
        <f t="shared" si="0"/>
        <v>56870226</v>
      </c>
      <c r="F9" s="263">
        <f>F10+F16</f>
        <v>59939275</v>
      </c>
      <c r="G9" s="262">
        <f>G10+G16</f>
        <v>0</v>
      </c>
      <c r="H9" s="263">
        <f>H10+H16</f>
        <v>59939275</v>
      </c>
      <c r="I9" s="264">
        <f t="shared" si="0"/>
        <v>59939275</v>
      </c>
      <c r="J9" s="265">
        <f t="shared" si="0"/>
        <v>0</v>
      </c>
      <c r="K9" s="266">
        <f t="shared" si="0"/>
        <v>0</v>
      </c>
    </row>
    <row r="10" spans="1:19" s="274" customFormat="1" ht="21.95" customHeight="1" x14ac:dyDescent="0.2">
      <c r="A10" s="268" t="s">
        <v>109</v>
      </c>
      <c r="B10" s="269" t="s">
        <v>110</v>
      </c>
      <c r="C10" s="270">
        <f t="shared" ref="C10:H10" si="1">SUM(C11:C15)</f>
        <v>36766036</v>
      </c>
      <c r="D10" s="270">
        <f t="shared" si="1"/>
        <v>37972242</v>
      </c>
      <c r="E10" s="270">
        <f>SUM(E11:E15)</f>
        <v>42530100</v>
      </c>
      <c r="F10" s="270">
        <f>SUM(F11:F15)</f>
        <v>44399149</v>
      </c>
      <c r="G10" s="270">
        <f t="shared" si="1"/>
        <v>0</v>
      </c>
      <c r="H10" s="270">
        <f t="shared" si="1"/>
        <v>44399149</v>
      </c>
      <c r="I10" s="271">
        <v>44399149</v>
      </c>
      <c r="J10" s="272">
        <v>0</v>
      </c>
      <c r="K10" s="273">
        <v>0</v>
      </c>
    </row>
    <row r="11" spans="1:19" s="274" customFormat="1" ht="22.5" hidden="1" customHeight="1" x14ac:dyDescent="0.2">
      <c r="A11" s="268" t="s">
        <v>239</v>
      </c>
      <c r="B11" s="269" t="s">
        <v>240</v>
      </c>
      <c r="C11" s="270">
        <v>33575000</v>
      </c>
      <c r="D11" s="270">
        <v>34069113</v>
      </c>
      <c r="E11" s="270">
        <v>38900000</v>
      </c>
      <c r="F11" s="275">
        <v>40330007</v>
      </c>
      <c r="G11" s="270">
        <f t="shared" ref="G11:G20" si="2">H11-F11</f>
        <v>0</v>
      </c>
      <c r="H11" s="275">
        <v>40330007</v>
      </c>
      <c r="I11" s="271">
        <v>38900000</v>
      </c>
      <c r="J11" s="272">
        <v>0</v>
      </c>
      <c r="K11" s="273">
        <v>0</v>
      </c>
    </row>
    <row r="12" spans="1:19" s="274" customFormat="1" ht="21.95" hidden="1" customHeight="1" x14ac:dyDescent="0.2">
      <c r="A12" s="268" t="s">
        <v>241</v>
      </c>
      <c r="B12" s="269" t="s">
        <v>242</v>
      </c>
      <c r="C12" s="270">
        <v>2095036</v>
      </c>
      <c r="D12" s="270">
        <v>2129587</v>
      </c>
      <c r="E12" s="270">
        <v>2352100</v>
      </c>
      <c r="F12" s="275">
        <v>2441142</v>
      </c>
      <c r="G12" s="270">
        <f t="shared" si="2"/>
        <v>0</v>
      </c>
      <c r="H12" s="275">
        <v>2441142</v>
      </c>
      <c r="I12" s="271">
        <v>2352100</v>
      </c>
      <c r="J12" s="272">
        <v>0</v>
      </c>
      <c r="K12" s="273">
        <v>0</v>
      </c>
    </row>
    <row r="13" spans="1:19" s="274" customFormat="1" ht="21.95" hidden="1" customHeight="1" x14ac:dyDescent="0.2">
      <c r="A13" s="268" t="s">
        <v>243</v>
      </c>
      <c r="B13" s="269" t="s">
        <v>244</v>
      </c>
      <c r="C13" s="276">
        <v>36000</v>
      </c>
      <c r="D13" s="270">
        <v>35490</v>
      </c>
      <c r="E13" s="270">
        <v>40000</v>
      </c>
      <c r="F13" s="275">
        <v>40000</v>
      </c>
      <c r="G13" s="270">
        <f t="shared" si="2"/>
        <v>0</v>
      </c>
      <c r="H13" s="275">
        <v>40000</v>
      </c>
      <c r="I13" s="271">
        <v>40000</v>
      </c>
      <c r="J13" s="272">
        <v>0</v>
      </c>
      <c r="K13" s="273">
        <v>0</v>
      </c>
    </row>
    <row r="14" spans="1:19" s="274" customFormat="1" ht="21.95" hidden="1" customHeight="1" x14ac:dyDescent="0.2">
      <c r="A14" s="268" t="s">
        <v>245</v>
      </c>
      <c r="B14" s="269" t="s">
        <v>246</v>
      </c>
      <c r="C14" s="276">
        <v>510000</v>
      </c>
      <c r="D14" s="270">
        <v>456450</v>
      </c>
      <c r="E14" s="270">
        <v>738000</v>
      </c>
      <c r="F14" s="275">
        <v>500826</v>
      </c>
      <c r="G14" s="270">
        <f t="shared" si="2"/>
        <v>0</v>
      </c>
      <c r="H14" s="275">
        <v>500826</v>
      </c>
      <c r="I14" s="271">
        <v>738000</v>
      </c>
      <c r="J14" s="272">
        <v>0</v>
      </c>
      <c r="K14" s="273">
        <v>0</v>
      </c>
    </row>
    <row r="15" spans="1:19" s="274" customFormat="1" ht="21.95" hidden="1" customHeight="1" x14ac:dyDescent="0.2">
      <c r="A15" s="268" t="s">
        <v>247</v>
      </c>
      <c r="B15" s="269" t="s">
        <v>248</v>
      </c>
      <c r="C15" s="276">
        <v>550000</v>
      </c>
      <c r="D15" s="270">
        <v>1281602</v>
      </c>
      <c r="E15" s="270">
        <v>500000</v>
      </c>
      <c r="F15" s="275">
        <v>1087174</v>
      </c>
      <c r="G15" s="270">
        <f t="shared" si="2"/>
        <v>0</v>
      </c>
      <c r="H15" s="275">
        <v>1087174</v>
      </c>
      <c r="I15" s="271">
        <v>500000</v>
      </c>
      <c r="J15" s="272">
        <v>0</v>
      </c>
      <c r="K15" s="273">
        <v>0</v>
      </c>
    </row>
    <row r="16" spans="1:19" s="274" customFormat="1" ht="21.95" customHeight="1" x14ac:dyDescent="0.25">
      <c r="A16" s="268" t="s">
        <v>111</v>
      </c>
      <c r="B16" s="269" t="s">
        <v>112</v>
      </c>
      <c r="C16" s="270">
        <f>SUM(C17:C19)</f>
        <v>10440000</v>
      </c>
      <c r="D16" s="270">
        <f>SUM(D17:D19)</f>
        <v>14936427</v>
      </c>
      <c r="E16" s="270">
        <f>SUM(E17:E19)</f>
        <v>14340126</v>
      </c>
      <c r="F16" s="270">
        <f>SUM(F17:F19)</f>
        <v>15540126</v>
      </c>
      <c r="G16" s="270">
        <f t="shared" si="2"/>
        <v>0</v>
      </c>
      <c r="H16" s="270">
        <f>SUM(H17:H19)</f>
        <v>15540126</v>
      </c>
      <c r="I16" s="271">
        <v>15540126</v>
      </c>
      <c r="J16" s="272">
        <v>0</v>
      </c>
      <c r="K16" s="273">
        <v>0</v>
      </c>
      <c r="S16" s="277"/>
    </row>
    <row r="17" spans="1:19" s="274" customFormat="1" ht="21.95" hidden="1" customHeight="1" x14ac:dyDescent="0.2">
      <c r="A17" s="268" t="s">
        <v>249</v>
      </c>
      <c r="B17" s="269" t="s">
        <v>250</v>
      </c>
      <c r="C17" s="270">
        <v>7800000</v>
      </c>
      <c r="D17" s="270">
        <v>7718359</v>
      </c>
      <c r="E17" s="270">
        <v>9600000</v>
      </c>
      <c r="F17" s="275">
        <v>9600000</v>
      </c>
      <c r="G17" s="270">
        <f t="shared" si="2"/>
        <v>0</v>
      </c>
      <c r="H17" s="275">
        <v>9600000</v>
      </c>
      <c r="I17" s="271">
        <v>9600000</v>
      </c>
      <c r="J17" s="272">
        <v>0</v>
      </c>
      <c r="K17" s="273">
        <v>0</v>
      </c>
      <c r="S17" s="278"/>
    </row>
    <row r="18" spans="1:19" s="274" customFormat="1" ht="28.5" hidden="1" customHeight="1" x14ac:dyDescent="0.2">
      <c r="A18" s="268" t="s">
        <v>251</v>
      </c>
      <c r="B18" s="269" t="s">
        <v>252</v>
      </c>
      <c r="C18" s="270">
        <v>2140000</v>
      </c>
      <c r="D18" s="270">
        <v>5262863</v>
      </c>
      <c r="E18" s="270">
        <v>3080126</v>
      </c>
      <c r="F18" s="275">
        <v>4280126</v>
      </c>
      <c r="G18" s="270">
        <f t="shared" si="2"/>
        <v>0</v>
      </c>
      <c r="H18" s="275">
        <v>4280126</v>
      </c>
      <c r="I18" s="271">
        <v>3080126</v>
      </c>
      <c r="J18" s="272">
        <v>0</v>
      </c>
      <c r="K18" s="273">
        <v>0</v>
      </c>
      <c r="S18" s="279"/>
    </row>
    <row r="19" spans="1:19" s="274" customFormat="1" ht="21.95" hidden="1" customHeight="1" x14ac:dyDescent="0.25">
      <c r="A19" s="268" t="s">
        <v>253</v>
      </c>
      <c r="B19" s="269" t="s">
        <v>254</v>
      </c>
      <c r="C19" s="270">
        <v>500000</v>
      </c>
      <c r="D19" s="270">
        <v>1955205</v>
      </c>
      <c r="E19" s="270">
        <v>1660000</v>
      </c>
      <c r="F19" s="275">
        <v>1660000</v>
      </c>
      <c r="G19" s="270">
        <f t="shared" si="2"/>
        <v>0</v>
      </c>
      <c r="H19" s="275">
        <v>1660000</v>
      </c>
      <c r="I19" s="271">
        <v>1660000</v>
      </c>
      <c r="J19" s="272">
        <v>0</v>
      </c>
      <c r="K19" s="273">
        <v>0</v>
      </c>
      <c r="S19" s="280"/>
    </row>
    <row r="20" spans="1:19" s="267" customFormat="1" ht="34.5" customHeight="1" x14ac:dyDescent="0.25">
      <c r="A20" s="281" t="s">
        <v>113</v>
      </c>
      <c r="B20" s="282" t="s">
        <v>114</v>
      </c>
      <c r="C20" s="283">
        <v>11598180</v>
      </c>
      <c r="D20" s="283">
        <v>10533024</v>
      </c>
      <c r="E20" s="283">
        <v>10675480</v>
      </c>
      <c r="F20" s="284">
        <v>11375480</v>
      </c>
      <c r="G20" s="283">
        <f t="shared" si="2"/>
        <v>0</v>
      </c>
      <c r="H20" s="284">
        <v>11375480</v>
      </c>
      <c r="I20" s="285">
        <v>11375480</v>
      </c>
      <c r="J20" s="286">
        <v>0</v>
      </c>
      <c r="K20" s="287">
        <v>0</v>
      </c>
      <c r="S20" s="278"/>
    </row>
    <row r="21" spans="1:19" s="267" customFormat="1" ht="21.95" customHeight="1" x14ac:dyDescent="0.25">
      <c r="A21" s="281" t="s">
        <v>115</v>
      </c>
      <c r="B21" s="288" t="s">
        <v>116</v>
      </c>
      <c r="C21" s="289">
        <f t="shared" ref="C21:K21" si="3">C22+C25+C28+C35+C36</f>
        <v>42555558</v>
      </c>
      <c r="D21" s="289">
        <f t="shared" si="3"/>
        <v>56666006</v>
      </c>
      <c r="E21" s="289">
        <f t="shared" si="3"/>
        <v>66524323</v>
      </c>
      <c r="F21" s="289">
        <f>F22+F25+F28+F35+F36</f>
        <v>67316864</v>
      </c>
      <c r="G21" s="289"/>
      <c r="H21" s="289">
        <f>H22+H25+H28+H35+H36</f>
        <v>67316864</v>
      </c>
      <c r="I21" s="285">
        <f t="shared" si="3"/>
        <v>66266864</v>
      </c>
      <c r="J21" s="285">
        <f t="shared" si="3"/>
        <v>1050000</v>
      </c>
      <c r="K21" s="290">
        <f t="shared" si="3"/>
        <v>0</v>
      </c>
      <c r="S21" s="278"/>
    </row>
    <row r="22" spans="1:19" s="274" customFormat="1" ht="21.95" customHeight="1" x14ac:dyDescent="0.25">
      <c r="A22" s="268" t="s">
        <v>117</v>
      </c>
      <c r="B22" s="269" t="s">
        <v>118</v>
      </c>
      <c r="C22" s="270">
        <f t="shared" ref="C22:H22" si="4">SUM(C23:C24)</f>
        <v>5516627</v>
      </c>
      <c r="D22" s="270">
        <f t="shared" si="4"/>
        <v>8042345</v>
      </c>
      <c r="E22" s="270">
        <f t="shared" si="4"/>
        <v>8335000</v>
      </c>
      <c r="F22" s="270">
        <f>SUM(F23:F24)</f>
        <v>8186508</v>
      </c>
      <c r="G22" s="270">
        <f t="shared" si="4"/>
        <v>0</v>
      </c>
      <c r="H22" s="270">
        <f t="shared" si="4"/>
        <v>8186508</v>
      </c>
      <c r="I22" s="271">
        <v>8186508</v>
      </c>
      <c r="J22" s="272">
        <v>0</v>
      </c>
      <c r="K22" s="273">
        <v>0</v>
      </c>
      <c r="S22" s="291"/>
    </row>
    <row r="23" spans="1:19" s="274" customFormat="1" ht="21.95" hidden="1" customHeight="1" x14ac:dyDescent="0.2">
      <c r="A23" s="268" t="s">
        <v>255</v>
      </c>
      <c r="B23" s="269" t="s">
        <v>256</v>
      </c>
      <c r="C23" s="270">
        <v>900000</v>
      </c>
      <c r="D23" s="270">
        <v>926459</v>
      </c>
      <c r="E23" s="270">
        <v>860000</v>
      </c>
      <c r="F23" s="275">
        <v>860000</v>
      </c>
      <c r="G23" s="270">
        <f>H23-F23</f>
        <v>0</v>
      </c>
      <c r="H23" s="275">
        <v>860000</v>
      </c>
      <c r="I23" s="271">
        <v>860000</v>
      </c>
      <c r="J23" s="272">
        <v>0</v>
      </c>
      <c r="K23" s="273">
        <v>0</v>
      </c>
    </row>
    <row r="24" spans="1:19" s="274" customFormat="1" ht="21.95" hidden="1" customHeight="1" x14ac:dyDescent="0.2">
      <c r="A24" s="268" t="s">
        <v>257</v>
      </c>
      <c r="B24" s="269" t="s">
        <v>258</v>
      </c>
      <c r="C24" s="270">
        <v>4616627</v>
      </c>
      <c r="D24" s="270">
        <v>7115886</v>
      </c>
      <c r="E24" s="270">
        <v>7475000</v>
      </c>
      <c r="F24" s="275">
        <v>7326508</v>
      </c>
      <c r="G24" s="270">
        <f t="shared" ref="G24:G35" si="5">H24-F24</f>
        <v>0</v>
      </c>
      <c r="H24" s="275">
        <v>7326508</v>
      </c>
      <c r="I24" s="271">
        <v>7475000</v>
      </c>
      <c r="J24" s="272">
        <v>0</v>
      </c>
      <c r="K24" s="273">
        <v>0</v>
      </c>
    </row>
    <row r="25" spans="1:19" s="274" customFormat="1" ht="21.95" customHeight="1" x14ac:dyDescent="0.2">
      <c r="A25" s="268" t="s">
        <v>119</v>
      </c>
      <c r="B25" s="269" t="s">
        <v>120</v>
      </c>
      <c r="C25" s="270">
        <f t="shared" ref="C25:H25" si="6">SUM(C26:C27)</f>
        <v>605000</v>
      </c>
      <c r="D25" s="270">
        <f t="shared" si="6"/>
        <v>771788</v>
      </c>
      <c r="E25" s="270">
        <f t="shared" si="6"/>
        <v>795000</v>
      </c>
      <c r="F25" s="270">
        <f>SUM(F26:F27)</f>
        <v>853650</v>
      </c>
      <c r="G25" s="270">
        <f t="shared" si="6"/>
        <v>0</v>
      </c>
      <c r="H25" s="270">
        <f t="shared" si="6"/>
        <v>853650</v>
      </c>
      <c r="I25" s="271">
        <v>853650</v>
      </c>
      <c r="J25" s="272">
        <v>0</v>
      </c>
      <c r="K25" s="273">
        <v>0</v>
      </c>
    </row>
    <row r="26" spans="1:19" s="274" customFormat="1" ht="21.95" hidden="1" customHeight="1" x14ac:dyDescent="0.2">
      <c r="A26" s="268" t="s">
        <v>259</v>
      </c>
      <c r="B26" s="269" t="s">
        <v>260</v>
      </c>
      <c r="C26" s="270">
        <v>140000</v>
      </c>
      <c r="D26" s="270">
        <v>310670</v>
      </c>
      <c r="E26" s="270">
        <v>285000</v>
      </c>
      <c r="F26" s="275">
        <v>343650</v>
      </c>
      <c r="G26" s="270">
        <f t="shared" si="5"/>
        <v>0</v>
      </c>
      <c r="H26" s="275">
        <v>343650</v>
      </c>
      <c r="I26" s="271">
        <v>285000</v>
      </c>
      <c r="J26" s="272">
        <v>0</v>
      </c>
      <c r="K26" s="273">
        <v>0</v>
      </c>
    </row>
    <row r="27" spans="1:19" s="274" customFormat="1" ht="21.95" hidden="1" customHeight="1" x14ac:dyDescent="0.2">
      <c r="A27" s="268" t="s">
        <v>261</v>
      </c>
      <c r="B27" s="269" t="s">
        <v>262</v>
      </c>
      <c r="C27" s="270">
        <v>465000</v>
      </c>
      <c r="D27" s="270">
        <v>461118</v>
      </c>
      <c r="E27" s="270">
        <v>510000</v>
      </c>
      <c r="F27" s="275">
        <v>510000</v>
      </c>
      <c r="G27" s="270">
        <f t="shared" si="5"/>
        <v>0</v>
      </c>
      <c r="H27" s="275">
        <v>510000</v>
      </c>
      <c r="I27" s="271">
        <v>510000</v>
      </c>
      <c r="J27" s="272">
        <v>0</v>
      </c>
      <c r="K27" s="273">
        <v>0</v>
      </c>
    </row>
    <row r="28" spans="1:19" s="274" customFormat="1" ht="22.5" customHeight="1" x14ac:dyDescent="0.2">
      <c r="A28" s="268" t="s">
        <v>121</v>
      </c>
      <c r="B28" s="269" t="s">
        <v>122</v>
      </c>
      <c r="C28" s="270">
        <f>SUM(C29:C34)</f>
        <v>26230331</v>
      </c>
      <c r="D28" s="270">
        <f>SUM(D29:D34)</f>
        <v>36766766</v>
      </c>
      <c r="E28" s="270">
        <f>SUM(E29:E34)</f>
        <v>43418329</v>
      </c>
      <c r="F28" s="270">
        <f>SUM(F29:F34)</f>
        <v>43227929</v>
      </c>
      <c r="G28" s="270"/>
      <c r="H28" s="270">
        <f>SUM(H29:H34)</f>
        <v>43227929</v>
      </c>
      <c r="I28" s="271">
        <v>43227929</v>
      </c>
      <c r="J28" s="272">
        <v>0</v>
      </c>
      <c r="K28" s="273">
        <v>0</v>
      </c>
    </row>
    <row r="29" spans="1:19" s="274" customFormat="1" ht="21.95" customHeight="1" x14ac:dyDescent="0.2">
      <c r="A29" s="268" t="s">
        <v>263</v>
      </c>
      <c r="B29" s="292" t="s">
        <v>264</v>
      </c>
      <c r="C29" s="270">
        <v>7575000</v>
      </c>
      <c r="D29" s="270">
        <v>6450406</v>
      </c>
      <c r="E29" s="270">
        <v>7130000</v>
      </c>
      <c r="F29" s="275">
        <v>7130000</v>
      </c>
      <c r="G29" s="270">
        <f t="shared" si="5"/>
        <v>0</v>
      </c>
      <c r="H29" s="275">
        <v>7130000</v>
      </c>
      <c r="I29" s="271">
        <v>7130000</v>
      </c>
      <c r="J29" s="272">
        <v>0</v>
      </c>
      <c r="K29" s="273">
        <v>0</v>
      </c>
    </row>
    <row r="30" spans="1:19" s="274" customFormat="1" ht="21.95" customHeight="1" x14ac:dyDescent="0.2">
      <c r="A30" s="268" t="s">
        <v>265</v>
      </c>
      <c r="B30" s="292" t="s">
        <v>266</v>
      </c>
      <c r="C30" s="270">
        <v>430000</v>
      </c>
      <c r="D30" s="270">
        <v>448675</v>
      </c>
      <c r="E30" s="270">
        <v>400000</v>
      </c>
      <c r="F30" s="275">
        <v>410000</v>
      </c>
      <c r="G30" s="270">
        <f t="shared" si="5"/>
        <v>0</v>
      </c>
      <c r="H30" s="275">
        <v>410000</v>
      </c>
      <c r="I30" s="271">
        <v>410000</v>
      </c>
      <c r="J30" s="272">
        <v>0</v>
      </c>
      <c r="K30" s="273">
        <v>0</v>
      </c>
    </row>
    <row r="31" spans="1:19" s="274" customFormat="1" ht="21.95" customHeight="1" x14ac:dyDescent="0.2">
      <c r="A31" s="268" t="s">
        <v>267</v>
      </c>
      <c r="B31" s="269" t="s">
        <v>268</v>
      </c>
      <c r="C31" s="270">
        <v>1760000</v>
      </c>
      <c r="D31" s="270">
        <v>2523702</v>
      </c>
      <c r="E31" s="270">
        <v>1980000</v>
      </c>
      <c r="F31" s="275">
        <v>1979600</v>
      </c>
      <c r="G31" s="270">
        <f>H31-F31</f>
        <v>0</v>
      </c>
      <c r="H31" s="275">
        <v>1979600</v>
      </c>
      <c r="I31" s="271">
        <v>1979600</v>
      </c>
      <c r="J31" s="272">
        <v>0</v>
      </c>
      <c r="K31" s="273">
        <v>0</v>
      </c>
    </row>
    <row r="32" spans="1:19" s="274" customFormat="1" ht="21.95" customHeight="1" x14ac:dyDescent="0.2">
      <c r="A32" s="268" t="s">
        <v>269</v>
      </c>
      <c r="B32" s="269" t="s">
        <v>270</v>
      </c>
      <c r="C32" s="270">
        <v>705000</v>
      </c>
      <c r="D32" s="270">
        <v>571556</v>
      </c>
      <c r="E32" s="270">
        <v>705000</v>
      </c>
      <c r="F32" s="275">
        <v>705000</v>
      </c>
      <c r="G32" s="270">
        <f t="shared" si="5"/>
        <v>0</v>
      </c>
      <c r="H32" s="275">
        <v>705000</v>
      </c>
      <c r="I32" s="271">
        <v>705000</v>
      </c>
      <c r="J32" s="272">
        <v>0</v>
      </c>
      <c r="K32" s="273">
        <v>0</v>
      </c>
    </row>
    <row r="33" spans="1:11" s="274" customFormat="1" ht="21.95" customHeight="1" x14ac:dyDescent="0.2">
      <c r="A33" s="268" t="s">
        <v>271</v>
      </c>
      <c r="B33" s="269" t="s">
        <v>272</v>
      </c>
      <c r="C33" s="270">
        <v>10020331</v>
      </c>
      <c r="D33" s="270">
        <v>19468393</v>
      </c>
      <c r="E33" s="270">
        <v>24983828</v>
      </c>
      <c r="F33" s="275">
        <v>24983828</v>
      </c>
      <c r="G33" s="270">
        <f t="shared" si="5"/>
        <v>0</v>
      </c>
      <c r="H33" s="275">
        <v>24983828</v>
      </c>
      <c r="I33" s="271">
        <v>24983828</v>
      </c>
      <c r="J33" s="272">
        <v>0</v>
      </c>
      <c r="K33" s="273">
        <v>0</v>
      </c>
    </row>
    <row r="34" spans="1:11" s="274" customFormat="1" ht="21.95" customHeight="1" x14ac:dyDescent="0.2">
      <c r="A34" s="268" t="s">
        <v>273</v>
      </c>
      <c r="B34" s="269" t="s">
        <v>274</v>
      </c>
      <c r="C34" s="270">
        <v>5740000</v>
      </c>
      <c r="D34" s="270">
        <v>7304034</v>
      </c>
      <c r="E34" s="270">
        <v>8219501</v>
      </c>
      <c r="F34" s="275">
        <v>8019501</v>
      </c>
      <c r="G34" s="270">
        <f t="shared" si="5"/>
        <v>0</v>
      </c>
      <c r="H34" s="275">
        <v>8019501</v>
      </c>
      <c r="I34" s="271">
        <f>F34</f>
        <v>8019501</v>
      </c>
      <c r="J34" s="272">
        <v>0</v>
      </c>
      <c r="K34" s="273">
        <v>0</v>
      </c>
    </row>
    <row r="35" spans="1:11" s="274" customFormat="1" ht="21.95" customHeight="1" x14ac:dyDescent="0.2">
      <c r="A35" s="293" t="s">
        <v>123</v>
      </c>
      <c r="B35" s="294" t="s">
        <v>124</v>
      </c>
      <c r="C35" s="295">
        <v>500000</v>
      </c>
      <c r="D35" s="295">
        <v>676782</v>
      </c>
      <c r="E35" s="295">
        <v>500000</v>
      </c>
      <c r="F35" s="275">
        <v>500000</v>
      </c>
      <c r="G35" s="270">
        <f t="shared" si="5"/>
        <v>0</v>
      </c>
      <c r="H35" s="275">
        <v>500000</v>
      </c>
      <c r="I35" s="296">
        <v>500000</v>
      </c>
      <c r="J35" s="297">
        <v>0</v>
      </c>
      <c r="K35" s="298">
        <v>0</v>
      </c>
    </row>
    <row r="36" spans="1:11" s="274" customFormat="1" ht="21.95" customHeight="1" x14ac:dyDescent="0.2">
      <c r="A36" s="268" t="s">
        <v>125</v>
      </c>
      <c r="B36" s="269" t="s">
        <v>126</v>
      </c>
      <c r="C36" s="270">
        <f t="shared" ref="C36:K36" si="7">SUM(C37:C39)</f>
        <v>9703600</v>
      </c>
      <c r="D36" s="270">
        <f t="shared" si="7"/>
        <v>10408325</v>
      </c>
      <c r="E36" s="270">
        <f t="shared" si="7"/>
        <v>13475994</v>
      </c>
      <c r="F36" s="275">
        <v>14548777</v>
      </c>
      <c r="G36" s="270">
        <f>H36-F36</f>
        <v>0</v>
      </c>
      <c r="H36" s="275">
        <v>14548777</v>
      </c>
      <c r="I36" s="271">
        <v>13498777</v>
      </c>
      <c r="J36" s="271">
        <f t="shared" si="7"/>
        <v>1050000</v>
      </c>
      <c r="K36" s="299">
        <f t="shared" si="7"/>
        <v>0</v>
      </c>
    </row>
    <row r="37" spans="1:11" s="274" customFormat="1" ht="21.95" hidden="1" customHeight="1" x14ac:dyDescent="0.2">
      <c r="A37" s="268" t="s">
        <v>275</v>
      </c>
      <c r="B37" s="269" t="s">
        <v>276</v>
      </c>
      <c r="C37" s="300">
        <v>7553600</v>
      </c>
      <c r="D37" s="300">
        <v>7627783</v>
      </c>
      <c r="E37" s="270">
        <v>11745994</v>
      </c>
      <c r="F37" s="275">
        <v>11713777</v>
      </c>
      <c r="G37" s="270">
        <v>0</v>
      </c>
      <c r="H37" s="275">
        <v>11713777</v>
      </c>
      <c r="I37" s="270">
        <f>F37</f>
        <v>11713777</v>
      </c>
      <c r="J37" s="270">
        <v>0</v>
      </c>
      <c r="K37" s="301">
        <v>0</v>
      </c>
    </row>
    <row r="38" spans="1:11" s="274" customFormat="1" ht="21.95" hidden="1" customHeight="1" x14ac:dyDescent="0.2">
      <c r="A38" s="268" t="s">
        <v>277</v>
      </c>
      <c r="B38" s="269" t="s">
        <v>278</v>
      </c>
      <c r="C38" s="270">
        <v>100000</v>
      </c>
      <c r="D38" s="300">
        <v>750000</v>
      </c>
      <c r="E38" s="270">
        <v>0</v>
      </c>
      <c r="F38" s="275">
        <v>1055000</v>
      </c>
      <c r="G38" s="270">
        <v>0</v>
      </c>
      <c r="H38" s="275">
        <v>1055000</v>
      </c>
      <c r="I38" s="271">
        <f>F38</f>
        <v>1055000</v>
      </c>
      <c r="J38" s="272">
        <v>0</v>
      </c>
      <c r="K38" s="273">
        <v>0</v>
      </c>
    </row>
    <row r="39" spans="1:11" s="274" customFormat="1" ht="21.95" hidden="1" customHeight="1" x14ac:dyDescent="0.2">
      <c r="A39" s="268" t="s">
        <v>279</v>
      </c>
      <c r="B39" s="269" t="s">
        <v>280</v>
      </c>
      <c r="C39" s="270">
        <v>2050000</v>
      </c>
      <c r="D39" s="300">
        <v>2030542</v>
      </c>
      <c r="E39" s="300">
        <v>1730000</v>
      </c>
      <c r="F39" s="275">
        <v>1780000</v>
      </c>
      <c r="G39" s="302" t="s">
        <v>281</v>
      </c>
      <c r="H39" s="275">
        <v>1780000</v>
      </c>
      <c r="I39" s="303">
        <f>F39-J39</f>
        <v>730000</v>
      </c>
      <c r="J39" s="304">
        <f>3*350000</f>
        <v>1050000</v>
      </c>
      <c r="K39" s="305"/>
    </row>
    <row r="40" spans="1:11" s="267" customFormat="1" ht="21" customHeight="1" x14ac:dyDescent="0.25">
      <c r="A40" s="281" t="s">
        <v>282</v>
      </c>
      <c r="B40" s="288" t="s">
        <v>127</v>
      </c>
      <c r="C40" s="283">
        <f t="shared" ref="C40:K40" si="8">SUM(C41:C42)</f>
        <v>6315000</v>
      </c>
      <c r="D40" s="283">
        <f t="shared" si="8"/>
        <v>4217690</v>
      </c>
      <c r="E40" s="283">
        <f t="shared" si="8"/>
        <v>5275000</v>
      </c>
      <c r="F40" s="283">
        <f>SUM(F41:F42)</f>
        <v>5275000</v>
      </c>
      <c r="G40" s="283">
        <f>SUM(G41:G42)</f>
        <v>0</v>
      </c>
      <c r="H40" s="283">
        <f>SUM(H41:H42)</f>
        <v>5275000</v>
      </c>
      <c r="I40" s="285">
        <f t="shared" si="8"/>
        <v>5275000</v>
      </c>
      <c r="J40" s="286">
        <f t="shared" si="8"/>
        <v>0</v>
      </c>
      <c r="K40" s="287">
        <f t="shared" si="8"/>
        <v>0</v>
      </c>
    </row>
    <row r="41" spans="1:11" s="267" customFormat="1" ht="21.95" customHeight="1" x14ac:dyDescent="0.25">
      <c r="A41" s="268" t="s">
        <v>283</v>
      </c>
      <c r="B41" s="269" t="s">
        <v>284</v>
      </c>
      <c r="C41" s="270">
        <v>315000</v>
      </c>
      <c r="D41" s="270">
        <v>272500</v>
      </c>
      <c r="E41" s="270">
        <v>275000</v>
      </c>
      <c r="F41" s="306">
        <v>275000</v>
      </c>
      <c r="G41" s="270">
        <v>0</v>
      </c>
      <c r="H41" s="306">
        <v>275000</v>
      </c>
      <c r="I41" s="271">
        <v>275000</v>
      </c>
      <c r="J41" s="272">
        <v>0</v>
      </c>
      <c r="K41" s="273">
        <v>0</v>
      </c>
    </row>
    <row r="42" spans="1:11" s="267" customFormat="1" ht="24" customHeight="1" x14ac:dyDescent="0.25">
      <c r="A42" s="268" t="s">
        <v>285</v>
      </c>
      <c r="B42" s="269" t="s">
        <v>286</v>
      </c>
      <c r="C42" s="270">
        <v>6000000</v>
      </c>
      <c r="D42" s="270">
        <v>3945190</v>
      </c>
      <c r="E42" s="270">
        <v>5000000</v>
      </c>
      <c r="F42" s="306">
        <v>5000000</v>
      </c>
      <c r="G42" s="270">
        <v>0</v>
      </c>
      <c r="H42" s="306">
        <v>5000000</v>
      </c>
      <c r="I42" s="271">
        <v>5000000</v>
      </c>
      <c r="J42" s="272">
        <v>0</v>
      </c>
      <c r="K42" s="273">
        <v>0</v>
      </c>
    </row>
    <row r="43" spans="1:11" s="267" customFormat="1" ht="21.95" customHeight="1" x14ac:dyDescent="0.25">
      <c r="A43" s="281" t="s">
        <v>128</v>
      </c>
      <c r="B43" s="288" t="s">
        <v>129</v>
      </c>
      <c r="C43" s="289">
        <f t="shared" ref="C43:K43" si="9">SUM(C44:C49)</f>
        <v>110559819</v>
      </c>
      <c r="D43" s="289">
        <f t="shared" si="9"/>
        <v>59553893</v>
      </c>
      <c r="E43" s="289">
        <f t="shared" si="9"/>
        <v>62271254</v>
      </c>
      <c r="F43" s="289">
        <f>SUM(F44:F49)</f>
        <v>62231213</v>
      </c>
      <c r="G43" s="289">
        <f>SUM(G44:G49)</f>
        <v>0</v>
      </c>
      <c r="H43" s="289">
        <f>SUM(H44:H49)</f>
        <v>62231213</v>
      </c>
      <c r="I43" s="285">
        <f t="shared" si="9"/>
        <v>58211213</v>
      </c>
      <c r="J43" s="286">
        <f t="shared" si="9"/>
        <v>4020000</v>
      </c>
      <c r="K43" s="287">
        <f t="shared" si="9"/>
        <v>0</v>
      </c>
    </row>
    <row r="44" spans="1:11" s="267" customFormat="1" ht="26.25" customHeight="1" x14ac:dyDescent="0.25">
      <c r="A44" s="268" t="s">
        <v>287</v>
      </c>
      <c r="B44" s="269" t="s">
        <v>288</v>
      </c>
      <c r="C44" s="270">
        <v>433401</v>
      </c>
      <c r="D44" s="270">
        <v>433401</v>
      </c>
      <c r="E44" s="270">
        <v>1281825</v>
      </c>
      <c r="F44" s="306">
        <v>1457633</v>
      </c>
      <c r="G44" s="270">
        <f>H44-F44</f>
        <v>0</v>
      </c>
      <c r="H44" s="306">
        <v>1457633</v>
      </c>
      <c r="I44" s="271">
        <v>1457633</v>
      </c>
      <c r="J44" s="272">
        <v>0</v>
      </c>
      <c r="K44" s="273">
        <v>0</v>
      </c>
    </row>
    <row r="45" spans="1:11" s="267" customFormat="1" ht="26.25" customHeight="1" x14ac:dyDescent="0.25">
      <c r="A45" s="268" t="s">
        <v>289</v>
      </c>
      <c r="B45" s="269" t="s">
        <v>290</v>
      </c>
      <c r="C45" s="270"/>
      <c r="D45" s="270"/>
      <c r="E45" s="270">
        <v>0</v>
      </c>
      <c r="F45" s="306">
        <v>400</v>
      </c>
      <c r="G45" s="270"/>
      <c r="H45" s="306">
        <v>400</v>
      </c>
      <c r="I45" s="271">
        <v>400</v>
      </c>
      <c r="J45" s="272"/>
      <c r="K45" s="273"/>
    </row>
    <row r="46" spans="1:11" s="267" customFormat="1" ht="21.95" customHeight="1" x14ac:dyDescent="0.25">
      <c r="A46" s="268" t="s">
        <v>130</v>
      </c>
      <c r="B46" s="269" t="s">
        <v>291</v>
      </c>
      <c r="C46" s="270">
        <v>47503395</v>
      </c>
      <c r="D46" s="270">
        <v>50584554</v>
      </c>
      <c r="E46" s="270">
        <v>47492866</v>
      </c>
      <c r="F46" s="306">
        <v>48361667</v>
      </c>
      <c r="G46" s="270"/>
      <c r="H46" s="306">
        <v>48361667</v>
      </c>
      <c r="I46" s="271">
        <v>48161667</v>
      </c>
      <c r="J46" s="272">
        <v>200000</v>
      </c>
      <c r="K46" s="273">
        <v>0</v>
      </c>
    </row>
    <row r="47" spans="1:11" s="267" customFormat="1" ht="30.75" customHeight="1" x14ac:dyDescent="0.25">
      <c r="A47" s="268" t="s">
        <v>292</v>
      </c>
      <c r="B47" s="269" t="s">
        <v>293</v>
      </c>
      <c r="C47" s="270">
        <v>50000</v>
      </c>
      <c r="D47" s="270">
        <v>100000</v>
      </c>
      <c r="E47" s="270">
        <v>50000</v>
      </c>
      <c r="F47" s="306">
        <v>100000</v>
      </c>
      <c r="G47" s="270"/>
      <c r="H47" s="306">
        <v>100000</v>
      </c>
      <c r="I47" s="271">
        <f>F47-J47</f>
        <v>100000</v>
      </c>
      <c r="J47" s="272">
        <v>0</v>
      </c>
      <c r="K47" s="273">
        <v>0</v>
      </c>
    </row>
    <row r="48" spans="1:11" s="267" customFormat="1" ht="21.95" customHeight="1" x14ac:dyDescent="0.25">
      <c r="A48" s="268" t="s">
        <v>131</v>
      </c>
      <c r="B48" s="269" t="s">
        <v>132</v>
      </c>
      <c r="C48" s="270">
        <v>4693429</v>
      </c>
      <c r="D48" s="270">
        <v>8435938</v>
      </c>
      <c r="E48" s="270">
        <v>3870580</v>
      </c>
      <c r="F48" s="306">
        <v>3870580</v>
      </c>
      <c r="G48" s="270">
        <v>0</v>
      </c>
      <c r="H48" s="306">
        <v>3870580</v>
      </c>
      <c r="I48" s="271">
        <f>F48-J48</f>
        <v>50580</v>
      </c>
      <c r="J48" s="272">
        <f>420000+3400000</f>
        <v>3820000</v>
      </c>
      <c r="K48" s="273">
        <v>0</v>
      </c>
    </row>
    <row r="49" spans="1:11" s="267" customFormat="1" ht="21.95" customHeight="1" x14ac:dyDescent="0.25">
      <c r="A49" s="268" t="s">
        <v>294</v>
      </c>
      <c r="B49" s="269" t="s">
        <v>295</v>
      </c>
      <c r="C49" s="270">
        <v>57879594</v>
      </c>
      <c r="D49" s="270">
        <v>0</v>
      </c>
      <c r="E49" s="270">
        <v>9575983</v>
      </c>
      <c r="F49" s="306">
        <v>8440933</v>
      </c>
      <c r="G49" s="270">
        <f>H49-F49</f>
        <v>0</v>
      </c>
      <c r="H49" s="306">
        <v>8440933</v>
      </c>
      <c r="I49" s="271">
        <f>F49-J49</f>
        <v>8440933</v>
      </c>
      <c r="J49" s="272">
        <v>0</v>
      </c>
      <c r="K49" s="273">
        <v>0</v>
      </c>
    </row>
    <row r="50" spans="1:11" s="267" customFormat="1" ht="21.95" customHeight="1" x14ac:dyDescent="0.25">
      <c r="A50" s="281" t="s">
        <v>296</v>
      </c>
      <c r="B50" s="288" t="s">
        <v>133</v>
      </c>
      <c r="C50" s="289">
        <f t="shared" ref="C50:I50" si="10">SUM(C51:C54)</f>
        <v>38100000</v>
      </c>
      <c r="D50" s="289">
        <f t="shared" si="10"/>
        <v>39058972</v>
      </c>
      <c r="E50" s="289">
        <f t="shared" si="10"/>
        <v>4350000</v>
      </c>
      <c r="F50" s="289">
        <f>SUM(F51:F54)</f>
        <v>4588500</v>
      </c>
      <c r="G50" s="289">
        <f>SUM(G51:G54)</f>
        <v>0</v>
      </c>
      <c r="H50" s="289">
        <f>SUM(H51:H54)</f>
        <v>4588500</v>
      </c>
      <c r="I50" s="285">
        <f t="shared" si="10"/>
        <v>4588500</v>
      </c>
      <c r="J50" s="286">
        <v>0</v>
      </c>
      <c r="K50" s="287">
        <v>0</v>
      </c>
    </row>
    <row r="51" spans="1:11" s="267" customFormat="1" ht="21.95" hidden="1" customHeight="1" x14ac:dyDescent="0.25">
      <c r="A51" s="268" t="s">
        <v>297</v>
      </c>
      <c r="B51" s="269" t="s">
        <v>298</v>
      </c>
      <c r="C51" s="270">
        <v>27559055</v>
      </c>
      <c r="D51" s="270">
        <v>7628620</v>
      </c>
      <c r="E51" s="270">
        <v>0</v>
      </c>
      <c r="F51" s="306">
        <v>200000</v>
      </c>
      <c r="G51" s="270">
        <f>H51-F51</f>
        <v>0</v>
      </c>
      <c r="H51" s="306">
        <v>200000</v>
      </c>
      <c r="I51" s="271">
        <f>F51</f>
        <v>200000</v>
      </c>
      <c r="J51" s="272">
        <v>0</v>
      </c>
      <c r="K51" s="273">
        <v>0</v>
      </c>
    </row>
    <row r="52" spans="1:11" s="267" customFormat="1" ht="21.95" hidden="1" customHeight="1" x14ac:dyDescent="0.25">
      <c r="A52" s="268" t="s">
        <v>299</v>
      </c>
      <c r="B52" s="269" t="s">
        <v>300</v>
      </c>
      <c r="C52" s="295"/>
      <c r="D52" s="295"/>
      <c r="E52" s="295">
        <v>0</v>
      </c>
      <c r="F52" s="306">
        <v>150000</v>
      </c>
      <c r="G52" s="295">
        <v>150000</v>
      </c>
      <c r="H52" s="306">
        <v>150000</v>
      </c>
      <c r="I52" s="271">
        <v>150000</v>
      </c>
      <c r="J52" s="297"/>
      <c r="K52" s="298"/>
    </row>
    <row r="53" spans="1:11" s="274" customFormat="1" ht="21.95" hidden="1" customHeight="1" x14ac:dyDescent="0.2">
      <c r="A53" s="268" t="s">
        <v>134</v>
      </c>
      <c r="B53" s="269" t="s">
        <v>301</v>
      </c>
      <c r="C53" s="295">
        <v>2441180</v>
      </c>
      <c r="D53" s="295">
        <v>23882615</v>
      </c>
      <c r="E53" s="295">
        <v>3427953</v>
      </c>
      <c r="F53" s="275">
        <v>3277953</v>
      </c>
      <c r="G53" s="295">
        <v>-150000</v>
      </c>
      <c r="H53" s="275">
        <v>3277953</v>
      </c>
      <c r="I53" s="271">
        <f>F53</f>
        <v>3277953</v>
      </c>
      <c r="J53" s="297">
        <v>0</v>
      </c>
      <c r="K53" s="298">
        <v>0</v>
      </c>
    </row>
    <row r="54" spans="1:11" s="267" customFormat="1" ht="21.95" hidden="1" customHeight="1" x14ac:dyDescent="0.25">
      <c r="A54" s="268" t="s">
        <v>135</v>
      </c>
      <c r="B54" s="269" t="s">
        <v>302</v>
      </c>
      <c r="C54" s="270">
        <v>8099765</v>
      </c>
      <c r="D54" s="270">
        <v>7547737</v>
      </c>
      <c r="E54" s="270">
        <v>922047</v>
      </c>
      <c r="F54" s="306">
        <v>960547</v>
      </c>
      <c r="G54" s="270">
        <v>0</v>
      </c>
      <c r="H54" s="306">
        <v>960547</v>
      </c>
      <c r="I54" s="271">
        <f>F54</f>
        <v>960547</v>
      </c>
      <c r="J54" s="272">
        <v>0</v>
      </c>
      <c r="K54" s="273">
        <v>0</v>
      </c>
    </row>
    <row r="55" spans="1:11" s="267" customFormat="1" ht="21.95" customHeight="1" x14ac:dyDescent="0.25">
      <c r="A55" s="281" t="s">
        <v>303</v>
      </c>
      <c r="B55" s="288" t="s">
        <v>136</v>
      </c>
      <c r="C55" s="289">
        <f t="shared" ref="C55:H55" si="11">SUM(C56:C57)</f>
        <v>95154097</v>
      </c>
      <c r="D55" s="289">
        <f t="shared" si="11"/>
        <v>5628763</v>
      </c>
      <c r="E55" s="289">
        <f t="shared" si="11"/>
        <v>209473000</v>
      </c>
      <c r="F55" s="284">
        <f>SUM(F56:F57)</f>
        <v>203933000</v>
      </c>
      <c r="G55" s="289">
        <f t="shared" si="11"/>
        <v>-6498746</v>
      </c>
      <c r="H55" s="284">
        <f t="shared" si="11"/>
        <v>197434254</v>
      </c>
      <c r="I55" s="285">
        <v>197434254</v>
      </c>
      <c r="J55" s="286">
        <v>0</v>
      </c>
      <c r="K55" s="287">
        <v>0</v>
      </c>
    </row>
    <row r="56" spans="1:11" s="267" customFormat="1" ht="21.95" hidden="1" customHeight="1" x14ac:dyDescent="0.25">
      <c r="A56" s="268" t="s">
        <v>304</v>
      </c>
      <c r="B56" s="269" t="s">
        <v>305</v>
      </c>
      <c r="C56" s="270">
        <v>74924194</v>
      </c>
      <c r="D56" s="270">
        <v>4523698</v>
      </c>
      <c r="E56" s="270">
        <v>164939370</v>
      </c>
      <c r="F56" s="284">
        <v>160577165</v>
      </c>
      <c r="G56" s="270">
        <f>H56-F56</f>
        <v>-6498746</v>
      </c>
      <c r="H56" s="284">
        <v>154078419</v>
      </c>
      <c r="I56" s="271">
        <v>164939370</v>
      </c>
      <c r="J56" s="272">
        <v>0</v>
      </c>
      <c r="K56" s="273">
        <v>0</v>
      </c>
    </row>
    <row r="57" spans="1:11" s="267" customFormat="1" ht="21.95" hidden="1" customHeight="1" x14ac:dyDescent="0.25">
      <c r="A57" s="268" t="s">
        <v>306</v>
      </c>
      <c r="B57" s="269" t="s">
        <v>307</v>
      </c>
      <c r="C57" s="270">
        <v>20229903</v>
      </c>
      <c r="D57" s="270">
        <v>1105065</v>
      </c>
      <c r="E57" s="270">
        <v>44533630</v>
      </c>
      <c r="F57" s="284">
        <v>43355835</v>
      </c>
      <c r="G57" s="270">
        <f>H57-F57</f>
        <v>0</v>
      </c>
      <c r="H57" s="284">
        <v>43355835</v>
      </c>
      <c r="I57" s="271">
        <v>44533630</v>
      </c>
      <c r="J57" s="272">
        <v>0</v>
      </c>
      <c r="K57" s="273">
        <v>0</v>
      </c>
    </row>
    <row r="58" spans="1:11" s="267" customFormat="1" ht="21.95" customHeight="1" x14ac:dyDescent="0.25">
      <c r="A58" s="281" t="s">
        <v>308</v>
      </c>
      <c r="B58" s="288" t="s">
        <v>137</v>
      </c>
      <c r="C58" s="283">
        <f>C59</f>
        <v>550000</v>
      </c>
      <c r="D58" s="283">
        <f>D59</f>
        <v>39131351</v>
      </c>
      <c r="E58" s="283">
        <f>E59</f>
        <v>500000</v>
      </c>
      <c r="F58" s="284">
        <v>500000</v>
      </c>
      <c r="G58" s="283">
        <f>G59</f>
        <v>0</v>
      </c>
      <c r="H58" s="284">
        <v>500000</v>
      </c>
      <c r="I58" s="285">
        <f>E58-J58</f>
        <v>500000</v>
      </c>
      <c r="J58" s="286">
        <v>0</v>
      </c>
      <c r="K58" s="287">
        <v>0</v>
      </c>
    </row>
    <row r="59" spans="1:11" s="267" customFormat="1" ht="21.95" hidden="1" customHeight="1" x14ac:dyDescent="0.25">
      <c r="A59" s="268" t="s">
        <v>309</v>
      </c>
      <c r="B59" s="269" t="s">
        <v>310</v>
      </c>
      <c r="C59" s="270">
        <v>550000</v>
      </c>
      <c r="D59" s="270">
        <v>39131351</v>
      </c>
      <c r="E59" s="270">
        <v>500000</v>
      </c>
      <c r="F59" s="306"/>
      <c r="G59" s="270">
        <v>0</v>
      </c>
      <c r="H59" s="306"/>
      <c r="I59" s="271">
        <v>500000</v>
      </c>
      <c r="J59" s="272">
        <v>0</v>
      </c>
      <c r="K59" s="273">
        <v>0</v>
      </c>
    </row>
    <row r="60" spans="1:11" s="310" customFormat="1" ht="36" customHeight="1" x14ac:dyDescent="0.25">
      <c r="A60" s="307" t="s">
        <v>311</v>
      </c>
      <c r="B60" s="308" t="s">
        <v>312</v>
      </c>
      <c r="C60" s="309">
        <f t="shared" ref="C60:K60" si="12">C9+C20+C21+C40+C43+C50+C55+C58</f>
        <v>352038690</v>
      </c>
      <c r="D60" s="309">
        <f t="shared" si="12"/>
        <v>267698368</v>
      </c>
      <c r="E60" s="309">
        <f t="shared" si="12"/>
        <v>415939283</v>
      </c>
      <c r="F60" s="309">
        <f>F9+F20+F21+F40+F43+F50+F55+F58</f>
        <v>415159332</v>
      </c>
      <c r="G60" s="309">
        <f>G9+G20+G21+G43+G55</f>
        <v>-6498746</v>
      </c>
      <c r="H60" s="309">
        <f>H9+H20+H21+H40+H43+H50+H55+H58</f>
        <v>408660586</v>
      </c>
      <c r="I60" s="285">
        <v>410089332</v>
      </c>
      <c r="J60" s="286">
        <f t="shared" si="12"/>
        <v>5070000</v>
      </c>
      <c r="K60" s="287">
        <f t="shared" si="12"/>
        <v>0</v>
      </c>
    </row>
    <row r="61" spans="1:11" s="274" customFormat="1" ht="21.95" customHeight="1" x14ac:dyDescent="0.25">
      <c r="A61" s="307" t="s">
        <v>313</v>
      </c>
      <c r="B61" s="308" t="s">
        <v>314</v>
      </c>
      <c r="C61" s="289">
        <f t="shared" ref="C61:K61" si="13">SUM(C62:C64)</f>
        <v>77576158</v>
      </c>
      <c r="D61" s="289">
        <f t="shared" si="13"/>
        <v>76950071</v>
      </c>
      <c r="E61" s="289">
        <f t="shared" si="13"/>
        <v>108909755</v>
      </c>
      <c r="F61" s="289">
        <f>SUM(F62:F64)</f>
        <v>110653821</v>
      </c>
      <c r="G61" s="289">
        <f t="shared" si="13"/>
        <v>6498746</v>
      </c>
      <c r="H61" s="289">
        <f>SUM(H62:H64)</f>
        <v>117152567</v>
      </c>
      <c r="I61" s="285">
        <f>SUM(I62:I64)</f>
        <v>117152567</v>
      </c>
      <c r="J61" s="286">
        <f t="shared" si="13"/>
        <v>0</v>
      </c>
      <c r="K61" s="287">
        <f t="shared" si="13"/>
        <v>0</v>
      </c>
    </row>
    <row r="62" spans="1:11" s="274" customFormat="1" ht="21.95" customHeight="1" x14ac:dyDescent="0.2">
      <c r="A62" s="268" t="s">
        <v>315</v>
      </c>
      <c r="B62" s="269" t="s">
        <v>316</v>
      </c>
      <c r="C62" s="270">
        <v>0</v>
      </c>
      <c r="D62" s="270">
        <v>0</v>
      </c>
      <c r="E62" s="270">
        <v>25000000</v>
      </c>
      <c r="F62" s="275">
        <v>25000000</v>
      </c>
      <c r="G62" s="270">
        <v>0</v>
      </c>
      <c r="H62" s="275">
        <v>25000000</v>
      </c>
      <c r="I62" s="271">
        <f>F62</f>
        <v>25000000</v>
      </c>
      <c r="J62" s="272">
        <v>0</v>
      </c>
      <c r="K62" s="273">
        <v>0</v>
      </c>
    </row>
    <row r="63" spans="1:11" s="274" customFormat="1" ht="21.95" customHeight="1" x14ac:dyDescent="0.2">
      <c r="A63" s="268" t="s">
        <v>317</v>
      </c>
      <c r="B63" s="269" t="s">
        <v>318</v>
      </c>
      <c r="C63" s="270">
        <v>4276181</v>
      </c>
      <c r="D63" s="270">
        <v>4276181</v>
      </c>
      <c r="E63" s="270">
        <v>4488745</v>
      </c>
      <c r="F63" s="275">
        <v>4780811</v>
      </c>
      <c r="G63" s="270">
        <v>0</v>
      </c>
      <c r="H63" s="275">
        <v>4780811</v>
      </c>
      <c r="I63" s="271">
        <f>F63</f>
        <v>4780811</v>
      </c>
      <c r="J63" s="272">
        <v>0</v>
      </c>
      <c r="K63" s="273">
        <v>0</v>
      </c>
    </row>
    <row r="64" spans="1:11" s="310" customFormat="1" ht="30.75" customHeight="1" x14ac:dyDescent="0.25">
      <c r="A64" s="268" t="s">
        <v>319</v>
      </c>
      <c r="B64" s="269" t="s">
        <v>320</v>
      </c>
      <c r="C64" s="270">
        <v>73299977</v>
      </c>
      <c r="D64" s="270">
        <v>72673890</v>
      </c>
      <c r="E64" s="270">
        <v>79421010</v>
      </c>
      <c r="F64" s="311">
        <v>80873010</v>
      </c>
      <c r="G64" s="270">
        <f>H64-F64</f>
        <v>6498746</v>
      </c>
      <c r="H64" s="311">
        <v>87371756</v>
      </c>
      <c r="I64" s="271">
        <v>87371756</v>
      </c>
      <c r="J64" s="272">
        <v>0</v>
      </c>
      <c r="K64" s="273">
        <v>0</v>
      </c>
    </row>
    <row r="65" spans="1:13" ht="30" thickBot="1" x14ac:dyDescent="0.3">
      <c r="A65" s="312" t="s">
        <v>321</v>
      </c>
      <c r="B65" s="313" t="s">
        <v>138</v>
      </c>
      <c r="C65" s="314">
        <f t="shared" ref="C65:K65" si="14">C60+C61</f>
        <v>429614848</v>
      </c>
      <c r="D65" s="314">
        <f t="shared" si="14"/>
        <v>344648439</v>
      </c>
      <c r="E65" s="314">
        <f t="shared" si="14"/>
        <v>524849038</v>
      </c>
      <c r="F65" s="314">
        <f>F60+F61</f>
        <v>525813153</v>
      </c>
      <c r="G65" s="314">
        <f>G60+G61</f>
        <v>0</v>
      </c>
      <c r="H65" s="314">
        <f>H60+H61</f>
        <v>525813153</v>
      </c>
      <c r="I65" s="314">
        <v>520743153</v>
      </c>
      <c r="J65" s="315">
        <f t="shared" si="14"/>
        <v>5070000</v>
      </c>
      <c r="K65" s="316">
        <f t="shared" si="14"/>
        <v>0</v>
      </c>
      <c r="M65" s="317"/>
    </row>
    <row r="66" spans="1:13" ht="15" thickTop="1" x14ac:dyDescent="0.2">
      <c r="A66" s="318"/>
      <c r="B66" s="318"/>
    </row>
  </sheetData>
  <mergeCells count="15">
    <mergeCell ref="A5:B5"/>
    <mergeCell ref="D5:E5"/>
    <mergeCell ref="J5:K5"/>
    <mergeCell ref="A1:K1"/>
    <mergeCell ref="A2:K2"/>
    <mergeCell ref="A4:B4"/>
    <mergeCell ref="D4:E4"/>
    <mergeCell ref="H6:H7"/>
    <mergeCell ref="I6:K6"/>
    <mergeCell ref="A6:A7"/>
    <mergeCell ref="B6:B7"/>
    <mergeCell ref="C6:C7"/>
    <mergeCell ref="D6:D7"/>
    <mergeCell ref="E6:E7"/>
    <mergeCell ref="G6:G7"/>
  </mergeCells>
  <phoneticPr fontId="94" type="noConversion"/>
  <pageMargins left="0.74803149606299213" right="0.74803149606299213" top="0.98425196850393704" bottom="0.98425196850393704" header="0.51181102362204722" footer="0.51181102362204722"/>
  <pageSetup paperSize="9" scale="5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activeCell="A6" sqref="A6:B6"/>
    </sheetView>
  </sheetViews>
  <sheetFormatPr defaultRowHeight="12.75" x14ac:dyDescent="0.2"/>
  <cols>
    <col min="1" max="1" width="9.140625" style="103"/>
    <col min="2" max="2" width="46.28515625" style="103" customWidth="1"/>
    <col min="3" max="6" width="15.28515625" style="103" customWidth="1"/>
    <col min="7" max="7" width="13.85546875" style="103" customWidth="1"/>
    <col min="8" max="8" width="12.85546875" style="103" customWidth="1"/>
    <col min="9" max="9" width="12.42578125" style="103" customWidth="1"/>
    <col min="10" max="16384" width="9.140625" style="100"/>
  </cols>
  <sheetData>
    <row r="1" spans="1:9" x14ac:dyDescent="0.2">
      <c r="A1" s="102"/>
      <c r="B1" s="102"/>
      <c r="C1" s="102"/>
      <c r="D1" s="102"/>
      <c r="E1" s="102"/>
      <c r="G1" s="102"/>
    </row>
    <row r="2" spans="1:9" s="101" customFormat="1" ht="12.75" customHeight="1" x14ac:dyDescent="0.2">
      <c r="A2" s="479" t="s">
        <v>140</v>
      </c>
      <c r="B2" s="479"/>
      <c r="C2" s="479"/>
      <c r="D2" s="479"/>
      <c r="E2" s="479"/>
      <c r="F2" s="479"/>
      <c r="G2" s="479"/>
      <c r="H2" s="479"/>
      <c r="I2" s="479"/>
    </row>
    <row r="3" spans="1:9" s="101" customFormat="1" ht="12.75" customHeight="1" x14ac:dyDescent="0.2">
      <c r="A3" s="479"/>
      <c r="B3" s="479"/>
      <c r="C3" s="479"/>
      <c r="D3" s="479"/>
      <c r="E3" s="479"/>
      <c r="F3" s="479"/>
      <c r="G3" s="479"/>
      <c r="H3" s="479"/>
      <c r="I3" s="479"/>
    </row>
    <row r="4" spans="1:9" s="101" customFormat="1" ht="20.25" x14ac:dyDescent="0.2">
      <c r="A4" s="479" t="s">
        <v>74</v>
      </c>
      <c r="B4" s="479"/>
      <c r="C4" s="479"/>
      <c r="D4" s="479"/>
      <c r="E4" s="479"/>
      <c r="F4" s="479"/>
      <c r="G4" s="479"/>
      <c r="H4" s="479"/>
      <c r="I4" s="479"/>
    </row>
    <row r="5" spans="1:9" s="101" customFormat="1" ht="20.25" x14ac:dyDescent="0.2">
      <c r="A5" s="104"/>
      <c r="B5" s="104"/>
      <c r="C5" s="104"/>
      <c r="D5" s="104"/>
      <c r="E5" s="104"/>
      <c r="F5" s="104"/>
      <c r="G5" s="104"/>
      <c r="H5" s="104"/>
      <c r="I5" s="104"/>
    </row>
    <row r="6" spans="1:9" ht="20.25" x14ac:dyDescent="0.25">
      <c r="A6" s="452" t="s">
        <v>413</v>
      </c>
      <c r="B6" s="452"/>
      <c r="C6" s="105"/>
      <c r="D6" s="105"/>
      <c r="E6" s="105"/>
      <c r="F6" s="106"/>
      <c r="G6" s="105"/>
      <c r="H6" s="106"/>
      <c r="I6" s="107"/>
    </row>
    <row r="7" spans="1:9" ht="21" customHeight="1" thickBot="1" x14ac:dyDescent="0.3">
      <c r="A7" s="452" t="s">
        <v>141</v>
      </c>
      <c r="B7" s="452"/>
      <c r="C7" s="108"/>
      <c r="D7" s="108"/>
      <c r="E7" s="108"/>
      <c r="F7" s="109"/>
      <c r="G7" s="108"/>
      <c r="H7" s="476" t="s">
        <v>3</v>
      </c>
      <c r="I7" s="476"/>
    </row>
    <row r="8" spans="1:9" ht="19.5" customHeight="1" x14ac:dyDescent="0.2">
      <c r="A8" s="469" t="s">
        <v>75</v>
      </c>
      <c r="B8" s="471" t="s">
        <v>142</v>
      </c>
      <c r="C8" s="471" t="s">
        <v>163</v>
      </c>
      <c r="D8" s="473" t="s">
        <v>229</v>
      </c>
      <c r="E8" s="473" t="s">
        <v>322</v>
      </c>
      <c r="F8" s="471" t="s">
        <v>231</v>
      </c>
      <c r="G8" s="471" t="s">
        <v>143</v>
      </c>
      <c r="H8" s="471"/>
      <c r="I8" s="475"/>
    </row>
    <row r="9" spans="1:9" ht="45" customHeight="1" thickBot="1" x14ac:dyDescent="0.25">
      <c r="A9" s="470"/>
      <c r="B9" s="472"/>
      <c r="C9" s="472"/>
      <c r="D9" s="474"/>
      <c r="E9" s="474"/>
      <c r="F9" s="472"/>
      <c r="G9" s="110" t="s">
        <v>76</v>
      </c>
      <c r="H9" s="110" t="s">
        <v>77</v>
      </c>
      <c r="I9" s="111" t="s">
        <v>78</v>
      </c>
    </row>
    <row r="10" spans="1:9" ht="15" customHeight="1" x14ac:dyDescent="0.2">
      <c r="A10" s="112" t="s">
        <v>10</v>
      </c>
      <c r="B10" s="113" t="s">
        <v>23</v>
      </c>
      <c r="C10" s="113" t="s">
        <v>32</v>
      </c>
      <c r="D10" s="113"/>
      <c r="E10" s="113" t="s">
        <v>79</v>
      </c>
      <c r="F10" s="113" t="s">
        <v>80</v>
      </c>
      <c r="G10" s="114" t="s">
        <v>81</v>
      </c>
      <c r="H10" s="113" t="s">
        <v>82</v>
      </c>
      <c r="I10" s="115" t="s">
        <v>168</v>
      </c>
    </row>
    <row r="11" spans="1:9" ht="15" customHeight="1" x14ac:dyDescent="0.25">
      <c r="A11" s="116" t="s">
        <v>83</v>
      </c>
      <c r="B11" s="117" t="s">
        <v>144</v>
      </c>
      <c r="C11" s="118">
        <f>C12</f>
        <v>12223327</v>
      </c>
      <c r="D11" s="118">
        <v>22356503</v>
      </c>
      <c r="E11" s="118">
        <f>E12</f>
        <v>-1582044</v>
      </c>
      <c r="F11" s="118">
        <f>F12</f>
        <v>20774459</v>
      </c>
      <c r="G11" s="118">
        <f>G12</f>
        <v>20774459</v>
      </c>
      <c r="H11" s="118">
        <v>0</v>
      </c>
      <c r="I11" s="119">
        <v>0</v>
      </c>
    </row>
    <row r="12" spans="1:9" ht="15" customHeight="1" x14ac:dyDescent="0.2">
      <c r="A12" s="120" t="s">
        <v>84</v>
      </c>
      <c r="B12" s="121" t="s">
        <v>145</v>
      </c>
      <c r="C12" s="122">
        <v>12223327</v>
      </c>
      <c r="D12" s="122">
        <v>22356503</v>
      </c>
      <c r="E12" s="122">
        <f>F12-D12</f>
        <v>-1582044</v>
      </c>
      <c r="F12" s="122">
        <v>20774459</v>
      </c>
      <c r="G12" s="122">
        <f>F12</f>
        <v>20774459</v>
      </c>
      <c r="H12" s="122">
        <v>0</v>
      </c>
      <c r="I12" s="123">
        <v>0</v>
      </c>
    </row>
    <row r="13" spans="1:9" ht="15" customHeight="1" x14ac:dyDescent="0.25">
      <c r="A13" s="116" t="s">
        <v>86</v>
      </c>
      <c r="B13" s="117" t="s">
        <v>87</v>
      </c>
      <c r="C13" s="118">
        <f>SUM(C14:C19)</f>
        <v>19081000</v>
      </c>
      <c r="D13" s="118">
        <v>19081000</v>
      </c>
      <c r="E13" s="124">
        <f>SUM(E14:E19)</f>
        <v>764609</v>
      </c>
      <c r="F13" s="124">
        <f>SUM(F14:F19)</f>
        <v>19845609</v>
      </c>
      <c r="G13" s="118">
        <f>SUM(G14:G19)</f>
        <v>19845609</v>
      </c>
      <c r="H13" s="124">
        <v>0</v>
      </c>
      <c r="I13" s="119">
        <v>0</v>
      </c>
    </row>
    <row r="14" spans="1:9" ht="15" customHeight="1" x14ac:dyDescent="0.2">
      <c r="A14" s="125" t="s">
        <v>88</v>
      </c>
      <c r="B14" s="126" t="s">
        <v>89</v>
      </c>
      <c r="C14" s="122">
        <v>8500000</v>
      </c>
      <c r="D14" s="122">
        <v>8500000</v>
      </c>
      <c r="E14" s="127">
        <f t="shared" ref="E14:E19" si="0">F14-C14</f>
        <v>792189</v>
      </c>
      <c r="F14" s="122">
        <v>9292189</v>
      </c>
      <c r="G14" s="122">
        <f t="shared" ref="G14:G19" si="1">F14</f>
        <v>9292189</v>
      </c>
      <c r="H14" s="122">
        <v>0</v>
      </c>
      <c r="I14" s="123">
        <v>0</v>
      </c>
    </row>
    <row r="15" spans="1:9" ht="15" customHeight="1" x14ac:dyDescent="0.2">
      <c r="A15" s="125" t="s">
        <v>146</v>
      </c>
      <c r="B15" s="126" t="s">
        <v>90</v>
      </c>
      <c r="C15" s="122">
        <v>20000</v>
      </c>
      <c r="D15" s="122">
        <v>20000</v>
      </c>
      <c r="E15" s="127">
        <f t="shared" si="0"/>
        <v>-3473</v>
      </c>
      <c r="F15" s="122">
        <v>16527</v>
      </c>
      <c r="G15" s="122">
        <f t="shared" si="1"/>
        <v>16527</v>
      </c>
      <c r="H15" s="122">
        <v>0</v>
      </c>
      <c r="I15" s="123">
        <v>0</v>
      </c>
    </row>
    <row r="16" spans="1:9" ht="15" customHeight="1" x14ac:dyDescent="0.2">
      <c r="A16" s="125" t="s">
        <v>91</v>
      </c>
      <c r="B16" s="126" t="s">
        <v>147</v>
      </c>
      <c r="C16" s="122">
        <v>6500000</v>
      </c>
      <c r="D16" s="122">
        <v>6500000</v>
      </c>
      <c r="E16" s="127">
        <f t="shared" si="0"/>
        <v>28631</v>
      </c>
      <c r="F16" s="122">
        <v>6528631</v>
      </c>
      <c r="G16" s="122">
        <f t="shared" si="1"/>
        <v>6528631</v>
      </c>
      <c r="H16" s="122">
        <v>0</v>
      </c>
      <c r="I16" s="123">
        <v>0</v>
      </c>
    </row>
    <row r="17" spans="1:9" ht="15" customHeight="1" x14ac:dyDescent="0.2">
      <c r="A17" s="125" t="s">
        <v>148</v>
      </c>
      <c r="B17" s="126" t="s">
        <v>149</v>
      </c>
      <c r="C17" s="122">
        <v>4050000</v>
      </c>
      <c r="D17" s="122">
        <v>4050000</v>
      </c>
      <c r="E17" s="127">
        <f t="shared" si="0"/>
        <v>-48359</v>
      </c>
      <c r="F17" s="122">
        <v>4001641</v>
      </c>
      <c r="G17" s="122">
        <f t="shared" si="1"/>
        <v>4001641</v>
      </c>
      <c r="H17" s="122">
        <v>0</v>
      </c>
      <c r="I17" s="123">
        <v>0</v>
      </c>
    </row>
    <row r="18" spans="1:9" ht="15" customHeight="1" x14ac:dyDescent="0.2">
      <c r="A18" s="125" t="s">
        <v>92</v>
      </c>
      <c r="B18" s="126" t="s">
        <v>93</v>
      </c>
      <c r="C18" s="122">
        <v>1000</v>
      </c>
      <c r="D18" s="122">
        <v>1000</v>
      </c>
      <c r="E18" s="127">
        <f t="shared" si="0"/>
        <v>-963</v>
      </c>
      <c r="F18" s="122">
        <v>37</v>
      </c>
      <c r="G18" s="122">
        <f t="shared" si="1"/>
        <v>37</v>
      </c>
      <c r="H18" s="122">
        <v>0</v>
      </c>
      <c r="I18" s="123">
        <v>0</v>
      </c>
    </row>
    <row r="19" spans="1:9" ht="15" customHeight="1" x14ac:dyDescent="0.2">
      <c r="A19" s="125" t="s">
        <v>94</v>
      </c>
      <c r="B19" s="126" t="s">
        <v>95</v>
      </c>
      <c r="C19" s="122">
        <v>10000</v>
      </c>
      <c r="D19" s="122">
        <v>10000</v>
      </c>
      <c r="E19" s="127">
        <f t="shared" si="0"/>
        <v>-3416</v>
      </c>
      <c r="F19" s="122">
        <v>6584</v>
      </c>
      <c r="G19" s="122">
        <f t="shared" si="1"/>
        <v>6584</v>
      </c>
      <c r="H19" s="122">
        <v>0</v>
      </c>
      <c r="I19" s="123">
        <v>0</v>
      </c>
    </row>
    <row r="20" spans="1:9" ht="15" customHeight="1" x14ac:dyDescent="0.25">
      <c r="A20" s="116" t="s">
        <v>96</v>
      </c>
      <c r="B20" s="117" t="s">
        <v>97</v>
      </c>
      <c r="C20" s="118">
        <f>C21</f>
        <v>0</v>
      </c>
      <c r="D20" s="118">
        <v>0</v>
      </c>
      <c r="E20" s="118">
        <v>0</v>
      </c>
      <c r="F20" s="118">
        <f>F21</f>
        <v>0</v>
      </c>
      <c r="G20" s="118">
        <f>G21</f>
        <v>0</v>
      </c>
      <c r="H20" s="118">
        <v>0</v>
      </c>
      <c r="I20" s="119">
        <v>0</v>
      </c>
    </row>
    <row r="21" spans="1:9" ht="15" customHeight="1" x14ac:dyDescent="0.2">
      <c r="A21" s="120" t="s">
        <v>150</v>
      </c>
      <c r="B21" s="121" t="s">
        <v>151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  <c r="I21" s="123">
        <v>0</v>
      </c>
    </row>
    <row r="22" spans="1:9" ht="15" customHeight="1" x14ac:dyDescent="0.2">
      <c r="A22" s="128" t="s">
        <v>152</v>
      </c>
      <c r="B22" s="129" t="s">
        <v>99</v>
      </c>
      <c r="C22" s="130">
        <f>C11+C13+C20</f>
        <v>31304327</v>
      </c>
      <c r="D22" s="130">
        <f>D11+D13+D20</f>
        <v>41437503</v>
      </c>
      <c r="E22" s="130">
        <f>E11+E13+E20</f>
        <v>-817435</v>
      </c>
      <c r="F22" s="130">
        <f>F11+F13+F20</f>
        <v>40620068</v>
      </c>
      <c r="G22" s="130">
        <f>G11+G13+G20</f>
        <v>40620068</v>
      </c>
      <c r="H22" s="130">
        <v>0</v>
      </c>
      <c r="I22" s="131">
        <f>I11+I13+I20</f>
        <v>0</v>
      </c>
    </row>
    <row r="23" spans="1:9" ht="15" customHeight="1" x14ac:dyDescent="0.2">
      <c r="A23" s="128"/>
      <c r="B23" s="129"/>
      <c r="C23" s="132"/>
      <c r="D23" s="132"/>
      <c r="E23" s="130"/>
      <c r="F23" s="132"/>
      <c r="G23" s="132"/>
      <c r="H23" s="132"/>
      <c r="I23" s="133"/>
    </row>
    <row r="24" spans="1:9" ht="15" customHeight="1" x14ac:dyDescent="0.25">
      <c r="A24" s="116" t="s">
        <v>100</v>
      </c>
      <c r="B24" s="117" t="s">
        <v>101</v>
      </c>
      <c r="C24" s="134">
        <f>SUM(C25:C26)</f>
        <v>70222222</v>
      </c>
      <c r="D24" s="134">
        <f>SUM(D25:D26)</f>
        <v>71554222</v>
      </c>
      <c r="E24" s="124">
        <f>SUM(E25:E26)</f>
        <v>6498746</v>
      </c>
      <c r="F24" s="134">
        <f>SUM(F25:F26)</f>
        <v>78052968</v>
      </c>
      <c r="G24" s="134">
        <f>SUM(G25:G26)</f>
        <v>78052968</v>
      </c>
      <c r="H24" s="134">
        <v>0</v>
      </c>
      <c r="I24" s="135">
        <v>0</v>
      </c>
    </row>
    <row r="25" spans="1:9" ht="15" customHeight="1" x14ac:dyDescent="0.2">
      <c r="A25" s="125" t="s">
        <v>104</v>
      </c>
      <c r="B25" s="126" t="s">
        <v>105</v>
      </c>
      <c r="C25" s="122">
        <v>445712</v>
      </c>
      <c r="D25" s="122">
        <v>445712</v>
      </c>
      <c r="E25" s="127">
        <f>F25-C25</f>
        <v>0</v>
      </c>
      <c r="F25" s="122">
        <v>445712</v>
      </c>
      <c r="G25" s="122">
        <v>445712</v>
      </c>
      <c r="H25" s="122">
        <v>0</v>
      </c>
      <c r="I25" s="123">
        <v>0</v>
      </c>
    </row>
    <row r="26" spans="1:9" ht="15" customHeight="1" x14ac:dyDescent="0.2">
      <c r="A26" s="120" t="s">
        <v>153</v>
      </c>
      <c r="B26" s="121" t="s">
        <v>154</v>
      </c>
      <c r="C26" s="122">
        <v>69776510</v>
      </c>
      <c r="D26" s="122">
        <v>71108510</v>
      </c>
      <c r="E26" s="136">
        <f>F26-D26</f>
        <v>6498746</v>
      </c>
      <c r="F26" s="122">
        <v>77607256</v>
      </c>
      <c r="G26" s="122">
        <f>F26</f>
        <v>77607256</v>
      </c>
      <c r="H26" s="122">
        <v>0</v>
      </c>
      <c r="I26" s="123">
        <v>0</v>
      </c>
    </row>
    <row r="27" spans="1:9" ht="15" customHeight="1" x14ac:dyDescent="0.2">
      <c r="A27" s="120"/>
      <c r="B27" s="121"/>
      <c r="C27" s="122"/>
      <c r="D27" s="122"/>
      <c r="E27" s="136"/>
      <c r="F27" s="122"/>
      <c r="G27" s="122"/>
      <c r="H27" s="122"/>
      <c r="I27" s="123"/>
    </row>
    <row r="28" spans="1:9" ht="15" customHeight="1" thickBot="1" x14ac:dyDescent="0.3">
      <c r="A28" s="137" t="s">
        <v>155</v>
      </c>
      <c r="B28" s="138" t="s">
        <v>106</v>
      </c>
      <c r="C28" s="140">
        <f>C22+C24</f>
        <v>101526549</v>
      </c>
      <c r="D28" s="140">
        <f>D22+D24</f>
        <v>112991725</v>
      </c>
      <c r="E28" s="139">
        <f>E24+E22</f>
        <v>5681311</v>
      </c>
      <c r="F28" s="140">
        <f>F22+F24</f>
        <v>118673036</v>
      </c>
      <c r="G28" s="140">
        <f>G22+G24</f>
        <v>118673036</v>
      </c>
      <c r="H28" s="140">
        <f>H22+H24</f>
        <v>0</v>
      </c>
      <c r="I28" s="141">
        <f>I22+I24</f>
        <v>0</v>
      </c>
    </row>
    <row r="29" spans="1:9" ht="15" customHeight="1" thickTop="1" x14ac:dyDescent="0.25">
      <c r="A29" s="142"/>
      <c r="B29" s="142"/>
      <c r="C29" s="143"/>
      <c r="D29" s="143"/>
      <c r="E29" s="143"/>
      <c r="F29" s="144"/>
      <c r="G29" s="143"/>
      <c r="H29" s="144"/>
      <c r="I29" s="144"/>
    </row>
    <row r="30" spans="1:9" ht="15" customHeight="1" thickBot="1" x14ac:dyDescent="0.3">
      <c r="A30" s="145"/>
      <c r="B30" s="146"/>
      <c r="C30" s="147"/>
      <c r="D30" s="147"/>
      <c r="E30" s="147"/>
      <c r="F30" s="148"/>
      <c r="G30" s="147"/>
      <c r="H30" s="148"/>
      <c r="I30" s="148"/>
    </row>
    <row r="31" spans="1:9" ht="19.5" customHeight="1" thickTop="1" x14ac:dyDescent="0.2">
      <c r="A31" s="469" t="s">
        <v>75</v>
      </c>
      <c r="B31" s="471" t="s">
        <v>156</v>
      </c>
      <c r="C31" s="471" t="s">
        <v>163</v>
      </c>
      <c r="D31" s="477" t="s">
        <v>229</v>
      </c>
      <c r="E31" s="473" t="s">
        <v>322</v>
      </c>
      <c r="F31" s="471" t="s">
        <v>231</v>
      </c>
      <c r="G31" s="471" t="s">
        <v>143</v>
      </c>
      <c r="H31" s="471"/>
      <c r="I31" s="475"/>
    </row>
    <row r="32" spans="1:9" ht="45" customHeight="1" thickBot="1" x14ac:dyDescent="0.25">
      <c r="A32" s="470"/>
      <c r="B32" s="472"/>
      <c r="C32" s="472"/>
      <c r="D32" s="478"/>
      <c r="E32" s="474"/>
      <c r="F32" s="472"/>
      <c r="G32" s="110" t="s">
        <v>76</v>
      </c>
      <c r="H32" s="110" t="s">
        <v>77</v>
      </c>
      <c r="I32" s="111" t="s">
        <v>78</v>
      </c>
    </row>
    <row r="33" spans="1:9" ht="15" customHeight="1" thickTop="1" x14ac:dyDescent="0.2">
      <c r="A33" s="149" t="s">
        <v>10</v>
      </c>
      <c r="B33" s="150" t="s">
        <v>23</v>
      </c>
      <c r="C33" s="151" t="s">
        <v>32</v>
      </c>
      <c r="D33" s="151"/>
      <c r="E33" s="151" t="s">
        <v>79</v>
      </c>
      <c r="F33" s="151" t="s">
        <v>80</v>
      </c>
      <c r="G33" s="152" t="s">
        <v>81</v>
      </c>
      <c r="H33" s="151" t="s">
        <v>82</v>
      </c>
      <c r="I33" s="153" t="s">
        <v>168</v>
      </c>
    </row>
    <row r="34" spans="1:9" ht="15" customHeight="1" x14ac:dyDescent="0.25">
      <c r="A34" s="116" t="s">
        <v>107</v>
      </c>
      <c r="B34" s="117" t="s">
        <v>108</v>
      </c>
      <c r="C34" s="154">
        <f t="shared" ref="C34:H34" si="2">SUM(C35:C36)</f>
        <v>57315000</v>
      </c>
      <c r="D34" s="154">
        <f>SUM(D35:D36)</f>
        <v>64270483</v>
      </c>
      <c r="E34" s="154">
        <f>SUM(E35:E36)</f>
        <v>2354000</v>
      </c>
      <c r="F34" s="154">
        <f t="shared" si="2"/>
        <v>66624483</v>
      </c>
      <c r="G34" s="155">
        <f t="shared" si="2"/>
        <v>66624483</v>
      </c>
      <c r="H34" s="154">
        <f t="shared" si="2"/>
        <v>0</v>
      </c>
      <c r="I34" s="156">
        <v>0</v>
      </c>
    </row>
    <row r="35" spans="1:9" ht="15" customHeight="1" x14ac:dyDescent="0.2">
      <c r="A35" s="125" t="s">
        <v>109</v>
      </c>
      <c r="B35" s="126" t="s">
        <v>110</v>
      </c>
      <c r="C35" s="157">
        <v>57265000</v>
      </c>
      <c r="D35" s="158">
        <v>58229719</v>
      </c>
      <c r="E35" s="157">
        <f>F35-D35</f>
        <v>2127221</v>
      </c>
      <c r="F35" s="158">
        <v>60356940</v>
      </c>
      <c r="G35" s="158">
        <f>F35</f>
        <v>60356940</v>
      </c>
      <c r="H35" s="158">
        <v>0</v>
      </c>
      <c r="I35" s="159">
        <v>0</v>
      </c>
    </row>
    <row r="36" spans="1:9" ht="15" customHeight="1" x14ac:dyDescent="0.2">
      <c r="A36" s="125" t="s">
        <v>111</v>
      </c>
      <c r="B36" s="126" t="s">
        <v>112</v>
      </c>
      <c r="C36" s="157">
        <v>50000</v>
      </c>
      <c r="D36" s="158">
        <v>6040764</v>
      </c>
      <c r="E36" s="157">
        <f>F36-D36</f>
        <v>226779</v>
      </c>
      <c r="F36" s="158">
        <v>6267543</v>
      </c>
      <c r="G36" s="158">
        <f>F36</f>
        <v>6267543</v>
      </c>
      <c r="H36" s="158">
        <v>0</v>
      </c>
      <c r="I36" s="159">
        <v>0</v>
      </c>
    </row>
    <row r="37" spans="1:9" ht="30.75" customHeight="1" x14ac:dyDescent="0.25">
      <c r="A37" s="116" t="s">
        <v>113</v>
      </c>
      <c r="B37" s="160" t="s">
        <v>114</v>
      </c>
      <c r="C37" s="161">
        <v>10700000</v>
      </c>
      <c r="D37" s="162">
        <v>12653000</v>
      </c>
      <c r="E37" s="161">
        <f>F37-D37</f>
        <v>0</v>
      </c>
      <c r="F37" s="162">
        <v>12653000</v>
      </c>
      <c r="G37" s="162">
        <f>F37</f>
        <v>12653000</v>
      </c>
      <c r="H37" s="162">
        <v>0</v>
      </c>
      <c r="I37" s="163">
        <v>0</v>
      </c>
    </row>
    <row r="38" spans="1:9" ht="15" customHeight="1" x14ac:dyDescent="0.25">
      <c r="A38" s="116" t="s">
        <v>115</v>
      </c>
      <c r="B38" s="117" t="s">
        <v>116</v>
      </c>
      <c r="C38" s="154">
        <f>SUM(C39:C43)</f>
        <v>33383549</v>
      </c>
      <c r="D38" s="162">
        <f>SUM(D39:D43)</f>
        <v>35573954</v>
      </c>
      <c r="E38" s="154">
        <f>SUM(E39:E43)</f>
        <v>3327311</v>
      </c>
      <c r="F38" s="162">
        <f>SUM(F39:F43)</f>
        <v>38901265</v>
      </c>
      <c r="G38" s="162">
        <f>SUM(G39:G43)</f>
        <v>38901265</v>
      </c>
      <c r="H38" s="162">
        <v>0</v>
      </c>
      <c r="I38" s="163">
        <v>0</v>
      </c>
    </row>
    <row r="39" spans="1:9" ht="15" customHeight="1" x14ac:dyDescent="0.2">
      <c r="A39" s="125" t="s">
        <v>117</v>
      </c>
      <c r="B39" s="126" t="s">
        <v>118</v>
      </c>
      <c r="C39" s="157">
        <v>19823549</v>
      </c>
      <c r="D39" s="158">
        <v>21054818</v>
      </c>
      <c r="E39" s="157">
        <f>F39-D39</f>
        <v>1865219</v>
      </c>
      <c r="F39" s="158">
        <v>22920037</v>
      </c>
      <c r="G39" s="158">
        <f>F39</f>
        <v>22920037</v>
      </c>
      <c r="H39" s="158">
        <v>0</v>
      </c>
      <c r="I39" s="159">
        <v>0</v>
      </c>
    </row>
    <row r="40" spans="1:9" ht="15" customHeight="1" x14ac:dyDescent="0.2">
      <c r="A40" s="125" t="s">
        <v>119</v>
      </c>
      <c r="B40" s="126" t="s">
        <v>120</v>
      </c>
      <c r="C40" s="157">
        <v>990000</v>
      </c>
      <c r="D40" s="158">
        <v>820000</v>
      </c>
      <c r="E40" s="157">
        <f>F40-D40</f>
        <v>202033</v>
      </c>
      <c r="F40" s="158">
        <v>1022033</v>
      </c>
      <c r="G40" s="158">
        <f>F40</f>
        <v>1022033</v>
      </c>
      <c r="H40" s="158">
        <v>0</v>
      </c>
      <c r="I40" s="159">
        <v>0</v>
      </c>
    </row>
    <row r="41" spans="1:9" ht="15" customHeight="1" x14ac:dyDescent="0.2">
      <c r="A41" s="125" t="s">
        <v>121</v>
      </c>
      <c r="B41" s="126" t="s">
        <v>122</v>
      </c>
      <c r="C41" s="157">
        <v>5650000</v>
      </c>
      <c r="D41" s="158">
        <v>5802745</v>
      </c>
      <c r="E41" s="157">
        <f>F41-D41</f>
        <v>194059</v>
      </c>
      <c r="F41" s="158">
        <v>5996804</v>
      </c>
      <c r="G41" s="158">
        <f>F41</f>
        <v>5996804</v>
      </c>
      <c r="H41" s="158">
        <v>0</v>
      </c>
      <c r="I41" s="159">
        <v>0</v>
      </c>
    </row>
    <row r="42" spans="1:9" ht="15" customHeight="1" x14ac:dyDescent="0.2">
      <c r="A42" s="125" t="s">
        <v>123</v>
      </c>
      <c r="B42" s="126" t="s">
        <v>124</v>
      </c>
      <c r="C42" s="157">
        <v>650000</v>
      </c>
      <c r="D42" s="158">
        <v>350000</v>
      </c>
      <c r="E42" s="157">
        <f>F42-D42</f>
        <v>566000</v>
      </c>
      <c r="F42" s="158">
        <v>916000</v>
      </c>
      <c r="G42" s="158">
        <f>F42</f>
        <v>916000</v>
      </c>
      <c r="H42" s="158">
        <v>0</v>
      </c>
      <c r="I42" s="159">
        <v>0</v>
      </c>
    </row>
    <row r="43" spans="1:9" ht="15" customHeight="1" x14ac:dyDescent="0.2">
      <c r="A43" s="125" t="s">
        <v>125</v>
      </c>
      <c r="B43" s="126" t="s">
        <v>126</v>
      </c>
      <c r="C43" s="157">
        <v>6270000</v>
      </c>
      <c r="D43" s="158">
        <v>7546391</v>
      </c>
      <c r="E43" s="157">
        <f>F43-D43</f>
        <v>500000</v>
      </c>
      <c r="F43" s="158">
        <v>8046391</v>
      </c>
      <c r="G43" s="158">
        <f>F43</f>
        <v>8046391</v>
      </c>
      <c r="H43" s="158">
        <v>0</v>
      </c>
      <c r="I43" s="159">
        <v>0</v>
      </c>
    </row>
    <row r="44" spans="1:9" ht="15" customHeight="1" x14ac:dyDescent="0.25">
      <c r="A44" s="164" t="s">
        <v>128</v>
      </c>
      <c r="B44" s="165" t="s">
        <v>129</v>
      </c>
      <c r="C44" s="166">
        <f>C46</f>
        <v>0</v>
      </c>
      <c r="D44" s="166">
        <f>SUM(D45:D46)</f>
        <v>241284</v>
      </c>
      <c r="E44" s="166">
        <f>SUM(E45:E46)</f>
        <v>0</v>
      </c>
      <c r="F44" s="166">
        <f>SUM(F45:F46)</f>
        <v>241284</v>
      </c>
      <c r="G44" s="162">
        <f>G45+G46</f>
        <v>241284</v>
      </c>
      <c r="H44" s="166">
        <v>0</v>
      </c>
      <c r="I44" s="163">
        <v>0</v>
      </c>
    </row>
    <row r="45" spans="1:9" ht="15" customHeight="1" x14ac:dyDescent="0.25">
      <c r="A45" s="125" t="s">
        <v>130</v>
      </c>
      <c r="B45" s="126" t="s">
        <v>169</v>
      </c>
      <c r="C45" s="166">
        <v>0</v>
      </c>
      <c r="D45" s="157">
        <v>12246</v>
      </c>
      <c r="E45" s="157">
        <v>0</v>
      </c>
      <c r="F45" s="157">
        <v>12246</v>
      </c>
      <c r="G45" s="243">
        <f>F45</f>
        <v>12246</v>
      </c>
      <c r="H45" s="166"/>
      <c r="I45" s="163"/>
    </row>
    <row r="46" spans="1:9" ht="15" customHeight="1" x14ac:dyDescent="0.2">
      <c r="A46" s="125" t="s">
        <v>131</v>
      </c>
      <c r="B46" s="126" t="s">
        <v>132</v>
      </c>
      <c r="C46" s="157">
        <v>0</v>
      </c>
      <c r="D46" s="158">
        <v>229038</v>
      </c>
      <c r="E46" s="157">
        <f>F46-D46</f>
        <v>0</v>
      </c>
      <c r="F46" s="158">
        <v>229038</v>
      </c>
      <c r="G46" s="243">
        <f>F46</f>
        <v>229038</v>
      </c>
      <c r="H46" s="158">
        <v>0</v>
      </c>
      <c r="I46" s="159">
        <v>0</v>
      </c>
    </row>
    <row r="47" spans="1:9" ht="15" customHeight="1" x14ac:dyDescent="0.25">
      <c r="A47" s="164" t="s">
        <v>157</v>
      </c>
      <c r="B47" s="165" t="s">
        <v>133</v>
      </c>
      <c r="C47" s="166">
        <f>SUM(C48:C49)</f>
        <v>128000</v>
      </c>
      <c r="D47" s="166">
        <f>SUM(D48:D49)</f>
        <v>253004</v>
      </c>
      <c r="E47" s="166">
        <f>SUM(E48:E49)</f>
        <v>0</v>
      </c>
      <c r="F47" s="166">
        <f>SUM(F48:F49)</f>
        <v>253004</v>
      </c>
      <c r="G47" s="166">
        <f>SUM(G48:G49)</f>
        <v>253004</v>
      </c>
      <c r="H47" s="166">
        <v>0</v>
      </c>
      <c r="I47" s="167">
        <v>0</v>
      </c>
    </row>
    <row r="48" spans="1:9" ht="15" customHeight="1" x14ac:dyDescent="0.2">
      <c r="A48" s="125" t="s">
        <v>134</v>
      </c>
      <c r="B48" s="126" t="s">
        <v>158</v>
      </c>
      <c r="C48" s="157">
        <v>100000</v>
      </c>
      <c r="D48" s="158">
        <v>199880</v>
      </c>
      <c r="E48" s="157">
        <f>F48-D48</f>
        <v>0</v>
      </c>
      <c r="F48" s="158">
        <v>199880</v>
      </c>
      <c r="G48" s="158">
        <f>F48</f>
        <v>199880</v>
      </c>
      <c r="H48" s="158">
        <v>0</v>
      </c>
      <c r="I48" s="159">
        <v>0</v>
      </c>
    </row>
    <row r="49" spans="1:9" ht="15" customHeight="1" x14ac:dyDescent="0.2">
      <c r="A49" s="125" t="s">
        <v>135</v>
      </c>
      <c r="B49" s="126" t="s">
        <v>159</v>
      </c>
      <c r="C49" s="157">
        <v>28000</v>
      </c>
      <c r="D49" s="158">
        <v>53124</v>
      </c>
      <c r="E49" s="157">
        <f>F49-D49</f>
        <v>0</v>
      </c>
      <c r="F49" s="158">
        <v>53124</v>
      </c>
      <c r="G49" s="158">
        <f>F49</f>
        <v>53124</v>
      </c>
      <c r="H49" s="158">
        <v>0</v>
      </c>
      <c r="I49" s="159">
        <v>0</v>
      </c>
    </row>
    <row r="50" spans="1:9" ht="15" customHeight="1" thickBot="1" x14ac:dyDescent="0.3">
      <c r="A50" s="137" t="s">
        <v>160</v>
      </c>
      <c r="B50" s="138" t="s">
        <v>138</v>
      </c>
      <c r="C50" s="168">
        <f t="shared" ref="C50:I50" si="3">C34+C37+C38+C47+C44</f>
        <v>101526549</v>
      </c>
      <c r="D50" s="168">
        <f>D34+D37+D38+D47+D44</f>
        <v>112991725</v>
      </c>
      <c r="E50" s="168">
        <f>E47+E44+E38+E37+E34</f>
        <v>5681311</v>
      </c>
      <c r="F50" s="168">
        <f t="shared" si="3"/>
        <v>118673036</v>
      </c>
      <c r="G50" s="140">
        <f t="shared" si="3"/>
        <v>118673036</v>
      </c>
      <c r="H50" s="168">
        <f t="shared" si="3"/>
        <v>0</v>
      </c>
      <c r="I50" s="141">
        <f t="shared" si="3"/>
        <v>0</v>
      </c>
    </row>
    <row r="51" spans="1:9" ht="16.5" thickTop="1" x14ac:dyDescent="0.25">
      <c r="A51" s="142"/>
      <c r="B51" s="142"/>
      <c r="C51" s="142"/>
      <c r="D51" s="142"/>
      <c r="E51" s="142"/>
      <c r="F51" s="169"/>
      <c r="G51" s="100"/>
      <c r="H51" s="100"/>
      <c r="I51" s="100"/>
    </row>
    <row r="52" spans="1:9" ht="16.5" thickBot="1" x14ac:dyDescent="0.3">
      <c r="A52" s="170"/>
      <c r="B52" s="171"/>
      <c r="C52" s="171"/>
      <c r="D52" s="171"/>
      <c r="E52" s="171"/>
      <c r="F52" s="171"/>
      <c r="G52" s="100"/>
      <c r="H52" s="100"/>
      <c r="I52" s="100"/>
    </row>
    <row r="53" spans="1:9" ht="15" thickBot="1" x14ac:dyDescent="0.25">
      <c r="A53" s="172" t="s">
        <v>161</v>
      </c>
      <c r="B53" s="173"/>
      <c r="C53" s="207">
        <v>18</v>
      </c>
      <c r="D53" s="207">
        <v>18</v>
      </c>
      <c r="E53" s="207">
        <v>0</v>
      </c>
      <c r="F53" s="208">
        <v>18</v>
      </c>
      <c r="G53" s="100"/>
      <c r="H53" s="100"/>
      <c r="I53" s="100"/>
    </row>
    <row r="54" spans="1:9" ht="15" thickBot="1" x14ac:dyDescent="0.25">
      <c r="A54" s="172" t="s">
        <v>162</v>
      </c>
      <c r="B54" s="173"/>
      <c r="C54" s="207">
        <v>0</v>
      </c>
      <c r="D54" s="207">
        <v>0</v>
      </c>
      <c r="E54" s="207">
        <v>0</v>
      </c>
      <c r="F54" s="208">
        <v>0</v>
      </c>
      <c r="G54" s="100"/>
      <c r="H54" s="100"/>
      <c r="I54" s="100"/>
    </row>
    <row r="55" spans="1:9" x14ac:dyDescent="0.2">
      <c r="G55" s="100"/>
      <c r="H55" s="100"/>
      <c r="I55" s="100"/>
    </row>
    <row r="56" spans="1:9" x14ac:dyDescent="0.2">
      <c r="G56" s="100"/>
      <c r="H56" s="100"/>
      <c r="I56" s="100"/>
    </row>
  </sheetData>
  <mergeCells count="19">
    <mergeCell ref="A7:B7"/>
    <mergeCell ref="H7:I7"/>
    <mergeCell ref="C8:C9"/>
    <mergeCell ref="F8:F9"/>
    <mergeCell ref="D31:D32"/>
    <mergeCell ref="C31:C32"/>
    <mergeCell ref="A2:I3"/>
    <mergeCell ref="A4:I4"/>
    <mergeCell ref="G8:I8"/>
    <mergeCell ref="A6:B6"/>
    <mergeCell ref="A8:A9"/>
    <mergeCell ref="A31:A32"/>
    <mergeCell ref="F31:F32"/>
    <mergeCell ref="E31:E32"/>
    <mergeCell ref="G31:I31"/>
    <mergeCell ref="D8:D9"/>
    <mergeCell ref="B31:B32"/>
    <mergeCell ref="E8:E9"/>
    <mergeCell ref="B8:B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C1" zoomScaleNormal="100" workbookViewId="0">
      <selection activeCell="C6" sqref="C6:D6"/>
    </sheetView>
  </sheetViews>
  <sheetFormatPr defaultColWidth="8" defaultRowHeight="12.75" x14ac:dyDescent="0.2"/>
  <cols>
    <col min="1" max="1" width="9.85546875" style="320" hidden="1" customWidth="1"/>
    <col min="2" max="2" width="3.28515625" style="320" hidden="1" customWidth="1"/>
    <col min="3" max="3" width="51.5703125" style="320" customWidth="1"/>
    <col min="4" max="5" width="13.5703125" style="320" customWidth="1"/>
    <col min="6" max="6" width="12.5703125" style="320" customWidth="1"/>
    <col min="7" max="7" width="13.5703125" style="320" customWidth="1"/>
    <col min="8" max="8" width="49.5703125" style="320" customWidth="1"/>
    <col min="9" max="10" width="12.7109375" style="320" customWidth="1"/>
    <col min="11" max="11" width="12.5703125" style="320" customWidth="1"/>
    <col min="12" max="12" width="13.5703125" style="320" customWidth="1"/>
    <col min="13" max="13" width="8" style="320"/>
    <col min="14" max="14" width="11.85546875" style="320" customWidth="1"/>
    <col min="15" max="15" width="8.7109375" style="320" bestFit="1" customWidth="1"/>
    <col min="16" max="16" width="8" style="320"/>
    <col min="17" max="17" width="9.5703125" style="320" bestFit="1" customWidth="1"/>
    <col min="18" max="16384" width="8" style="320"/>
  </cols>
  <sheetData>
    <row r="1" spans="1:14" ht="30" customHeight="1" x14ac:dyDescent="0.3">
      <c r="C1" s="480" t="s">
        <v>323</v>
      </c>
      <c r="D1" s="480"/>
      <c r="E1" s="480"/>
      <c r="F1" s="480"/>
      <c r="G1" s="480"/>
      <c r="H1" s="480"/>
      <c r="I1" s="480"/>
      <c r="J1" s="480"/>
      <c r="K1" s="480"/>
      <c r="L1" s="480"/>
    </row>
    <row r="2" spans="1:14" ht="30" customHeight="1" x14ac:dyDescent="0.3">
      <c r="C2" s="480" t="s">
        <v>324</v>
      </c>
      <c r="D2" s="480"/>
      <c r="E2" s="480"/>
      <c r="F2" s="480"/>
      <c r="G2" s="480"/>
      <c r="H2" s="480"/>
      <c r="I2" s="480"/>
      <c r="J2" s="480"/>
      <c r="K2" s="480"/>
      <c r="L2" s="480"/>
    </row>
    <row r="3" spans="1:14" ht="17.25" customHeight="1" x14ac:dyDescent="0.3">
      <c r="C3" s="480" t="s">
        <v>74</v>
      </c>
      <c r="D3" s="480"/>
      <c r="E3" s="480"/>
      <c r="F3" s="480"/>
      <c r="G3" s="480"/>
      <c r="H3" s="480"/>
      <c r="I3" s="480"/>
      <c r="J3" s="480"/>
      <c r="K3" s="480"/>
      <c r="L3" s="480"/>
    </row>
    <row r="4" spans="1:14" ht="17.25" customHeight="1" x14ac:dyDescent="0.3">
      <c r="C4" s="321"/>
      <c r="D4" s="321"/>
      <c r="E4" s="321"/>
      <c r="F4" s="321"/>
      <c r="G4" s="321"/>
      <c r="H4" s="321"/>
      <c r="I4" s="321"/>
      <c r="J4" s="321"/>
      <c r="K4" s="321"/>
      <c r="L4" s="321"/>
    </row>
    <row r="5" spans="1:14" ht="17.25" customHeight="1" x14ac:dyDescent="0.3">
      <c r="C5" s="452" t="s">
        <v>418</v>
      </c>
      <c r="D5" s="452"/>
      <c r="E5" s="244"/>
      <c r="F5" s="244"/>
      <c r="G5" s="244"/>
      <c r="H5" s="321"/>
      <c r="I5" s="322"/>
      <c r="J5" s="322"/>
      <c r="K5" s="244"/>
      <c r="L5" s="244"/>
    </row>
    <row r="6" spans="1:14" ht="19.5" customHeight="1" thickBot="1" x14ac:dyDescent="0.3">
      <c r="C6" s="452" t="s">
        <v>325</v>
      </c>
      <c r="D6" s="452"/>
      <c r="E6" s="244"/>
      <c r="F6" s="244"/>
      <c r="G6" s="244"/>
      <c r="H6" s="323"/>
      <c r="I6" s="324"/>
      <c r="J6" s="324"/>
      <c r="K6" s="244"/>
      <c r="L6" s="244" t="s">
        <v>3</v>
      </c>
    </row>
    <row r="7" spans="1:14" ht="42" customHeight="1" x14ac:dyDescent="0.2">
      <c r="A7" s="325" t="s">
        <v>326</v>
      </c>
      <c r="B7" s="326" t="s">
        <v>327</v>
      </c>
      <c r="C7" s="326" t="s">
        <v>328</v>
      </c>
      <c r="D7" s="326" t="s">
        <v>7</v>
      </c>
      <c r="E7" s="326" t="s">
        <v>139</v>
      </c>
      <c r="F7" s="326" t="s">
        <v>230</v>
      </c>
      <c r="G7" s="326" t="s">
        <v>231</v>
      </c>
      <c r="H7" s="327" t="s">
        <v>329</v>
      </c>
      <c r="I7" s="326" t="s">
        <v>7</v>
      </c>
      <c r="J7" s="326" t="s">
        <v>139</v>
      </c>
      <c r="K7" s="326" t="s">
        <v>230</v>
      </c>
      <c r="L7" s="326" t="s">
        <v>364</v>
      </c>
    </row>
    <row r="8" spans="1:14" s="331" customFormat="1" ht="10.5" x14ac:dyDescent="0.15">
      <c r="A8" s="328">
        <v>1</v>
      </c>
      <c r="B8" s="329">
        <v>2</v>
      </c>
      <c r="C8" s="329" t="s">
        <v>10</v>
      </c>
      <c r="D8" s="329" t="s">
        <v>23</v>
      </c>
      <c r="E8" s="329"/>
      <c r="F8" s="329" t="s">
        <v>32</v>
      </c>
      <c r="G8" s="329" t="s">
        <v>238</v>
      </c>
      <c r="H8" s="330" t="s">
        <v>79</v>
      </c>
      <c r="I8" s="329" t="s">
        <v>80</v>
      </c>
      <c r="J8" s="329"/>
      <c r="K8" s="329" t="s">
        <v>81</v>
      </c>
      <c r="L8" s="329" t="s">
        <v>82</v>
      </c>
    </row>
    <row r="9" spans="1:14" ht="14.25" customHeight="1" x14ac:dyDescent="0.2">
      <c r="A9" s="332" t="s">
        <v>330</v>
      </c>
      <c r="B9" s="333" t="s">
        <v>331</v>
      </c>
      <c r="C9" s="334" t="s">
        <v>332</v>
      </c>
      <c r="D9" s="335">
        <v>2000000</v>
      </c>
      <c r="E9" s="335">
        <v>2000000</v>
      </c>
      <c r="F9" s="335">
        <v>0</v>
      </c>
      <c r="G9" s="335">
        <f>D9+F9</f>
        <v>2000000</v>
      </c>
      <c r="H9" s="334" t="s">
        <v>105</v>
      </c>
      <c r="I9" s="335">
        <v>54122434</v>
      </c>
      <c r="J9" s="335">
        <v>54122434</v>
      </c>
      <c r="K9" s="335">
        <v>0</v>
      </c>
      <c r="L9" s="335">
        <f t="shared" ref="L9:L14" si="0">I9+K9</f>
        <v>54122434</v>
      </c>
    </row>
    <row r="10" spans="1:14" ht="15" customHeight="1" x14ac:dyDescent="0.2">
      <c r="A10" s="332" t="s">
        <v>330</v>
      </c>
      <c r="B10" s="333" t="s">
        <v>331</v>
      </c>
      <c r="C10" s="334" t="s">
        <v>333</v>
      </c>
      <c r="D10" s="336">
        <v>169545000</v>
      </c>
      <c r="E10" s="336">
        <v>169545000</v>
      </c>
      <c r="F10" s="336">
        <v>0</v>
      </c>
      <c r="G10" s="335">
        <f>D10+F10</f>
        <v>169545000</v>
      </c>
      <c r="H10" s="334" t="s">
        <v>334</v>
      </c>
      <c r="I10" s="337">
        <v>7000000</v>
      </c>
      <c r="J10" s="338">
        <v>7000000</v>
      </c>
      <c r="K10" s="336">
        <v>0</v>
      </c>
      <c r="L10" s="335">
        <f t="shared" si="0"/>
        <v>7000000</v>
      </c>
    </row>
    <row r="11" spans="1:14" x14ac:dyDescent="0.2">
      <c r="A11" s="332" t="s">
        <v>335</v>
      </c>
      <c r="B11" s="333" t="s">
        <v>336</v>
      </c>
      <c r="C11" s="334" t="s">
        <v>337</v>
      </c>
      <c r="D11" s="337">
        <v>8888000</v>
      </c>
      <c r="E11" s="337">
        <v>8888000</v>
      </c>
      <c r="F11" s="337">
        <v>0</v>
      </c>
      <c r="G11" s="335">
        <f>D11+F11</f>
        <v>8888000</v>
      </c>
      <c r="H11" s="334" t="s">
        <v>338</v>
      </c>
      <c r="I11" s="337">
        <v>3000000</v>
      </c>
      <c r="J11" s="337">
        <v>3000000</v>
      </c>
      <c r="K11" s="337">
        <v>0</v>
      </c>
      <c r="L11" s="335">
        <f t="shared" si="0"/>
        <v>3000000</v>
      </c>
    </row>
    <row r="12" spans="1:14" ht="15" customHeight="1" x14ac:dyDescent="0.2">
      <c r="A12" s="332" t="s">
        <v>339</v>
      </c>
      <c r="B12" s="333" t="s">
        <v>340</v>
      </c>
      <c r="C12" s="334" t="s">
        <v>341</v>
      </c>
      <c r="D12" s="337">
        <v>20000000</v>
      </c>
      <c r="E12" s="337">
        <v>19800000</v>
      </c>
      <c r="F12" s="337">
        <f>G12-E12</f>
        <v>-6498746</v>
      </c>
      <c r="G12" s="335">
        <v>13301254</v>
      </c>
      <c r="H12" s="334" t="s">
        <v>342</v>
      </c>
      <c r="I12" s="337">
        <v>3000000</v>
      </c>
      <c r="J12" s="337">
        <v>3000000</v>
      </c>
      <c r="K12" s="337">
        <v>0</v>
      </c>
      <c r="L12" s="335">
        <f t="shared" si="0"/>
        <v>3000000</v>
      </c>
    </row>
    <row r="13" spans="1:14" ht="12.75" customHeight="1" x14ac:dyDescent="0.2">
      <c r="A13" s="332"/>
      <c r="B13" s="333"/>
      <c r="C13" s="334" t="s">
        <v>343</v>
      </c>
      <c r="D13" s="337">
        <v>6000000</v>
      </c>
      <c r="E13" s="337">
        <v>0</v>
      </c>
      <c r="F13" s="337"/>
      <c r="G13" s="335">
        <v>0</v>
      </c>
      <c r="H13" s="334" t="s">
        <v>344</v>
      </c>
      <c r="I13" s="337">
        <v>4000000</v>
      </c>
      <c r="J13" s="337">
        <v>4000000</v>
      </c>
      <c r="K13" s="337">
        <v>0</v>
      </c>
      <c r="L13" s="335">
        <f t="shared" si="0"/>
        <v>4000000</v>
      </c>
      <c r="N13" s="339"/>
    </row>
    <row r="14" spans="1:14" ht="12.75" customHeight="1" x14ac:dyDescent="0.2">
      <c r="A14" s="332"/>
      <c r="B14" s="333"/>
      <c r="C14" s="334" t="s">
        <v>345</v>
      </c>
      <c r="D14" s="337">
        <v>0</v>
      </c>
      <c r="E14" s="337">
        <v>238500</v>
      </c>
      <c r="F14" s="337">
        <v>0</v>
      </c>
      <c r="G14" s="335">
        <v>238500</v>
      </c>
      <c r="H14" s="334" t="s">
        <v>346</v>
      </c>
      <c r="I14" s="337">
        <v>1350000</v>
      </c>
      <c r="J14" s="337">
        <v>1350000</v>
      </c>
      <c r="K14" s="337">
        <v>0</v>
      </c>
      <c r="L14" s="335">
        <f t="shared" si="0"/>
        <v>1350000</v>
      </c>
      <c r="N14" s="339"/>
    </row>
    <row r="15" spans="1:14" ht="15" customHeight="1" x14ac:dyDescent="0.2">
      <c r="A15" s="332" t="s">
        <v>330</v>
      </c>
      <c r="B15" s="333" t="s">
        <v>347</v>
      </c>
      <c r="C15" s="334" t="s">
        <v>348</v>
      </c>
      <c r="D15" s="337">
        <v>600000</v>
      </c>
      <c r="E15" s="337">
        <v>600000</v>
      </c>
      <c r="F15" s="337">
        <v>0</v>
      </c>
      <c r="G15" s="335">
        <f t="shared" ref="G15:G21" si="1">D15+F15</f>
        <v>600000</v>
      </c>
      <c r="H15" s="334" t="s">
        <v>349</v>
      </c>
      <c r="I15" s="337">
        <v>90000000</v>
      </c>
      <c r="J15" s="337">
        <v>50000000</v>
      </c>
      <c r="K15" s="335"/>
      <c r="L15" s="335">
        <v>50000000</v>
      </c>
    </row>
    <row r="16" spans="1:14" x14ac:dyDescent="0.2">
      <c r="A16" s="332" t="s">
        <v>339</v>
      </c>
      <c r="B16" s="333" t="s">
        <v>340</v>
      </c>
      <c r="C16" s="334" t="s">
        <v>350</v>
      </c>
      <c r="D16" s="335">
        <v>1000000</v>
      </c>
      <c r="E16" s="335">
        <v>1000000</v>
      </c>
      <c r="F16" s="335">
        <v>0</v>
      </c>
      <c r="G16" s="335">
        <f t="shared" si="1"/>
        <v>1000000</v>
      </c>
      <c r="H16" s="334" t="s">
        <v>351</v>
      </c>
      <c r="I16" s="337">
        <v>14528617</v>
      </c>
      <c r="J16" s="337">
        <v>14528617</v>
      </c>
      <c r="K16" s="335">
        <v>0</v>
      </c>
      <c r="L16" s="335">
        <f>I16+K16</f>
        <v>14528617</v>
      </c>
    </row>
    <row r="17" spans="1:17" x14ac:dyDescent="0.2">
      <c r="A17" s="332" t="s">
        <v>352</v>
      </c>
      <c r="B17" s="333" t="s">
        <v>353</v>
      </c>
      <c r="C17" s="334" t="s">
        <v>354</v>
      </c>
      <c r="D17" s="335">
        <v>2540000</v>
      </c>
      <c r="E17" s="335">
        <v>3000000</v>
      </c>
      <c r="F17" s="335"/>
      <c r="G17" s="335">
        <v>3000000</v>
      </c>
      <c r="H17" s="334" t="s">
        <v>355</v>
      </c>
      <c r="I17" s="337">
        <v>0</v>
      </c>
      <c r="J17" s="337">
        <v>1000</v>
      </c>
      <c r="K17" s="335">
        <v>0</v>
      </c>
      <c r="L17" s="335">
        <v>1000</v>
      </c>
      <c r="O17" s="339"/>
    </row>
    <row r="18" spans="1:17" x14ac:dyDescent="0.2">
      <c r="A18" s="332" t="s">
        <v>356</v>
      </c>
      <c r="B18" s="333" t="s">
        <v>357</v>
      </c>
      <c r="C18" s="334" t="s">
        <v>358</v>
      </c>
      <c r="D18" s="335">
        <v>200000</v>
      </c>
      <c r="E18" s="335">
        <v>200000</v>
      </c>
      <c r="F18" s="335">
        <v>0</v>
      </c>
      <c r="G18" s="335">
        <f t="shared" si="1"/>
        <v>200000</v>
      </c>
      <c r="H18" s="340" t="s">
        <v>167</v>
      </c>
      <c r="I18" s="335">
        <v>0</v>
      </c>
      <c r="J18" s="335">
        <v>54427819</v>
      </c>
      <c r="K18" s="335"/>
      <c r="L18" s="335">
        <v>54427819</v>
      </c>
      <c r="Q18" s="339"/>
    </row>
    <row r="19" spans="1:17" ht="15" customHeight="1" x14ac:dyDescent="0.2">
      <c r="A19" s="332" t="s">
        <v>330</v>
      </c>
      <c r="B19" s="333" t="s">
        <v>359</v>
      </c>
      <c r="C19" s="334" t="s">
        <v>360</v>
      </c>
      <c r="D19" s="337">
        <v>550000</v>
      </c>
      <c r="E19" s="337">
        <v>550000</v>
      </c>
      <c r="F19" s="337">
        <v>0</v>
      </c>
      <c r="G19" s="335">
        <f t="shared" si="1"/>
        <v>550000</v>
      </c>
      <c r="H19" s="341"/>
      <c r="I19" s="335"/>
      <c r="J19" s="335"/>
      <c r="K19" s="337"/>
      <c r="L19" s="337"/>
      <c r="Q19" s="339"/>
    </row>
    <row r="20" spans="1:17" ht="15" customHeight="1" x14ac:dyDescent="0.2">
      <c r="A20" s="342"/>
      <c r="B20" s="343"/>
      <c r="C20" s="334" t="s">
        <v>361</v>
      </c>
      <c r="D20" s="338">
        <v>2500000</v>
      </c>
      <c r="E20" s="338">
        <v>2700000</v>
      </c>
      <c r="F20" s="338"/>
      <c r="G20" s="335">
        <v>2700000</v>
      </c>
      <c r="H20" s="341"/>
      <c r="I20" s="336"/>
      <c r="J20" s="336"/>
      <c r="K20" s="338"/>
      <c r="L20" s="338"/>
    </row>
    <row r="21" spans="1:17" ht="26.45" customHeight="1" x14ac:dyDescent="0.2">
      <c r="A21" s="342"/>
      <c r="B21" s="343"/>
      <c r="C21" s="334" t="s">
        <v>362</v>
      </c>
      <c r="D21" s="338">
        <v>500000</v>
      </c>
      <c r="E21" s="338">
        <v>500000</v>
      </c>
      <c r="F21" s="338"/>
      <c r="G21" s="335">
        <f t="shared" si="1"/>
        <v>500000</v>
      </c>
      <c r="H21" s="341"/>
      <c r="I21" s="336"/>
      <c r="J21" s="336"/>
      <c r="K21" s="338"/>
      <c r="L21" s="338"/>
    </row>
    <row r="22" spans="1:17" ht="15" customHeight="1" x14ac:dyDescent="0.2">
      <c r="A22" s="342"/>
      <c r="B22" s="343"/>
      <c r="C22" s="334"/>
      <c r="D22" s="338"/>
      <c r="E22" s="338"/>
      <c r="F22" s="338"/>
      <c r="G22" s="338"/>
      <c r="H22" s="341"/>
      <c r="I22" s="336"/>
      <c r="J22" s="336"/>
      <c r="K22" s="338"/>
      <c r="L22" s="338"/>
    </row>
    <row r="23" spans="1:17" ht="13.5" thickBot="1" x14ac:dyDescent="0.25">
      <c r="A23" s="344"/>
      <c r="B23" s="345"/>
      <c r="C23" s="346"/>
      <c r="D23" s="347">
        <f>SUM(D9:D22)</f>
        <v>214323000</v>
      </c>
      <c r="E23" s="347">
        <f>SUM(E9:E21)</f>
        <v>209021500</v>
      </c>
      <c r="F23" s="347">
        <f>SUM(F9:F22)</f>
        <v>-6498746</v>
      </c>
      <c r="G23" s="347">
        <f>SUM(G9:G22)</f>
        <v>202522754</v>
      </c>
      <c r="H23" s="348"/>
      <c r="I23" s="347">
        <f>SUM(I9:I19)</f>
        <v>177001051</v>
      </c>
      <c r="J23" s="347">
        <f>SUM(J9:J18)</f>
        <v>191429870</v>
      </c>
      <c r="K23" s="347">
        <f>SUM(K9:K22)</f>
        <v>0</v>
      </c>
      <c r="L23" s="347">
        <f>SUM(L9:L22)</f>
        <v>191429870</v>
      </c>
    </row>
    <row r="24" spans="1:17" x14ac:dyDescent="0.2">
      <c r="A24" s="344"/>
      <c r="B24" s="345"/>
    </row>
    <row r="25" spans="1:17" x14ac:dyDescent="0.2">
      <c r="A25" s="344"/>
      <c r="B25" s="345"/>
    </row>
    <row r="26" spans="1:17" ht="13.5" thickBot="1" x14ac:dyDescent="0.25">
      <c r="A26" s="349" t="s">
        <v>363</v>
      </c>
      <c r="B26" s="346"/>
    </row>
  </sheetData>
  <mergeCells count="5">
    <mergeCell ref="C6:D6"/>
    <mergeCell ref="C1:L1"/>
    <mergeCell ref="C2:L2"/>
    <mergeCell ref="C3:L3"/>
    <mergeCell ref="C5:D5"/>
  </mergeCells>
  <phoneticPr fontId="94" type="noConversion"/>
  <printOptions horizontalCentered="1"/>
  <pageMargins left="0.39370078740157483" right="0.39370078740157483" top="0.59055118110236227" bottom="0.59055118110236227" header="0" footer="0"/>
  <pageSetup paperSize="9" scale="67" orientation="landscape" r:id="rId1"/>
  <headerFooter alignWithMargins="0">
    <oddHeader xml:space="preserve">&amp;C&amp;"Times New Roman CE,Félkövér"&amp;12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10" zoomScaleNormal="110" zoomScaleSheetLayoutView="115" workbookViewId="0">
      <selection activeCell="A3" sqref="A3:B3"/>
    </sheetView>
  </sheetViews>
  <sheetFormatPr defaultColWidth="8" defaultRowHeight="12.75" x14ac:dyDescent="0.25"/>
  <cols>
    <col min="1" max="1" width="5.85546875" style="350" customWidth="1"/>
    <col min="2" max="2" width="47.28515625" style="424" customWidth="1"/>
    <col min="3" max="6" width="14" style="350" customWidth="1"/>
    <col min="7" max="7" width="47.28515625" style="350" customWidth="1"/>
    <col min="8" max="11" width="14" style="350" customWidth="1"/>
    <col min="12" max="12" width="4.140625" style="350" customWidth="1"/>
    <col min="13" max="16384" width="8" style="350"/>
  </cols>
  <sheetData>
    <row r="1" spans="1:12" ht="31.5" x14ac:dyDescent="0.25">
      <c r="B1" s="351" t="s">
        <v>365</v>
      </c>
      <c r="C1" s="352"/>
      <c r="D1" s="352"/>
      <c r="E1" s="352"/>
      <c r="F1" s="352"/>
      <c r="G1" s="352"/>
      <c r="H1" s="352"/>
      <c r="I1" s="352"/>
      <c r="J1" s="352"/>
      <c r="K1" s="352"/>
      <c r="L1" s="481"/>
    </row>
    <row r="2" spans="1:12" ht="19.5" customHeight="1" x14ac:dyDescent="0.25">
      <c r="A2" s="486" t="s">
        <v>415</v>
      </c>
      <c r="B2" s="487"/>
      <c r="C2" s="352"/>
      <c r="D2" s="352"/>
      <c r="E2" s="352"/>
      <c r="F2" s="352"/>
      <c r="G2" s="352"/>
      <c r="H2" s="353"/>
      <c r="I2" s="353"/>
      <c r="J2" s="353"/>
      <c r="K2" s="353"/>
      <c r="L2" s="481"/>
    </row>
    <row r="3" spans="1:12" ht="15.75" thickBot="1" x14ac:dyDescent="0.3">
      <c r="A3" s="452" t="s">
        <v>414</v>
      </c>
      <c r="B3" s="452"/>
      <c r="H3" s="354" t="s">
        <v>3</v>
      </c>
      <c r="I3" s="354"/>
      <c r="J3" s="354"/>
      <c r="K3" s="354"/>
      <c r="L3" s="481"/>
    </row>
    <row r="4" spans="1:12" ht="13.5" thickBot="1" x14ac:dyDescent="0.3">
      <c r="A4" s="482" t="s">
        <v>366</v>
      </c>
      <c r="B4" s="355" t="s">
        <v>367</v>
      </c>
      <c r="C4" s="356"/>
      <c r="D4" s="357"/>
      <c r="E4" s="357"/>
      <c r="F4" s="357"/>
      <c r="G4" s="355" t="s">
        <v>170</v>
      </c>
      <c r="H4" s="358"/>
      <c r="I4" s="359"/>
      <c r="J4" s="359"/>
      <c r="K4" s="359"/>
      <c r="L4" s="481"/>
    </row>
    <row r="5" spans="1:12" s="363" customFormat="1" ht="36.75" thickBot="1" x14ac:dyDescent="0.3">
      <c r="A5" s="483"/>
      <c r="B5" s="360" t="s">
        <v>171</v>
      </c>
      <c r="C5" s="361" t="s">
        <v>368</v>
      </c>
      <c r="D5" s="362" t="s">
        <v>139</v>
      </c>
      <c r="E5" s="362" t="s">
        <v>230</v>
      </c>
      <c r="F5" s="362" t="s">
        <v>231</v>
      </c>
      <c r="G5" s="360" t="s">
        <v>171</v>
      </c>
      <c r="H5" s="361" t="str">
        <f>+'[1]7,a Műk. mérleg'!C5</f>
        <v>2019. évi előirányzat</v>
      </c>
      <c r="I5" s="362" t="s">
        <v>139</v>
      </c>
      <c r="J5" s="362" t="s">
        <v>230</v>
      </c>
      <c r="K5" s="362" t="s">
        <v>231</v>
      </c>
      <c r="L5" s="481"/>
    </row>
    <row r="6" spans="1:12" s="363" customFormat="1" ht="13.5" thickBot="1" x14ac:dyDescent="0.3">
      <c r="A6" s="364" t="s">
        <v>10</v>
      </c>
      <c r="B6" s="365" t="s">
        <v>23</v>
      </c>
      <c r="C6" s="366" t="s">
        <v>32</v>
      </c>
      <c r="D6" s="367"/>
      <c r="E6" s="367"/>
      <c r="F6" s="367"/>
      <c r="G6" s="365" t="s">
        <v>238</v>
      </c>
      <c r="H6" s="368" t="s">
        <v>79</v>
      </c>
      <c r="I6" s="364"/>
      <c r="J6" s="364"/>
      <c r="K6" s="364"/>
      <c r="L6" s="481"/>
    </row>
    <row r="7" spans="1:12" ht="12.95" customHeight="1" x14ac:dyDescent="0.25">
      <c r="A7" s="369" t="s">
        <v>172</v>
      </c>
      <c r="B7" s="370" t="s">
        <v>369</v>
      </c>
      <c r="C7" s="371">
        <v>104528617</v>
      </c>
      <c r="D7" s="372">
        <v>64528617</v>
      </c>
      <c r="E7" s="372">
        <f>F7-D7</f>
        <v>0</v>
      </c>
      <c r="F7" s="372">
        <v>64528617</v>
      </c>
      <c r="G7" s="370" t="s">
        <v>133</v>
      </c>
      <c r="H7" s="373">
        <v>4350000</v>
      </c>
      <c r="I7" s="374">
        <v>4588500</v>
      </c>
      <c r="J7" s="371">
        <f>K7-I7</f>
        <v>0</v>
      </c>
      <c r="K7" s="371">
        <v>4588500</v>
      </c>
      <c r="L7" s="481"/>
    </row>
    <row r="8" spans="1:12" x14ac:dyDescent="0.25">
      <c r="A8" s="375" t="s">
        <v>173</v>
      </c>
      <c r="B8" s="376" t="s">
        <v>370</v>
      </c>
      <c r="C8" s="377">
        <v>0</v>
      </c>
      <c r="D8" s="378"/>
      <c r="E8" s="372">
        <f>F8-D8</f>
        <v>0</v>
      </c>
      <c r="F8" s="378"/>
      <c r="G8" s="379" t="s">
        <v>371</v>
      </c>
      <c r="H8" s="380"/>
      <c r="I8" s="381"/>
      <c r="J8" s="371">
        <f>K8-I8</f>
        <v>0</v>
      </c>
      <c r="K8" s="382"/>
      <c r="L8" s="481"/>
    </row>
    <row r="9" spans="1:12" ht="12.95" customHeight="1" x14ac:dyDescent="0.25">
      <c r="A9" s="375" t="s">
        <v>174</v>
      </c>
      <c r="B9" s="376" t="s">
        <v>97</v>
      </c>
      <c r="C9" s="377">
        <v>7000000</v>
      </c>
      <c r="D9" s="378">
        <v>7001000</v>
      </c>
      <c r="E9" s="372">
        <f>F9-D9</f>
        <v>0</v>
      </c>
      <c r="F9" s="378">
        <v>7001000</v>
      </c>
      <c r="G9" s="376" t="s">
        <v>136</v>
      </c>
      <c r="H9" s="383">
        <v>209473000</v>
      </c>
      <c r="I9" s="384">
        <v>203933000</v>
      </c>
      <c r="J9" s="371">
        <f>K9-I9</f>
        <v>-6498746</v>
      </c>
      <c r="K9" s="377">
        <v>197434254</v>
      </c>
      <c r="L9" s="481"/>
    </row>
    <row r="10" spans="1:12" ht="12.95" customHeight="1" x14ac:dyDescent="0.25">
      <c r="A10" s="375" t="s">
        <v>175</v>
      </c>
      <c r="B10" s="376" t="s">
        <v>372</v>
      </c>
      <c r="C10" s="377">
        <v>0</v>
      </c>
      <c r="D10" s="378"/>
      <c r="E10" s="378"/>
      <c r="F10" s="378"/>
      <c r="G10" s="379" t="s">
        <v>373</v>
      </c>
      <c r="H10" s="380"/>
      <c r="I10" s="381"/>
      <c r="J10" s="371">
        <f>K10-I10</f>
        <v>0</v>
      </c>
      <c r="K10" s="382"/>
      <c r="L10" s="481"/>
    </row>
    <row r="11" spans="1:12" ht="12.75" customHeight="1" x14ac:dyDescent="0.25">
      <c r="A11" s="375" t="s">
        <v>176</v>
      </c>
      <c r="B11" s="376" t="s">
        <v>374</v>
      </c>
      <c r="C11" s="377"/>
      <c r="D11" s="378"/>
      <c r="E11" s="378"/>
      <c r="F11" s="378"/>
      <c r="G11" s="376" t="s">
        <v>375</v>
      </c>
      <c r="H11" s="383">
        <v>500000</v>
      </c>
      <c r="I11" s="384">
        <v>500000</v>
      </c>
      <c r="J11" s="371">
        <f>K11-I11</f>
        <v>0</v>
      </c>
      <c r="K11" s="377">
        <v>500000</v>
      </c>
      <c r="L11" s="481"/>
    </row>
    <row r="12" spans="1:12" ht="12.95" customHeight="1" x14ac:dyDescent="0.25">
      <c r="A12" s="375" t="s">
        <v>177</v>
      </c>
      <c r="B12" s="376" t="s">
        <v>376</v>
      </c>
      <c r="C12" s="385"/>
      <c r="D12" s="386"/>
      <c r="E12" s="386"/>
      <c r="F12" s="386"/>
      <c r="G12" s="387" t="s">
        <v>377</v>
      </c>
      <c r="H12" s="388">
        <v>0</v>
      </c>
      <c r="I12" s="384"/>
      <c r="J12" s="377"/>
      <c r="K12" s="377"/>
      <c r="L12" s="481"/>
    </row>
    <row r="13" spans="1:12" ht="13.5" thickBot="1" x14ac:dyDescent="0.3">
      <c r="A13" s="375" t="s">
        <v>178</v>
      </c>
      <c r="B13" s="389"/>
      <c r="C13" s="385"/>
      <c r="D13" s="390"/>
      <c r="E13" s="390"/>
      <c r="F13" s="390"/>
      <c r="G13" s="391"/>
      <c r="H13" s="383"/>
      <c r="I13" s="392"/>
      <c r="J13" s="393"/>
      <c r="K13" s="393"/>
      <c r="L13" s="481"/>
    </row>
    <row r="14" spans="1:12" ht="15.95" customHeight="1" thickBot="1" x14ac:dyDescent="0.3">
      <c r="A14" s="394" t="s">
        <v>179</v>
      </c>
      <c r="B14" s="395" t="s">
        <v>378</v>
      </c>
      <c r="C14" s="396">
        <f>+C7+C9+C10+C12+C13</f>
        <v>111528617</v>
      </c>
      <c r="D14" s="396">
        <f>+D7+D9+D10+D12+D13</f>
        <v>71529617</v>
      </c>
      <c r="E14" s="396">
        <f>+E7+E9+E10+E12+E13</f>
        <v>0</v>
      </c>
      <c r="F14" s="396">
        <f>+F7+F9+F10+F12+F13</f>
        <v>71529617</v>
      </c>
      <c r="G14" s="395" t="s">
        <v>379</v>
      </c>
      <c r="H14" s="397">
        <f>+H7+H9+H11+H12+H13</f>
        <v>214323000</v>
      </c>
      <c r="I14" s="398">
        <f>+I7+I9+I11+I12+I13</f>
        <v>209021500</v>
      </c>
      <c r="J14" s="398">
        <f>+J7+J9+J11+J12+J13</f>
        <v>-6498746</v>
      </c>
      <c r="K14" s="398">
        <f>+K7+K9+K11+K12+K13</f>
        <v>202522754</v>
      </c>
      <c r="L14" s="481"/>
    </row>
    <row r="15" spans="1:12" ht="12.95" customHeight="1" x14ac:dyDescent="0.25">
      <c r="A15" s="369" t="s">
        <v>180</v>
      </c>
      <c r="B15" s="399" t="s">
        <v>380</v>
      </c>
      <c r="C15" s="400">
        <f>+C16+C17+C18+C19+C20</f>
        <v>54122434</v>
      </c>
      <c r="D15" s="400">
        <v>108550253</v>
      </c>
      <c r="E15" s="400">
        <f>+E16+E17+E18+E19+E20</f>
        <v>0</v>
      </c>
      <c r="F15" s="400">
        <f>+F16+F17+F18+F19+F20</f>
        <v>108550253</v>
      </c>
      <c r="G15" s="401" t="s">
        <v>381</v>
      </c>
      <c r="H15" s="402"/>
      <c r="I15" s="403"/>
      <c r="J15" s="403"/>
      <c r="K15" s="403"/>
      <c r="L15" s="481"/>
    </row>
    <row r="16" spans="1:12" ht="12.95" customHeight="1" x14ac:dyDescent="0.25">
      <c r="A16" s="375" t="s">
        <v>181</v>
      </c>
      <c r="B16" s="404" t="s">
        <v>382</v>
      </c>
      <c r="C16" s="405">
        <v>54122434</v>
      </c>
      <c r="D16" s="406">
        <v>54122434</v>
      </c>
      <c r="E16" s="406">
        <f>F16-D16</f>
        <v>0</v>
      </c>
      <c r="F16" s="406">
        <v>54122434</v>
      </c>
      <c r="G16" s="401" t="s">
        <v>383</v>
      </c>
      <c r="H16" s="407">
        <v>25000000</v>
      </c>
      <c r="I16" s="405">
        <v>25000000</v>
      </c>
      <c r="J16" s="405"/>
      <c r="K16" s="405">
        <v>25000000</v>
      </c>
      <c r="L16" s="481"/>
    </row>
    <row r="17" spans="1:12" ht="12.95" customHeight="1" x14ac:dyDescent="0.25">
      <c r="A17" s="369" t="s">
        <v>182</v>
      </c>
      <c r="B17" s="404" t="s">
        <v>384</v>
      </c>
      <c r="C17" s="405"/>
      <c r="D17" s="406"/>
      <c r="E17" s="406">
        <f>F17-D17</f>
        <v>0</v>
      </c>
      <c r="F17" s="406"/>
      <c r="G17" s="401" t="s">
        <v>385</v>
      </c>
      <c r="H17" s="407"/>
      <c r="I17" s="405"/>
      <c r="J17" s="405"/>
      <c r="K17" s="405"/>
      <c r="L17" s="481"/>
    </row>
    <row r="18" spans="1:12" ht="12.95" customHeight="1" x14ac:dyDescent="0.25">
      <c r="A18" s="375" t="s">
        <v>183</v>
      </c>
      <c r="B18" s="404" t="s">
        <v>386</v>
      </c>
      <c r="C18" s="405"/>
      <c r="D18" s="406"/>
      <c r="E18" s="406">
        <f>F18-D18</f>
        <v>0</v>
      </c>
      <c r="F18" s="406"/>
      <c r="G18" s="401" t="s">
        <v>387</v>
      </c>
      <c r="H18" s="407"/>
      <c r="I18" s="405"/>
      <c r="J18" s="405"/>
      <c r="K18" s="405"/>
      <c r="L18" s="481"/>
    </row>
    <row r="19" spans="1:12" ht="12.95" customHeight="1" x14ac:dyDescent="0.25">
      <c r="A19" s="369" t="s">
        <v>184</v>
      </c>
      <c r="B19" s="404" t="s">
        <v>388</v>
      </c>
      <c r="C19" s="405"/>
      <c r="D19" s="408">
        <v>54427819</v>
      </c>
      <c r="E19" s="406">
        <f>F19-D19</f>
        <v>0</v>
      </c>
      <c r="F19" s="408">
        <v>54427819</v>
      </c>
      <c r="G19" s="409" t="s">
        <v>389</v>
      </c>
      <c r="H19" s="407"/>
      <c r="I19" s="405"/>
      <c r="J19" s="405"/>
      <c r="K19" s="405"/>
      <c r="L19" s="481"/>
    </row>
    <row r="20" spans="1:12" ht="12.95" customHeight="1" x14ac:dyDescent="0.25">
      <c r="A20" s="375" t="s">
        <v>185</v>
      </c>
      <c r="B20" s="410" t="s">
        <v>390</v>
      </c>
      <c r="C20" s="405"/>
      <c r="D20" s="406"/>
      <c r="E20" s="406">
        <f>F20-D20</f>
        <v>0</v>
      </c>
      <c r="F20" s="406"/>
      <c r="G20" s="401" t="s">
        <v>391</v>
      </c>
      <c r="H20" s="407"/>
      <c r="I20" s="405"/>
      <c r="J20" s="405"/>
      <c r="K20" s="405"/>
      <c r="L20" s="481"/>
    </row>
    <row r="21" spans="1:12" ht="12.95" customHeight="1" x14ac:dyDescent="0.25">
      <c r="A21" s="369" t="s">
        <v>186</v>
      </c>
      <c r="B21" s="411" t="s">
        <v>392</v>
      </c>
      <c r="C21" s="412">
        <f>+C22+C23+C24+C25+C26</f>
        <v>75000000</v>
      </c>
      <c r="D21" s="412">
        <f>+D22+D23+D24+D25+D26</f>
        <v>75000000</v>
      </c>
      <c r="E21" s="412">
        <f>+E22+E23+E24+E25+E26</f>
        <v>0</v>
      </c>
      <c r="F21" s="412">
        <f>+F22+F23+F24+F25+F26</f>
        <v>75000000</v>
      </c>
      <c r="G21" s="413" t="s">
        <v>393</v>
      </c>
      <c r="H21" s="407"/>
      <c r="I21" s="405"/>
      <c r="J21" s="405"/>
      <c r="K21" s="405"/>
      <c r="L21" s="481"/>
    </row>
    <row r="22" spans="1:12" ht="12.95" customHeight="1" x14ac:dyDescent="0.25">
      <c r="A22" s="375" t="s">
        <v>187</v>
      </c>
      <c r="B22" s="410" t="s">
        <v>394</v>
      </c>
      <c r="C22" s="405">
        <v>50000000</v>
      </c>
      <c r="D22" s="414">
        <v>50000000</v>
      </c>
      <c r="E22" s="414"/>
      <c r="F22" s="414">
        <v>50000000</v>
      </c>
      <c r="G22" s="413" t="s">
        <v>395</v>
      </c>
      <c r="H22" s="407"/>
      <c r="I22" s="405"/>
      <c r="J22" s="405"/>
      <c r="K22" s="405"/>
      <c r="L22" s="481"/>
    </row>
    <row r="23" spans="1:12" ht="12.95" customHeight="1" x14ac:dyDescent="0.25">
      <c r="A23" s="369" t="s">
        <v>188</v>
      </c>
      <c r="B23" s="410" t="s">
        <v>396</v>
      </c>
      <c r="C23" s="405">
        <v>25000000</v>
      </c>
      <c r="D23" s="414">
        <v>25000000</v>
      </c>
      <c r="E23" s="414"/>
      <c r="F23" s="414">
        <v>25000000</v>
      </c>
      <c r="G23" s="415"/>
      <c r="H23" s="407"/>
      <c r="I23" s="405"/>
      <c r="J23" s="405"/>
      <c r="K23" s="405"/>
      <c r="L23" s="481"/>
    </row>
    <row r="24" spans="1:12" ht="12.95" customHeight="1" x14ac:dyDescent="0.25">
      <c r="A24" s="375" t="s">
        <v>189</v>
      </c>
      <c r="B24" s="404" t="s">
        <v>397</v>
      </c>
      <c r="C24" s="405"/>
      <c r="D24" s="414"/>
      <c r="E24" s="414"/>
      <c r="F24" s="414"/>
      <c r="G24" s="416"/>
      <c r="H24" s="407"/>
      <c r="I24" s="405"/>
      <c r="J24" s="405"/>
      <c r="K24" s="405"/>
      <c r="L24" s="481"/>
    </row>
    <row r="25" spans="1:12" ht="12.95" customHeight="1" x14ac:dyDescent="0.25">
      <c r="A25" s="369" t="s">
        <v>190</v>
      </c>
      <c r="B25" s="417" t="s">
        <v>398</v>
      </c>
      <c r="C25" s="405"/>
      <c r="D25" s="406"/>
      <c r="E25" s="406"/>
      <c r="F25" s="406"/>
      <c r="G25" s="389"/>
      <c r="H25" s="407"/>
      <c r="I25" s="405"/>
      <c r="J25" s="405"/>
      <c r="K25" s="405"/>
      <c r="L25" s="481"/>
    </row>
    <row r="26" spans="1:12" ht="12.95" customHeight="1" thickBot="1" x14ac:dyDescent="0.3">
      <c r="A26" s="375" t="s">
        <v>191</v>
      </c>
      <c r="B26" s="418" t="s">
        <v>399</v>
      </c>
      <c r="C26" s="405"/>
      <c r="D26" s="414"/>
      <c r="E26" s="414"/>
      <c r="F26" s="414"/>
      <c r="G26" s="416"/>
      <c r="H26" s="407"/>
      <c r="I26" s="419"/>
      <c r="J26" s="419"/>
      <c r="K26" s="419"/>
      <c r="L26" s="481"/>
    </row>
    <row r="27" spans="1:12" ht="21.75" customHeight="1" thickBot="1" x14ac:dyDescent="0.3">
      <c r="A27" s="394" t="s">
        <v>192</v>
      </c>
      <c r="B27" s="395" t="s">
        <v>400</v>
      </c>
      <c r="C27" s="396">
        <f>+C15+C21</f>
        <v>129122434</v>
      </c>
      <c r="D27" s="396">
        <f>+D15+D21</f>
        <v>183550253</v>
      </c>
      <c r="E27" s="396">
        <f>+E15+E21</f>
        <v>0</v>
      </c>
      <c r="F27" s="396">
        <f>+F15+F21</f>
        <v>183550253</v>
      </c>
      <c r="G27" s="395" t="s">
        <v>401</v>
      </c>
      <c r="H27" s="397">
        <f>SUM(H15:H26)</f>
        <v>25000000</v>
      </c>
      <c r="I27" s="420">
        <f>SUM(I15:I26)</f>
        <v>25000000</v>
      </c>
      <c r="J27" s="420">
        <f>SUM(J15:J26)</f>
        <v>0</v>
      </c>
      <c r="K27" s="420">
        <f>SUM(K15:K26)</f>
        <v>25000000</v>
      </c>
      <c r="L27" s="481"/>
    </row>
    <row r="28" spans="1:12" ht="13.5" thickBot="1" x14ac:dyDescent="0.3">
      <c r="A28" s="394" t="s">
        <v>402</v>
      </c>
      <c r="B28" s="421" t="s">
        <v>403</v>
      </c>
      <c r="C28" s="422">
        <f>+C14+C27</f>
        <v>240651051</v>
      </c>
      <c r="D28" s="422">
        <f>+D14+D27</f>
        <v>255079870</v>
      </c>
      <c r="E28" s="422">
        <f>+E14+E27</f>
        <v>0</v>
      </c>
      <c r="F28" s="422">
        <f>+F14+F27</f>
        <v>255079870</v>
      </c>
      <c r="G28" s="421" t="s">
        <v>404</v>
      </c>
      <c r="H28" s="422">
        <f>+H14+H27</f>
        <v>239323000</v>
      </c>
      <c r="I28" s="422">
        <f>+I14+I27</f>
        <v>234021500</v>
      </c>
      <c r="J28" s="422">
        <f>+J14+J27</f>
        <v>-6498746</v>
      </c>
      <c r="K28" s="422">
        <f>+K14+K27</f>
        <v>227522754</v>
      </c>
      <c r="L28" s="481"/>
    </row>
    <row r="29" spans="1:12" ht="13.5" thickBot="1" x14ac:dyDescent="0.3">
      <c r="A29" s="394" t="s">
        <v>405</v>
      </c>
      <c r="B29" s="421" t="s">
        <v>406</v>
      </c>
      <c r="C29" s="422">
        <f>IF(C14-H14&lt;0,H14-C14,"-")</f>
        <v>102794383</v>
      </c>
      <c r="D29" s="422">
        <f>IF(D14-I14&lt;0,I14-D14,"-")</f>
        <v>137491883</v>
      </c>
      <c r="E29" s="422" t="str">
        <f>IF(E14-J14&lt;0,J14-E14,"-")</f>
        <v>-</v>
      </c>
      <c r="F29" s="423"/>
      <c r="G29" s="421" t="s">
        <v>407</v>
      </c>
      <c r="H29" s="422" t="str">
        <f>IF(H14-M14&lt;0,M14-H14,"-")</f>
        <v>-</v>
      </c>
      <c r="I29" s="422" t="str">
        <f>IF(I14-N14&lt;0,N14-I14,"-")</f>
        <v>-</v>
      </c>
      <c r="J29" s="422">
        <f>IF(J14-O14&lt;0,O14-J14,"-")</f>
        <v>6498746</v>
      </c>
      <c r="K29" s="422" t="str">
        <f>IF(K14-P14&lt;0,P14-K14,"-")</f>
        <v>-</v>
      </c>
      <c r="L29" s="481"/>
    </row>
    <row r="30" spans="1:12" ht="13.5" thickBot="1" x14ac:dyDescent="0.3">
      <c r="A30" s="394" t="s">
        <v>408</v>
      </c>
      <c r="B30" s="421" t="s">
        <v>409</v>
      </c>
      <c r="C30" s="422" t="s">
        <v>410</v>
      </c>
      <c r="D30" s="422" t="s">
        <v>410</v>
      </c>
      <c r="E30" s="422" t="s">
        <v>410</v>
      </c>
      <c r="F30" s="422" t="s">
        <v>410</v>
      </c>
      <c r="G30" s="421" t="s">
        <v>411</v>
      </c>
      <c r="H30" s="422">
        <f>C28-H28</f>
        <v>1328051</v>
      </c>
      <c r="I30" s="422">
        <f>D28-I28</f>
        <v>21058370</v>
      </c>
      <c r="J30" s="422">
        <f>E28-J28</f>
        <v>6498746</v>
      </c>
      <c r="K30" s="422">
        <f>F28-K28</f>
        <v>27557116</v>
      </c>
      <c r="L30" s="481"/>
    </row>
  </sheetData>
  <mergeCells count="4">
    <mergeCell ref="L1:L30"/>
    <mergeCell ref="A3:B3"/>
    <mergeCell ref="A4:A5"/>
    <mergeCell ref="A2:B2"/>
  </mergeCells>
  <phoneticPr fontId="94" type="noConversion"/>
  <printOptions horizontalCentered="1"/>
  <pageMargins left="0.78740157480314965" right="0.78740157480314965" top="0.49" bottom="0.79" header="0.49" footer="0.78740157480314965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zoomScale="70" zoomScaleNormal="70" zoomScaleSheetLayoutView="90" workbookViewId="0">
      <selection activeCell="A5" sqref="A5"/>
    </sheetView>
  </sheetViews>
  <sheetFormatPr defaultRowHeight="12.75" x14ac:dyDescent="0.2"/>
  <cols>
    <col min="1" max="1" width="3" style="216" customWidth="1"/>
    <col min="2" max="2" width="35" style="216" customWidth="1"/>
    <col min="3" max="3" width="16.5703125" style="216" customWidth="1"/>
    <col min="4" max="4" width="15.7109375" style="216" bestFit="1" customWidth="1"/>
    <col min="5" max="5" width="15.85546875" style="216" bestFit="1" customWidth="1"/>
    <col min="6" max="6" width="15.7109375" style="216" bestFit="1" customWidth="1"/>
    <col min="7" max="8" width="15.28515625" style="216" customWidth="1"/>
    <col min="9" max="9" width="16" style="216" customWidth="1"/>
    <col min="10" max="10" width="15.5703125" style="216" customWidth="1"/>
    <col min="11" max="11" width="15.140625" style="216" customWidth="1"/>
    <col min="12" max="12" width="16" style="216" customWidth="1"/>
    <col min="13" max="14" width="15.140625" style="216" customWidth="1"/>
    <col min="15" max="15" width="15" style="216" customWidth="1"/>
    <col min="16" max="20" width="9.140625" style="216"/>
    <col min="21" max="21" width="14.5703125" style="216" bestFit="1" customWidth="1"/>
    <col min="22" max="16384" width="9.140625" style="216"/>
  </cols>
  <sheetData>
    <row r="1" spans="1:20" s="197" customFormat="1" ht="15.75" x14ac:dyDescent="0.25">
      <c r="A1" s="484" t="s">
        <v>194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209"/>
      <c r="Q1" s="209"/>
      <c r="R1" s="209"/>
      <c r="S1" s="209"/>
      <c r="T1" s="209"/>
    </row>
    <row r="2" spans="1:20" s="197" customFormat="1" ht="14.25" x14ac:dyDescent="0.2">
      <c r="O2" s="210"/>
    </row>
    <row r="3" spans="1:20" s="197" customFormat="1" ht="14.25" x14ac:dyDescent="0.2">
      <c r="O3" s="210"/>
    </row>
    <row r="4" spans="1:20" s="197" customFormat="1" ht="15" x14ac:dyDescent="0.25">
      <c r="A4" s="211" t="s">
        <v>416</v>
      </c>
      <c r="B4" s="211"/>
      <c r="C4" s="211"/>
      <c r="O4" s="210"/>
    </row>
    <row r="5" spans="1:20" s="197" customFormat="1" ht="13.5" customHeight="1" x14ac:dyDescent="0.25">
      <c r="A5" s="212" t="s">
        <v>195</v>
      </c>
      <c r="B5" s="212"/>
      <c r="C5" s="213"/>
      <c r="N5" s="485" t="s">
        <v>3</v>
      </c>
      <c r="O5" s="485"/>
    </row>
    <row r="6" spans="1:20" ht="28.35" customHeight="1" x14ac:dyDescent="0.2">
      <c r="A6" s="214" t="s">
        <v>196</v>
      </c>
      <c r="B6" s="215" t="s">
        <v>171</v>
      </c>
      <c r="C6" s="215" t="s">
        <v>197</v>
      </c>
      <c r="D6" s="215" t="s">
        <v>198</v>
      </c>
      <c r="E6" s="215" t="s">
        <v>199</v>
      </c>
      <c r="F6" s="215" t="s">
        <v>200</v>
      </c>
      <c r="G6" s="215" t="s">
        <v>201</v>
      </c>
      <c r="H6" s="215" t="s">
        <v>202</v>
      </c>
      <c r="I6" s="215" t="s">
        <v>203</v>
      </c>
      <c r="J6" s="215" t="s">
        <v>204</v>
      </c>
      <c r="K6" s="215" t="s">
        <v>205</v>
      </c>
      <c r="L6" s="215" t="s">
        <v>206</v>
      </c>
      <c r="M6" s="215" t="s">
        <v>207</v>
      </c>
      <c r="N6" s="215" t="s">
        <v>208</v>
      </c>
      <c r="O6" s="215" t="s">
        <v>209</v>
      </c>
    </row>
    <row r="7" spans="1:20" ht="28.35" customHeight="1" x14ac:dyDescent="0.25">
      <c r="A7" s="217"/>
      <c r="B7" s="218" t="s">
        <v>210</v>
      </c>
      <c r="C7" s="219">
        <v>98160037</v>
      </c>
      <c r="D7" s="219">
        <f>C33</f>
        <v>33957367</v>
      </c>
      <c r="E7" s="219">
        <f t="shared" ref="E7:N7" si="0">D33</f>
        <v>598496</v>
      </c>
      <c r="F7" s="219">
        <f t="shared" si="0"/>
        <v>2581660</v>
      </c>
      <c r="G7" s="219">
        <f t="shared" si="0"/>
        <v>43688574</v>
      </c>
      <c r="H7" s="219">
        <f t="shared" si="0"/>
        <v>27655589</v>
      </c>
      <c r="I7" s="219">
        <f t="shared" si="0"/>
        <v>23260506</v>
      </c>
      <c r="J7" s="219">
        <f t="shared" si="0"/>
        <v>-10866332</v>
      </c>
      <c r="K7" s="219">
        <f t="shared" si="0"/>
        <v>-12731916</v>
      </c>
      <c r="L7" s="219">
        <f t="shared" si="0"/>
        <v>-152265</v>
      </c>
      <c r="M7" s="219">
        <f t="shared" si="0"/>
        <v>45641354</v>
      </c>
      <c r="N7" s="219">
        <f t="shared" si="0"/>
        <v>39369657</v>
      </c>
      <c r="O7" s="220"/>
    </row>
    <row r="8" spans="1:20" ht="22.5" customHeight="1" x14ac:dyDescent="0.25">
      <c r="A8" s="221" t="s">
        <v>172</v>
      </c>
      <c r="B8" s="222" t="s">
        <v>87</v>
      </c>
      <c r="C8" s="219">
        <v>2902750</v>
      </c>
      <c r="D8" s="219">
        <v>2902750</v>
      </c>
      <c r="E8" s="219">
        <v>2902750</v>
      </c>
      <c r="F8" s="219">
        <v>2902750</v>
      </c>
      <c r="G8" s="219">
        <v>2902750</v>
      </c>
      <c r="H8" s="219">
        <v>2902750</v>
      </c>
      <c r="I8" s="219">
        <v>2902750</v>
      </c>
      <c r="J8" s="219">
        <v>2902750</v>
      </c>
      <c r="K8" s="219">
        <v>3015854</v>
      </c>
      <c r="L8" s="219">
        <v>3015855</v>
      </c>
      <c r="M8" s="219">
        <v>3015855</v>
      </c>
      <c r="N8" s="219">
        <v>3780464</v>
      </c>
      <c r="O8" s="223">
        <f t="shared" ref="O8:O17" si="1">SUM(C8:N8)</f>
        <v>36050028</v>
      </c>
    </row>
    <row r="9" spans="1:20" ht="21.75" customHeight="1" x14ac:dyDescent="0.25">
      <c r="A9" s="221" t="s">
        <v>173</v>
      </c>
      <c r="B9" s="222" t="s">
        <v>85</v>
      </c>
      <c r="C9" s="219">
        <v>50000</v>
      </c>
      <c r="D9" s="219">
        <v>100000</v>
      </c>
      <c r="E9" s="219">
        <v>38000000</v>
      </c>
      <c r="F9" s="219">
        <v>2000000</v>
      </c>
      <c r="G9" s="219">
        <v>50000</v>
      </c>
      <c r="H9" s="219">
        <v>50000</v>
      </c>
      <c r="I9" s="219">
        <v>50000</v>
      </c>
      <c r="J9" s="219">
        <v>50000</v>
      </c>
      <c r="K9" s="219">
        <v>22032181</v>
      </c>
      <c r="L9" s="219">
        <v>1000000</v>
      </c>
      <c r="M9" s="219">
        <v>50000</v>
      </c>
      <c r="N9" s="219">
        <v>3584266</v>
      </c>
      <c r="O9" s="223">
        <f t="shared" si="1"/>
        <v>67016447</v>
      </c>
    </row>
    <row r="10" spans="1:20" ht="34.5" customHeight="1" x14ac:dyDescent="0.25">
      <c r="A10" s="221" t="s">
        <v>174</v>
      </c>
      <c r="B10" s="222" t="s">
        <v>211</v>
      </c>
      <c r="C10" s="219">
        <v>16140837</v>
      </c>
      <c r="D10" s="219">
        <v>16140837</v>
      </c>
      <c r="E10" s="219">
        <v>16140837</v>
      </c>
      <c r="F10" s="219">
        <v>16140837</v>
      </c>
      <c r="G10" s="219">
        <v>16140838</v>
      </c>
      <c r="H10" s="219">
        <v>16140838</v>
      </c>
      <c r="I10" s="219">
        <v>16140837</v>
      </c>
      <c r="J10" s="219">
        <v>16140838</v>
      </c>
      <c r="K10" s="219">
        <v>18506800</v>
      </c>
      <c r="L10" s="219">
        <v>20583452</v>
      </c>
      <c r="M10" s="219">
        <v>20493451</v>
      </c>
      <c r="N10" s="219">
        <v>19091408</v>
      </c>
      <c r="O10" s="223">
        <f>SUM(C10:N10)</f>
        <v>207801810</v>
      </c>
    </row>
    <row r="11" spans="1:20" ht="33.75" customHeight="1" x14ac:dyDescent="0.25">
      <c r="A11" s="221" t="s">
        <v>175</v>
      </c>
      <c r="B11" s="222" t="s">
        <v>98</v>
      </c>
      <c r="C11" s="219">
        <v>10000</v>
      </c>
      <c r="D11" s="219">
        <v>160000</v>
      </c>
      <c r="E11" s="219">
        <v>10000</v>
      </c>
      <c r="F11" s="219">
        <v>10000</v>
      </c>
      <c r="G11" s="219">
        <v>10000</v>
      </c>
      <c r="H11" s="219"/>
      <c r="I11" s="219"/>
      <c r="J11" s="219"/>
      <c r="K11" s="219"/>
      <c r="L11" s="219"/>
      <c r="M11" s="219"/>
      <c r="N11" s="219"/>
      <c r="O11" s="223">
        <f t="shared" si="1"/>
        <v>200000</v>
      </c>
    </row>
    <row r="12" spans="1:20" ht="33.75" customHeight="1" x14ac:dyDescent="0.25">
      <c r="A12" s="221" t="s">
        <v>176</v>
      </c>
      <c r="B12" s="224" t="s">
        <v>97</v>
      </c>
      <c r="C12" s="219"/>
      <c r="D12" s="219"/>
      <c r="E12" s="219">
        <v>1000</v>
      </c>
      <c r="F12" s="219"/>
      <c r="G12" s="219">
        <v>7000000</v>
      </c>
      <c r="H12" s="219"/>
      <c r="I12" s="219"/>
      <c r="J12" s="219"/>
      <c r="K12" s="219"/>
      <c r="L12" s="219"/>
      <c r="M12" s="219"/>
      <c r="N12" s="219"/>
      <c r="O12" s="225">
        <f t="shared" si="1"/>
        <v>7001000</v>
      </c>
    </row>
    <row r="13" spans="1:20" ht="33.75" customHeight="1" x14ac:dyDescent="0.25">
      <c r="A13" s="221" t="s">
        <v>177</v>
      </c>
      <c r="B13" s="224" t="s">
        <v>212</v>
      </c>
      <c r="C13" s="219"/>
      <c r="D13" s="219">
        <v>14528617</v>
      </c>
      <c r="E13" s="219"/>
      <c r="F13" s="219">
        <v>45000000</v>
      </c>
      <c r="G13" s="219"/>
      <c r="H13" s="219"/>
      <c r="I13" s="219"/>
      <c r="J13" s="219">
        <v>5000000</v>
      </c>
      <c r="K13" s="219"/>
      <c r="L13" s="219"/>
      <c r="M13" s="219"/>
      <c r="N13" s="219"/>
      <c r="O13" s="225">
        <f t="shared" si="1"/>
        <v>64528617</v>
      </c>
    </row>
    <row r="14" spans="1:20" ht="33" customHeight="1" x14ac:dyDescent="0.25">
      <c r="A14" s="221" t="s">
        <v>178</v>
      </c>
      <c r="B14" s="224" t="s">
        <v>213</v>
      </c>
      <c r="C14" s="219">
        <f>54122434+445712+110713</f>
        <v>54678859</v>
      </c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25">
        <f t="shared" si="1"/>
        <v>54678859</v>
      </c>
    </row>
    <row r="15" spans="1:20" ht="33" customHeight="1" x14ac:dyDescent="0.25">
      <c r="A15" s="221" t="s">
        <v>179</v>
      </c>
      <c r="B15" s="224" t="s">
        <v>103</v>
      </c>
      <c r="C15" s="219"/>
      <c r="D15" s="219"/>
      <c r="E15" s="219">
        <v>12500000</v>
      </c>
      <c r="F15" s="219"/>
      <c r="G15" s="219"/>
      <c r="H15" s="219">
        <v>12500000</v>
      </c>
      <c r="I15" s="219"/>
      <c r="J15" s="219"/>
      <c r="K15" s="219"/>
      <c r="L15" s="219"/>
      <c r="M15" s="219"/>
      <c r="N15" s="219"/>
      <c r="O15" s="225">
        <f t="shared" si="1"/>
        <v>25000000</v>
      </c>
    </row>
    <row r="16" spans="1:20" ht="33" customHeight="1" x14ac:dyDescent="0.25">
      <c r="A16" s="221" t="s">
        <v>180</v>
      </c>
      <c r="B16" s="224" t="s">
        <v>102</v>
      </c>
      <c r="C16" s="219"/>
      <c r="D16" s="219"/>
      <c r="E16" s="219"/>
      <c r="F16" s="219"/>
      <c r="G16" s="219"/>
      <c r="H16" s="219"/>
      <c r="I16" s="219">
        <v>50000000</v>
      </c>
      <c r="J16" s="219"/>
      <c r="K16" s="219"/>
      <c r="L16" s="219"/>
      <c r="M16" s="219"/>
      <c r="N16" s="219"/>
      <c r="O16" s="225">
        <f t="shared" si="1"/>
        <v>50000000</v>
      </c>
    </row>
    <row r="17" spans="1:21" ht="33" customHeight="1" x14ac:dyDescent="0.25">
      <c r="A17" s="221" t="s">
        <v>181</v>
      </c>
      <c r="B17" s="224" t="s">
        <v>214</v>
      </c>
      <c r="C17" s="219">
        <v>150220</v>
      </c>
      <c r="D17" s="219">
        <v>141846</v>
      </c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5">
        <f t="shared" si="1"/>
        <v>292066</v>
      </c>
    </row>
    <row r="18" spans="1:21" ht="33" customHeight="1" x14ac:dyDescent="0.25">
      <c r="A18" s="221" t="s">
        <v>182</v>
      </c>
      <c r="B18" s="224" t="s">
        <v>167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>
        <v>54427819</v>
      </c>
      <c r="M18" s="219"/>
      <c r="N18" s="219"/>
      <c r="O18" s="225">
        <f>SUM(C18:N18)</f>
        <v>54427819</v>
      </c>
    </row>
    <row r="19" spans="1:21" s="230" customFormat="1" ht="28.35" customHeight="1" x14ac:dyDescent="0.3">
      <c r="A19" s="226"/>
      <c r="B19" s="227" t="s">
        <v>215</v>
      </c>
      <c r="C19" s="228">
        <f>SUM(C8:C18)</f>
        <v>73932666</v>
      </c>
      <c r="D19" s="228">
        <f t="shared" ref="D19:N19" si="2">SUM(D8:D18)</f>
        <v>33974050</v>
      </c>
      <c r="E19" s="228">
        <f t="shared" si="2"/>
        <v>69554587</v>
      </c>
      <c r="F19" s="228">
        <f t="shared" si="2"/>
        <v>66053587</v>
      </c>
      <c r="G19" s="228">
        <f t="shared" si="2"/>
        <v>26103588</v>
      </c>
      <c r="H19" s="228">
        <f t="shared" si="2"/>
        <v>31593588</v>
      </c>
      <c r="I19" s="228">
        <f t="shared" si="2"/>
        <v>69093587</v>
      </c>
      <c r="J19" s="228">
        <f t="shared" si="2"/>
        <v>24093588</v>
      </c>
      <c r="K19" s="228">
        <f t="shared" si="2"/>
        <v>43554835</v>
      </c>
      <c r="L19" s="228">
        <f t="shared" si="2"/>
        <v>79027126</v>
      </c>
      <c r="M19" s="228">
        <f t="shared" si="2"/>
        <v>23559306</v>
      </c>
      <c r="N19" s="228">
        <f t="shared" si="2"/>
        <v>26456138</v>
      </c>
      <c r="O19" s="229">
        <f>SUM(O8:O18)</f>
        <v>566996646</v>
      </c>
    </row>
    <row r="20" spans="1:21" ht="28.35" customHeight="1" x14ac:dyDescent="0.25">
      <c r="A20" s="217"/>
      <c r="B20" s="218" t="s">
        <v>170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2"/>
    </row>
    <row r="21" spans="1:21" ht="28.35" customHeight="1" x14ac:dyDescent="0.25">
      <c r="A21" s="221" t="s">
        <v>182</v>
      </c>
      <c r="B21" s="233" t="s">
        <v>108</v>
      </c>
      <c r="C21" s="234">
        <v>10081539</v>
      </c>
      <c r="D21" s="234">
        <v>10081539</v>
      </c>
      <c r="E21" s="234">
        <v>10081540</v>
      </c>
      <c r="F21" s="234">
        <v>10081540</v>
      </c>
      <c r="G21" s="234">
        <v>10081540</v>
      </c>
      <c r="H21" s="234">
        <v>10081539</v>
      </c>
      <c r="I21" s="234">
        <v>10081539</v>
      </c>
      <c r="J21" s="234">
        <v>10081539</v>
      </c>
      <c r="K21" s="234">
        <v>11325469</v>
      </c>
      <c r="L21" s="234">
        <v>12980658</v>
      </c>
      <c r="M21" s="234">
        <v>12980658</v>
      </c>
      <c r="N21" s="234">
        <v>15334658</v>
      </c>
      <c r="O21" s="225">
        <f t="shared" ref="O21:O31" si="3">SUM(C21:N21)</f>
        <v>133273758</v>
      </c>
    </row>
    <row r="22" spans="1:21" ht="28.35" customHeight="1" x14ac:dyDescent="0.25">
      <c r="A22" s="221" t="s">
        <v>183</v>
      </c>
      <c r="B22" s="233" t="s">
        <v>216</v>
      </c>
      <c r="C22" s="234">
        <v>1897956</v>
      </c>
      <c r="D22" s="234">
        <v>1897956</v>
      </c>
      <c r="E22" s="234">
        <v>1897957</v>
      </c>
      <c r="F22" s="234">
        <v>1897957</v>
      </c>
      <c r="G22" s="234">
        <v>1897957</v>
      </c>
      <c r="H22" s="234">
        <v>1897956</v>
      </c>
      <c r="I22" s="234">
        <v>1897956</v>
      </c>
      <c r="J22" s="234">
        <v>1897957</v>
      </c>
      <c r="K22" s="234">
        <v>2597957</v>
      </c>
      <c r="L22" s="234">
        <v>2548957</v>
      </c>
      <c r="M22" s="234">
        <v>2548957</v>
      </c>
      <c r="N22" s="234">
        <v>2548957</v>
      </c>
      <c r="O22" s="225">
        <f t="shared" si="3"/>
        <v>25428480</v>
      </c>
    </row>
    <row r="23" spans="1:21" ht="28.35" customHeight="1" x14ac:dyDescent="0.25">
      <c r="A23" s="221" t="s">
        <v>184</v>
      </c>
      <c r="B23" s="235" t="s">
        <v>116</v>
      </c>
      <c r="C23" s="234">
        <v>8439406</v>
      </c>
      <c r="D23" s="234">
        <v>8439406</v>
      </c>
      <c r="E23" s="234">
        <v>8439406</v>
      </c>
      <c r="F23" s="234">
        <v>8439406</v>
      </c>
      <c r="G23" s="234">
        <v>8439406</v>
      </c>
      <c r="H23" s="234">
        <v>8439406</v>
      </c>
      <c r="I23" s="234">
        <v>8439406</v>
      </c>
      <c r="J23" s="234">
        <v>8439406</v>
      </c>
      <c r="K23" s="234">
        <v>8901407</v>
      </c>
      <c r="L23" s="234">
        <v>9348136</v>
      </c>
      <c r="M23" s="234">
        <v>9348136</v>
      </c>
      <c r="N23" s="234">
        <v>12675447</v>
      </c>
      <c r="O23" s="225">
        <f t="shared" si="3"/>
        <v>107788374</v>
      </c>
    </row>
    <row r="24" spans="1:21" ht="28.35" customHeight="1" x14ac:dyDescent="0.25">
      <c r="A24" s="221" t="s">
        <v>185</v>
      </c>
      <c r="B24" s="236" t="s">
        <v>127</v>
      </c>
      <c r="C24" s="234">
        <v>125000</v>
      </c>
      <c r="D24" s="234">
        <v>125000</v>
      </c>
      <c r="E24" s="234">
        <v>125000</v>
      </c>
      <c r="F24" s="234">
        <v>125000</v>
      </c>
      <c r="G24" s="234">
        <v>125000</v>
      </c>
      <c r="H24" s="234">
        <v>125000</v>
      </c>
      <c r="I24" s="234">
        <v>125000</v>
      </c>
      <c r="J24" s="234">
        <v>1137500</v>
      </c>
      <c r="K24" s="234">
        <v>1000000</v>
      </c>
      <c r="L24" s="234">
        <v>1000000</v>
      </c>
      <c r="M24" s="234">
        <f>125000+137500</f>
        <v>262500</v>
      </c>
      <c r="N24" s="234">
        <v>1000000</v>
      </c>
      <c r="O24" s="225">
        <f t="shared" si="3"/>
        <v>5275000</v>
      </c>
      <c r="U24" s="242"/>
    </row>
    <row r="25" spans="1:21" ht="28.35" customHeight="1" x14ac:dyDescent="0.25">
      <c r="A25" s="221" t="s">
        <v>186</v>
      </c>
      <c r="B25" s="236" t="s">
        <v>217</v>
      </c>
      <c r="C25" s="234">
        <f>4402770+224767</f>
        <v>4627537</v>
      </c>
      <c r="D25" s="234">
        <v>4402770</v>
      </c>
      <c r="E25" s="234">
        <v>4402770</v>
      </c>
      <c r="F25" s="234">
        <v>4402770</v>
      </c>
      <c r="G25" s="234">
        <v>4402770</v>
      </c>
      <c r="H25" s="234">
        <v>4402770</v>
      </c>
      <c r="I25" s="234">
        <v>4402770</v>
      </c>
      <c r="J25" s="234">
        <v>4402770</v>
      </c>
      <c r="K25" s="234">
        <v>4650351</v>
      </c>
      <c r="L25" s="234">
        <v>4690752</v>
      </c>
      <c r="M25" s="234">
        <v>4690752</v>
      </c>
      <c r="N25" s="234">
        <v>4690750</v>
      </c>
      <c r="O25" s="225">
        <f t="shared" si="3"/>
        <v>54169532</v>
      </c>
    </row>
    <row r="26" spans="1:21" ht="28.35" customHeight="1" x14ac:dyDescent="0.25">
      <c r="A26" s="221" t="s">
        <v>187</v>
      </c>
      <c r="B26" s="224" t="s">
        <v>218</v>
      </c>
      <c r="C26" s="234">
        <v>1135050</v>
      </c>
      <c r="D26" s="234"/>
      <c r="E26" s="234"/>
      <c r="F26" s="234"/>
      <c r="G26" s="234">
        <v>2729900</v>
      </c>
      <c r="H26" s="234"/>
      <c r="I26" s="234"/>
      <c r="J26" s="234"/>
      <c r="K26" s="234"/>
      <c r="L26" s="234"/>
      <c r="M26" s="234"/>
      <c r="N26" s="234">
        <v>4575983</v>
      </c>
      <c r="O26" s="225">
        <f t="shared" si="3"/>
        <v>8440933</v>
      </c>
    </row>
    <row r="27" spans="1:21" ht="28.35" customHeight="1" x14ac:dyDescent="0.25">
      <c r="A27" s="221" t="s">
        <v>188</v>
      </c>
      <c r="B27" s="235" t="s">
        <v>133</v>
      </c>
      <c r="C27" s="234"/>
      <c r="D27" s="234"/>
      <c r="E27" s="234">
        <v>238500</v>
      </c>
      <c r="F27" s="234"/>
      <c r="G27" s="234"/>
      <c r="H27" s="234">
        <v>4542000</v>
      </c>
      <c r="I27" s="234"/>
      <c r="J27" s="234"/>
      <c r="K27" s="234"/>
      <c r="L27" s="234">
        <v>125004</v>
      </c>
      <c r="M27" s="234"/>
      <c r="N27" s="234"/>
      <c r="O27" s="225">
        <f t="shared" si="3"/>
        <v>4905504</v>
      </c>
    </row>
    <row r="28" spans="1:21" ht="28.35" customHeight="1" x14ac:dyDescent="0.25">
      <c r="A28" s="221" t="s">
        <v>189</v>
      </c>
      <c r="B28" s="235" t="s">
        <v>136</v>
      </c>
      <c r="C28" s="234">
        <v>8888000</v>
      </c>
      <c r="D28" s="234">
        <v>42386250</v>
      </c>
      <c r="E28" s="234">
        <v>42386250</v>
      </c>
      <c r="F28" s="234"/>
      <c r="G28" s="234">
        <v>14460000</v>
      </c>
      <c r="H28" s="234">
        <v>6000000</v>
      </c>
      <c r="I28" s="234">
        <v>78273754</v>
      </c>
      <c r="J28" s="234"/>
      <c r="K28" s="234">
        <v>2500000</v>
      </c>
      <c r="L28" s="234">
        <v>2540000</v>
      </c>
      <c r="M28" s="234"/>
      <c r="N28" s="234"/>
      <c r="O28" s="225">
        <f t="shared" si="3"/>
        <v>197434254</v>
      </c>
    </row>
    <row r="29" spans="1:21" ht="28.35" customHeight="1" x14ac:dyDescent="0.25">
      <c r="A29" s="221" t="s">
        <v>190</v>
      </c>
      <c r="B29" s="235" t="s">
        <v>137</v>
      </c>
      <c r="C29" s="234"/>
      <c r="D29" s="234"/>
      <c r="E29" s="234"/>
      <c r="F29" s="234"/>
      <c r="G29" s="234"/>
      <c r="H29" s="234">
        <v>500000</v>
      </c>
      <c r="I29" s="234"/>
      <c r="J29" s="234"/>
      <c r="K29" s="234"/>
      <c r="L29" s="234"/>
      <c r="M29" s="234"/>
      <c r="N29" s="234"/>
      <c r="O29" s="225">
        <f t="shared" si="3"/>
        <v>500000</v>
      </c>
    </row>
    <row r="30" spans="1:21" ht="28.35" customHeight="1" x14ac:dyDescent="0.25">
      <c r="A30" s="221" t="s">
        <v>191</v>
      </c>
      <c r="B30" s="224" t="s">
        <v>193</v>
      </c>
      <c r="C30" s="234">
        <f>4488745+292066</f>
        <v>4780811</v>
      </c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25">
        <f t="shared" si="3"/>
        <v>4780811</v>
      </c>
    </row>
    <row r="31" spans="1:21" ht="34.5" customHeight="1" x14ac:dyDescent="0.25">
      <c r="A31" s="221" t="s">
        <v>192</v>
      </c>
      <c r="B31" s="224" t="s">
        <v>219</v>
      </c>
      <c r="C31" s="234"/>
      <c r="D31" s="234"/>
      <c r="E31" s="234"/>
      <c r="F31" s="234">
        <v>12500000</v>
      </c>
      <c r="G31" s="234"/>
      <c r="H31" s="234"/>
      <c r="I31" s="234">
        <v>12500000</v>
      </c>
      <c r="J31" s="234"/>
      <c r="K31" s="234"/>
      <c r="L31" s="234"/>
      <c r="M31" s="234"/>
      <c r="N31" s="234"/>
      <c r="O31" s="225">
        <f t="shared" si="3"/>
        <v>25000000</v>
      </c>
    </row>
    <row r="32" spans="1:21" s="230" customFormat="1" ht="28.35" customHeight="1" x14ac:dyDescent="0.3">
      <c r="A32" s="226"/>
      <c r="B32" s="227" t="s">
        <v>220</v>
      </c>
      <c r="C32" s="228">
        <f>SUM(C21:C31)</f>
        <v>39975299</v>
      </c>
      <c r="D32" s="228">
        <f t="shared" ref="D32:N32" si="4">SUM(D21:D30)</f>
        <v>67332921</v>
      </c>
      <c r="E32" s="228">
        <f t="shared" si="4"/>
        <v>67571423</v>
      </c>
      <c r="F32" s="228">
        <f t="shared" si="4"/>
        <v>24946673</v>
      </c>
      <c r="G32" s="228">
        <f t="shared" si="4"/>
        <v>42136573</v>
      </c>
      <c r="H32" s="228">
        <f t="shared" si="4"/>
        <v>35988671</v>
      </c>
      <c r="I32" s="228">
        <f t="shared" si="4"/>
        <v>103220425</v>
      </c>
      <c r="J32" s="228">
        <f t="shared" si="4"/>
        <v>25959172</v>
      </c>
      <c r="K32" s="228">
        <f t="shared" si="4"/>
        <v>30975184</v>
      </c>
      <c r="L32" s="228">
        <f t="shared" si="4"/>
        <v>33233507</v>
      </c>
      <c r="M32" s="228">
        <f t="shared" si="4"/>
        <v>29831003</v>
      </c>
      <c r="N32" s="228">
        <f t="shared" si="4"/>
        <v>40825795</v>
      </c>
      <c r="O32" s="229">
        <f>SUM(O21:O31)</f>
        <v>566996646</v>
      </c>
    </row>
    <row r="33" spans="1:15" ht="15.75" x14ac:dyDescent="0.25">
      <c r="A33" s="217"/>
      <c r="B33" s="218" t="s">
        <v>221</v>
      </c>
      <c r="C33" s="237">
        <f>C19-C32</f>
        <v>33957367</v>
      </c>
      <c r="D33" s="237">
        <f t="shared" ref="D33:N33" si="5">D7+D19-D32</f>
        <v>598496</v>
      </c>
      <c r="E33" s="237">
        <f t="shared" si="5"/>
        <v>2581660</v>
      </c>
      <c r="F33" s="237">
        <f t="shared" si="5"/>
        <v>43688574</v>
      </c>
      <c r="G33" s="237">
        <f t="shared" si="5"/>
        <v>27655589</v>
      </c>
      <c r="H33" s="237">
        <f t="shared" si="5"/>
        <v>23260506</v>
      </c>
      <c r="I33" s="237">
        <f t="shared" si="5"/>
        <v>-10866332</v>
      </c>
      <c r="J33" s="237">
        <f t="shared" si="5"/>
        <v>-12731916</v>
      </c>
      <c r="K33" s="237">
        <f t="shared" si="5"/>
        <v>-152265</v>
      </c>
      <c r="L33" s="237">
        <f t="shared" si="5"/>
        <v>45641354</v>
      </c>
      <c r="M33" s="237">
        <f t="shared" si="5"/>
        <v>39369657</v>
      </c>
      <c r="N33" s="237">
        <f t="shared" si="5"/>
        <v>25000000</v>
      </c>
      <c r="O33" s="217"/>
    </row>
    <row r="34" spans="1:15" ht="15.75" x14ac:dyDescent="0.25">
      <c r="A34" s="238"/>
      <c r="B34" s="239"/>
      <c r="C34" s="240" t="s">
        <v>222</v>
      </c>
      <c r="D34" s="240" t="s">
        <v>223</v>
      </c>
      <c r="E34" s="240"/>
      <c r="F34" s="240"/>
      <c r="G34" s="240" t="s">
        <v>224</v>
      </c>
      <c r="H34" s="240" t="s">
        <v>225</v>
      </c>
      <c r="I34" s="240" t="s">
        <v>223</v>
      </c>
      <c r="J34" s="240"/>
      <c r="K34" s="240" t="s">
        <v>226</v>
      </c>
      <c r="L34" s="240" t="s">
        <v>227</v>
      </c>
      <c r="M34" s="240"/>
      <c r="N34" s="240"/>
      <c r="O34" s="238"/>
    </row>
    <row r="35" spans="1:15" x14ac:dyDescent="0.2">
      <c r="H35" s="216" t="s">
        <v>228</v>
      </c>
    </row>
    <row r="38" spans="1:15" ht="22.5" customHeight="1" x14ac:dyDescent="0.2">
      <c r="B38" s="241"/>
    </row>
    <row r="61" ht="15.75" customHeight="1" x14ac:dyDescent="0.2"/>
  </sheetData>
  <mergeCells count="2">
    <mergeCell ref="A1:O1"/>
    <mergeCell ref="N5:O5"/>
  </mergeCells>
  <phoneticPr fontId="0" type="noConversion"/>
  <printOptions horizontalCentered="1"/>
  <pageMargins left="0.15748031496062992" right="0.15748031496062992" top="0.86614173228346458" bottom="0.19685039370078741" header="0.35433070866141736" footer="0.19685039370078741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1. Mérlegszerű</vt:lpstr>
      <vt:lpstr>2,b Elemi kiadások</vt:lpstr>
      <vt:lpstr>3. Hivatal</vt:lpstr>
      <vt:lpstr>6. Felhalmozás</vt:lpstr>
      <vt:lpstr>7,b Beruh. mérleg</vt:lpstr>
      <vt:lpstr>11. Likviditási terv</vt:lpstr>
      <vt:lpstr>'1. Mérlegszerű'!Nyomtatási_terület</vt:lpstr>
      <vt:lpstr>'11. Likviditási terv'!Nyomtatási_terület</vt:lpstr>
      <vt:lpstr>'2,b Elemi kiadások'!Nyomtatási_terület</vt:lpstr>
      <vt:lpstr>'3. Hivatal'!Nyomtatási_terület</vt:lpstr>
      <vt:lpstr>'6. Felhalmozás'!Nyomtatási_terület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Tüskéné Balogh Anikó</cp:lastModifiedBy>
  <cp:lastPrinted>2020-01-08T10:42:03Z</cp:lastPrinted>
  <dcterms:created xsi:type="dcterms:W3CDTF">2019-09-17T11:24:04Z</dcterms:created>
  <dcterms:modified xsi:type="dcterms:W3CDTF">2020-01-08T10:59:06Z</dcterms:modified>
</cp:coreProperties>
</file>