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2015" windowHeight="9240" tabRatio="810" activeTab="2"/>
  </bookViews>
  <sheets>
    <sheet name="01 Mérleg" sheetId="53" r:id="rId1"/>
    <sheet name="02 létszám" sheetId="66" r:id="rId2"/>
    <sheet name="03 bevétel" sheetId="60" r:id="rId3"/>
    <sheet name="04 kiadás" sheetId="21" r:id="rId4"/>
    <sheet name="05 felhalmozási források" sheetId="59" r:id="rId5"/>
    <sheet name="06 tartalékok" sheetId="56" r:id="rId6"/>
    <sheet name="07 PVK" sheetId="52" r:id="rId7"/>
    <sheet name="08 Kt. határozatok" sheetId="36" r:id="rId8"/>
    <sheet name="kötelezettségek" sheetId="61" state="hidden" r:id="rId9"/>
    <sheet name="bérek" sheetId="63" state="hidden" r:id="rId10"/>
  </sheets>
  <definedNames>
    <definedName name="_xlnm.Print_Titles" localSheetId="2">'03 bevétel'!$A:$C,'03 bevétel'!$1:$2</definedName>
    <definedName name="_xlnm.Print_Titles" localSheetId="3">'04 kiadás'!$A:$C,'04 kiadás'!$1:$2</definedName>
    <definedName name="_xlnm.Print_Titles" localSheetId="9">bérek!$1:$2</definedName>
    <definedName name="_xlnm.Print_Area" localSheetId="0">'01 Mérleg'!$A$1:$F$27</definedName>
    <definedName name="_xlnm.Print_Area" localSheetId="1">'02 létszám'!$A$1:$E$31</definedName>
    <definedName name="_xlnm.Print_Area" localSheetId="2">'03 bevétel'!$A$1:$M$335</definedName>
    <definedName name="_xlnm.Print_Area" localSheetId="3">'04 kiadás'!$A$1:$M$339</definedName>
    <definedName name="_xlnm.Print_Area" localSheetId="4">'05 felhalmozási források'!$A$1:$M$7</definedName>
    <definedName name="_xlnm.Print_Area" localSheetId="5">'06 tartalékok'!$A$1:$D$36</definedName>
    <definedName name="_xlnm.Print_Area" localSheetId="6">'07 PVK'!$A$1:$O$19</definedName>
    <definedName name="_xlnm.Print_Area" localSheetId="7">'08 Kt. határozatok'!$A$1:$H$16</definedName>
    <definedName name="_xlnm.Print_Area" localSheetId="9">bérek!$A$1:$BC$117</definedName>
    <definedName name="_xlnm.Print_Area" localSheetId="8">kötelezettségek!$A$1:$H$49</definedName>
  </definedNames>
  <calcPr calcId="125725"/>
</workbook>
</file>

<file path=xl/calcChain.xml><?xml version="1.0" encoding="utf-8"?>
<calcChain xmlns="http://schemas.openxmlformats.org/spreadsheetml/2006/main">
  <c r="E48" i="60"/>
  <c r="D213" i="21"/>
  <c r="D224" s="1"/>
  <c r="C4" i="56"/>
  <c r="J325" i="21"/>
  <c r="J336" s="1"/>
  <c r="H325"/>
  <c r="H336" s="1"/>
  <c r="F325"/>
  <c r="F336" s="1"/>
  <c r="L42" i="60"/>
  <c r="L41"/>
  <c r="L40"/>
  <c r="J39" i="21"/>
  <c r="J36"/>
  <c r="J52"/>
  <c r="J63"/>
  <c r="J49"/>
  <c r="F39"/>
  <c r="F36"/>
  <c r="F52"/>
  <c r="F63"/>
  <c r="F49"/>
  <c r="H36"/>
  <c r="H52"/>
  <c r="H63"/>
  <c r="H49"/>
  <c r="H21"/>
  <c r="D39"/>
  <c r="D36"/>
  <c r="L36" s="1"/>
  <c r="D52"/>
  <c r="D63"/>
  <c r="D49"/>
  <c r="L13"/>
  <c r="L14"/>
  <c r="L16"/>
  <c r="J20"/>
  <c r="B5" i="59"/>
  <c r="B4" i="56"/>
  <c r="B7" i="59"/>
  <c r="B6"/>
  <c r="B4"/>
  <c r="L226" i="21"/>
  <c r="L227"/>
  <c r="L228"/>
  <c r="L229"/>
  <c r="J230"/>
  <c r="H230"/>
  <c r="F230"/>
  <c r="D230"/>
  <c r="G4" i="59"/>
  <c r="F4"/>
  <c r="E4"/>
  <c r="F34" i="61"/>
  <c r="G34"/>
  <c r="D168" i="21"/>
  <c r="L168" s="1"/>
  <c r="P94" i="63"/>
  <c r="P91"/>
  <c r="P88"/>
  <c r="P86"/>
  <c r="P84"/>
  <c r="P82"/>
  <c r="P79"/>
  <c r="P74"/>
  <c r="P73"/>
  <c r="P69"/>
  <c r="P68"/>
  <c r="P62"/>
  <c r="C7" i="59"/>
  <c r="D7"/>
  <c r="AB117" i="63"/>
  <c r="AB116"/>
  <c r="AB115"/>
  <c r="AB114"/>
  <c r="AB113"/>
  <c r="AB110"/>
  <c r="AB109"/>
  <c r="AB108"/>
  <c r="AB107"/>
  <c r="AB106"/>
  <c r="AB105"/>
  <c r="AB104"/>
  <c r="AB103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5"/>
  <c r="AB34"/>
  <c r="AB33"/>
  <c r="AB32"/>
  <c r="AB29"/>
  <c r="AB28"/>
  <c r="AB27"/>
  <c r="AB26"/>
  <c r="AB10"/>
  <c r="L61"/>
  <c r="P61"/>
  <c r="AE61"/>
  <c r="AS61"/>
  <c r="F309" i="60"/>
  <c r="J309"/>
  <c r="H309"/>
  <c r="D309"/>
  <c r="L309"/>
  <c r="D320"/>
  <c r="D332" s="1"/>
  <c r="I336" i="21"/>
  <c r="I230"/>
  <c r="G230"/>
  <c r="E230"/>
  <c r="D39" i="60"/>
  <c r="D34" s="1"/>
  <c r="E8" i="61"/>
  <c r="F8"/>
  <c r="G8"/>
  <c r="E33"/>
  <c r="F33"/>
  <c r="G33"/>
  <c r="K293" i="21"/>
  <c r="J293"/>
  <c r="I293"/>
  <c r="H293"/>
  <c r="G293"/>
  <c r="F293"/>
  <c r="E293"/>
  <c r="M293" s="1"/>
  <c r="D293"/>
  <c r="F32" i="61"/>
  <c r="G32"/>
  <c r="O4" i="52"/>
  <c r="O3"/>
  <c r="N2"/>
  <c r="M2"/>
  <c r="L2"/>
  <c r="K2"/>
  <c r="J2"/>
  <c r="I2"/>
  <c r="H2"/>
  <c r="G2"/>
  <c r="F2"/>
  <c r="E2"/>
  <c r="D2"/>
  <c r="N5"/>
  <c r="M5"/>
  <c r="M19"/>
  <c r="L5"/>
  <c r="K5"/>
  <c r="J5"/>
  <c r="I5"/>
  <c r="I19"/>
  <c r="H5"/>
  <c r="G5"/>
  <c r="F5"/>
  <c r="E5"/>
  <c r="E19"/>
  <c r="D5"/>
  <c r="C2"/>
  <c r="C5"/>
  <c r="C6" i="59"/>
  <c r="D6"/>
  <c r="H58" i="63"/>
  <c r="L58"/>
  <c r="O58"/>
  <c r="P58"/>
  <c r="S58"/>
  <c r="D18" i="66"/>
  <c r="C18"/>
  <c r="D27"/>
  <c r="C27"/>
  <c r="D9"/>
  <c r="C9"/>
  <c r="D4"/>
  <c r="C4"/>
  <c r="K193" i="60"/>
  <c r="J193"/>
  <c r="I193"/>
  <c r="H193"/>
  <c r="G193"/>
  <c r="F193"/>
  <c r="K48"/>
  <c r="J48"/>
  <c r="I48"/>
  <c r="H48"/>
  <c r="G48"/>
  <c r="F48"/>
  <c r="K85"/>
  <c r="J85"/>
  <c r="I85"/>
  <c r="H85"/>
  <c r="G85"/>
  <c r="F85"/>
  <c r="BB31" i="63"/>
  <c r="F31" i="21"/>
  <c r="AY31" i="63"/>
  <c r="AR31"/>
  <c r="AK10"/>
  <c r="AK9"/>
  <c r="J224" i="60"/>
  <c r="J222" s="1"/>
  <c r="H224"/>
  <c r="F224"/>
  <c r="F222" s="1"/>
  <c r="F228" s="1"/>
  <c r="D224"/>
  <c r="H210"/>
  <c r="L210" s="1"/>
  <c r="M224" i="21"/>
  <c r="M295" s="1"/>
  <c r="K224"/>
  <c r="J224"/>
  <c r="I224"/>
  <c r="I295"/>
  <c r="H224"/>
  <c r="G224"/>
  <c r="F224"/>
  <c r="E224"/>
  <c r="D79"/>
  <c r="L79" s="1"/>
  <c r="D4" i="56"/>
  <c r="D2"/>
  <c r="U112" i="63"/>
  <c r="J5" i="21"/>
  <c r="D157" i="60"/>
  <c r="L157" s="1"/>
  <c r="H26" i="21"/>
  <c r="F26"/>
  <c r="H10"/>
  <c r="H6"/>
  <c r="H5"/>
  <c r="AS110" i="63"/>
  <c r="AS109"/>
  <c r="AS108"/>
  <c r="AS107"/>
  <c r="AS106"/>
  <c r="AS105"/>
  <c r="AS104"/>
  <c r="AS103"/>
  <c r="AS102"/>
  <c r="AS101"/>
  <c r="AS100"/>
  <c r="AS99"/>
  <c r="AS98"/>
  <c r="AS97"/>
  <c r="AS96"/>
  <c r="AS95"/>
  <c r="AS94"/>
  <c r="AS93"/>
  <c r="AS92"/>
  <c r="AS91"/>
  <c r="AS90"/>
  <c r="AS89"/>
  <c r="AS88"/>
  <c r="AS87"/>
  <c r="AS86"/>
  <c r="AS85"/>
  <c r="AS84"/>
  <c r="AS83"/>
  <c r="AS82"/>
  <c r="AS81"/>
  <c r="AS80"/>
  <c r="AS79"/>
  <c r="AS78"/>
  <c r="AS77"/>
  <c r="AS76"/>
  <c r="AS75"/>
  <c r="AS74"/>
  <c r="AS73"/>
  <c r="AS72"/>
  <c r="AS71"/>
  <c r="AS70"/>
  <c r="AS69"/>
  <c r="AS68"/>
  <c r="AS67"/>
  <c r="AS66"/>
  <c r="AS65"/>
  <c r="AS64"/>
  <c r="AS63"/>
  <c r="AS62"/>
  <c r="AC6"/>
  <c r="Y6"/>
  <c r="U6"/>
  <c r="AW5"/>
  <c r="V5"/>
  <c r="X112"/>
  <c r="X7"/>
  <c r="W112"/>
  <c r="W7"/>
  <c r="V112"/>
  <c r="V7"/>
  <c r="BB60"/>
  <c r="BA60"/>
  <c r="H30" i="21"/>
  <c r="AZ60" i="63"/>
  <c r="H29" i="21"/>
  <c r="AY60" i="63"/>
  <c r="H28" i="21"/>
  <c r="AX60" i="63"/>
  <c r="H27" i="21"/>
  <c r="AQ6" i="63"/>
  <c r="AP60"/>
  <c r="AP6"/>
  <c r="AO60"/>
  <c r="AO6"/>
  <c r="AN60"/>
  <c r="AM60"/>
  <c r="AM6"/>
  <c r="AN6"/>
  <c r="AK60"/>
  <c r="H15" i="21"/>
  <c r="AJ60" i="63"/>
  <c r="AJ6"/>
  <c r="AH60"/>
  <c r="AH6"/>
  <c r="AF60"/>
  <c r="AF6"/>
  <c r="AD60"/>
  <c r="AD6"/>
  <c r="Z60"/>
  <c r="H7" i="21"/>
  <c r="T60" i="63"/>
  <c r="X60"/>
  <c r="X6"/>
  <c r="W60"/>
  <c r="W6"/>
  <c r="V60"/>
  <c r="V6"/>
  <c r="AQ5"/>
  <c r="AP31"/>
  <c r="AO31"/>
  <c r="AO5"/>
  <c r="AN31"/>
  <c r="AM31"/>
  <c r="AM5"/>
  <c r="AN5"/>
  <c r="W31"/>
  <c r="W5"/>
  <c r="BA9"/>
  <c r="D30" i="21"/>
  <c r="AZ9" i="63"/>
  <c r="AZ4"/>
  <c r="AY9"/>
  <c r="AX9"/>
  <c r="D27" i="21"/>
  <c r="AW9" i="63"/>
  <c r="AW4"/>
  <c r="AQ9"/>
  <c r="AQ4"/>
  <c r="AP9"/>
  <c r="D19" i="21"/>
  <c r="AO9" i="63"/>
  <c r="AO4"/>
  <c r="AM9"/>
  <c r="AM4"/>
  <c r="AJ9"/>
  <c r="AJ4"/>
  <c r="AI9"/>
  <c r="AH9"/>
  <c r="AH4"/>
  <c r="AG9"/>
  <c r="AG4"/>
  <c r="AF9"/>
  <c r="AF4"/>
  <c r="AD9"/>
  <c r="AD4"/>
  <c r="AC9"/>
  <c r="AC4"/>
  <c r="AA9"/>
  <c r="Z9"/>
  <c r="Y9"/>
  <c r="Y4"/>
  <c r="U9"/>
  <c r="U4"/>
  <c r="T9"/>
  <c r="X9"/>
  <c r="X4"/>
  <c r="W9"/>
  <c r="W4"/>
  <c r="V9"/>
  <c r="V4"/>
  <c r="AE110"/>
  <c r="L110"/>
  <c r="P110"/>
  <c r="AE109"/>
  <c r="L109"/>
  <c r="P109"/>
  <c r="AE108"/>
  <c r="L108"/>
  <c r="S108"/>
  <c r="AE107"/>
  <c r="L107"/>
  <c r="P107"/>
  <c r="AE106"/>
  <c r="AA106"/>
  <c r="L106"/>
  <c r="AE105"/>
  <c r="AA105"/>
  <c r="L105"/>
  <c r="P105"/>
  <c r="AE104"/>
  <c r="L104"/>
  <c r="P104"/>
  <c r="AE103"/>
  <c r="L103"/>
  <c r="S103"/>
  <c r="L102"/>
  <c r="S102"/>
  <c r="L101"/>
  <c r="P101"/>
  <c r="AE100"/>
  <c r="L100"/>
  <c r="P100"/>
  <c r="AE99"/>
  <c r="L99"/>
  <c r="P99"/>
  <c r="AE98"/>
  <c r="AA98"/>
  <c r="L98"/>
  <c r="P98"/>
  <c r="AE97"/>
  <c r="L97"/>
  <c r="AE96"/>
  <c r="L96"/>
  <c r="P96"/>
  <c r="AE95"/>
  <c r="L95"/>
  <c r="S94"/>
  <c r="AL94"/>
  <c r="AE93"/>
  <c r="L93"/>
  <c r="AE92"/>
  <c r="L92"/>
  <c r="P92"/>
  <c r="AE91"/>
  <c r="S91"/>
  <c r="AE90"/>
  <c r="L90"/>
  <c r="S90"/>
  <c r="AE89"/>
  <c r="L89"/>
  <c r="AE88"/>
  <c r="AL88"/>
  <c r="AT88"/>
  <c r="AV88"/>
  <c r="BC88"/>
  <c r="S88"/>
  <c r="AE87"/>
  <c r="AA87"/>
  <c r="L87"/>
  <c r="S87"/>
  <c r="AE86"/>
  <c r="S86"/>
  <c r="AE85"/>
  <c r="L85"/>
  <c r="S85"/>
  <c r="AE84"/>
  <c r="S84"/>
  <c r="L83"/>
  <c r="S83"/>
  <c r="AE82"/>
  <c r="S82"/>
  <c r="AE81"/>
  <c r="L81"/>
  <c r="P81"/>
  <c r="AE80"/>
  <c r="L80"/>
  <c r="AE79"/>
  <c r="S79"/>
  <c r="AE78"/>
  <c r="L78"/>
  <c r="P78"/>
  <c r="AE77"/>
  <c r="L77"/>
  <c r="P77"/>
  <c r="AA76"/>
  <c r="L76"/>
  <c r="P76"/>
  <c r="AE75"/>
  <c r="L75"/>
  <c r="P75"/>
  <c r="AE74"/>
  <c r="AA74"/>
  <c r="S74"/>
  <c r="AE73"/>
  <c r="S73"/>
  <c r="AE72"/>
  <c r="L72"/>
  <c r="P72"/>
  <c r="AE71"/>
  <c r="L71"/>
  <c r="P71"/>
  <c r="AE70"/>
  <c r="L70"/>
  <c r="P70"/>
  <c r="AE69"/>
  <c r="S69"/>
  <c r="S68"/>
  <c r="AL68"/>
  <c r="AE67"/>
  <c r="L67"/>
  <c r="AE66"/>
  <c r="L66"/>
  <c r="AE65"/>
  <c r="L65"/>
  <c r="P65"/>
  <c r="AE64"/>
  <c r="AA64"/>
  <c r="L64"/>
  <c r="S64"/>
  <c r="AE63"/>
  <c r="L63"/>
  <c r="P63"/>
  <c r="S62"/>
  <c r="AL62"/>
  <c r="AI60"/>
  <c r="AI6"/>
  <c r="S65"/>
  <c r="S76"/>
  <c r="S78"/>
  <c r="AL78"/>
  <c r="AT78"/>
  <c r="AV78"/>
  <c r="BC78"/>
  <c r="S81"/>
  <c r="S92"/>
  <c r="AL92"/>
  <c r="AT92"/>
  <c r="AV92"/>
  <c r="BC92"/>
  <c r="S104"/>
  <c r="S105"/>
  <c r="P108"/>
  <c r="S109"/>
  <c r="AL109"/>
  <c r="AT109"/>
  <c r="AV109"/>
  <c r="BC109"/>
  <c r="S63"/>
  <c r="P64"/>
  <c r="S71"/>
  <c r="S72"/>
  <c r="S96"/>
  <c r="AL102"/>
  <c r="AT102"/>
  <c r="AV102"/>
  <c r="BC102"/>
  <c r="H4" i="21"/>
  <c r="T6" i="63"/>
  <c r="D29" i="21"/>
  <c r="H12"/>
  <c r="AG6" i="63"/>
  <c r="BA4"/>
  <c r="Z4"/>
  <c r="AI4"/>
  <c r="AZ6"/>
  <c r="AR6"/>
  <c r="BA6"/>
  <c r="AJ31"/>
  <c r="AJ5"/>
  <c r="AI31"/>
  <c r="AH31"/>
  <c r="AH5"/>
  <c r="AG31"/>
  <c r="AG5"/>
  <c r="AF31"/>
  <c r="AF5"/>
  <c r="AD31"/>
  <c r="AD5"/>
  <c r="AC31"/>
  <c r="AA31"/>
  <c r="AA5"/>
  <c r="Z31"/>
  <c r="F7" i="21"/>
  <c r="U31" i="63"/>
  <c r="T31"/>
  <c r="T5"/>
  <c r="BA31"/>
  <c r="F30" i="21"/>
  <c r="AZ31" i="63"/>
  <c r="AZ5"/>
  <c r="AX31"/>
  <c r="BB112"/>
  <c r="BB7"/>
  <c r="BA112"/>
  <c r="BA7"/>
  <c r="AZ112"/>
  <c r="AZ7"/>
  <c r="AY112"/>
  <c r="AY7"/>
  <c r="AX112"/>
  <c r="AW112"/>
  <c r="AW7"/>
  <c r="AQ112"/>
  <c r="AQ7"/>
  <c r="AP112"/>
  <c r="J19" i="21"/>
  <c r="J21" s="1"/>
  <c r="AO112" i="63"/>
  <c r="AO7"/>
  <c r="AN112"/>
  <c r="AM112"/>
  <c r="AM7"/>
  <c r="AN7"/>
  <c r="AK112"/>
  <c r="J15" i="21"/>
  <c r="AJ112" i="63"/>
  <c r="AJ7"/>
  <c r="AI112"/>
  <c r="AI7"/>
  <c r="AH112"/>
  <c r="AH7"/>
  <c r="AG112"/>
  <c r="J12" i="21"/>
  <c r="AF112" i="63"/>
  <c r="AF7"/>
  <c r="AE112"/>
  <c r="AE7"/>
  <c r="AD112"/>
  <c r="AD7"/>
  <c r="AC112"/>
  <c r="AC7"/>
  <c r="AA112"/>
  <c r="AA7"/>
  <c r="Z112"/>
  <c r="Z7"/>
  <c r="Y112"/>
  <c r="Y7"/>
  <c r="T112"/>
  <c r="J4" i="21"/>
  <c r="L117" i="63"/>
  <c r="P117"/>
  <c r="S117"/>
  <c r="L116"/>
  <c r="P116"/>
  <c r="S116"/>
  <c r="L115"/>
  <c r="P115"/>
  <c r="S115"/>
  <c r="AL115"/>
  <c r="AT115"/>
  <c r="AV115"/>
  <c r="BC115"/>
  <c r="L114"/>
  <c r="P114"/>
  <c r="S114"/>
  <c r="P113"/>
  <c r="S113"/>
  <c r="AL25"/>
  <c r="AL24"/>
  <c r="AL23"/>
  <c r="AL22"/>
  <c r="AL21"/>
  <c r="AL20"/>
  <c r="AL19"/>
  <c r="AL18"/>
  <c r="AL17"/>
  <c r="AL16"/>
  <c r="AL15"/>
  <c r="AL14"/>
  <c r="AL13"/>
  <c r="AL12"/>
  <c r="AL11"/>
  <c r="AP7"/>
  <c r="F29" i="21"/>
  <c r="F5"/>
  <c r="L5" s="1"/>
  <c r="U5" i="63"/>
  <c r="BA5"/>
  <c r="AI5"/>
  <c r="AR7"/>
  <c r="J28" i="21"/>
  <c r="F27"/>
  <c r="AX5" i="63"/>
  <c r="U7"/>
  <c r="F28" i="21"/>
  <c r="AY5" i="63"/>
  <c r="F15" i="21"/>
  <c r="AK5" i="63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5"/>
  <c r="AE34"/>
  <c r="AE33"/>
  <c r="AE32"/>
  <c r="AN25"/>
  <c r="AN24"/>
  <c r="AS24"/>
  <c r="AN23"/>
  <c r="AS23"/>
  <c r="AN22"/>
  <c r="AS22"/>
  <c r="AN21"/>
  <c r="AS21"/>
  <c r="AN20"/>
  <c r="AS20"/>
  <c r="AN19"/>
  <c r="AS19"/>
  <c r="AT19"/>
  <c r="AV19"/>
  <c r="BC19"/>
  <c r="AN18"/>
  <c r="AN17"/>
  <c r="AS17"/>
  <c r="AN16"/>
  <c r="AS16"/>
  <c r="AN15"/>
  <c r="AS15"/>
  <c r="AT15"/>
  <c r="AV15"/>
  <c r="BC15"/>
  <c r="AN14"/>
  <c r="AN13"/>
  <c r="AS13"/>
  <c r="AN12"/>
  <c r="AN11"/>
  <c r="AN10"/>
  <c r="AS25"/>
  <c r="AR12"/>
  <c r="AR11"/>
  <c r="AR10"/>
  <c r="H32"/>
  <c r="H33"/>
  <c r="L33"/>
  <c r="H34"/>
  <c r="L34"/>
  <c r="H35"/>
  <c r="L35"/>
  <c r="P35"/>
  <c r="S35"/>
  <c r="AL35"/>
  <c r="AT35"/>
  <c r="AV35"/>
  <c r="BC35"/>
  <c r="H36"/>
  <c r="L36"/>
  <c r="O36"/>
  <c r="Q36"/>
  <c r="AE36"/>
  <c r="H37"/>
  <c r="L37"/>
  <c r="O37"/>
  <c r="H38"/>
  <c r="L38"/>
  <c r="O38"/>
  <c r="P38"/>
  <c r="H39"/>
  <c r="L39"/>
  <c r="O39"/>
  <c r="P39"/>
  <c r="S39"/>
  <c r="AL39"/>
  <c r="AT39"/>
  <c r="AV39"/>
  <c r="BC39"/>
  <c r="H41"/>
  <c r="L41"/>
  <c r="O41"/>
  <c r="P41"/>
  <c r="H42"/>
  <c r="L42"/>
  <c r="O42"/>
  <c r="P42"/>
  <c r="S42"/>
  <c r="H43"/>
  <c r="L43"/>
  <c r="O43"/>
  <c r="P43"/>
  <c r="S43"/>
  <c r="H44"/>
  <c r="L44"/>
  <c r="O44"/>
  <c r="P44"/>
  <c r="S44"/>
  <c r="AL44"/>
  <c r="AT44"/>
  <c r="AV44"/>
  <c r="BC44"/>
  <c r="H45"/>
  <c r="P45"/>
  <c r="S45"/>
  <c r="H46"/>
  <c r="L46"/>
  <c r="H47"/>
  <c r="L47"/>
  <c r="H48"/>
  <c r="L48"/>
  <c r="H49"/>
  <c r="L49"/>
  <c r="H50"/>
  <c r="L50"/>
  <c r="H51"/>
  <c r="L51"/>
  <c r="X51"/>
  <c r="Y51"/>
  <c r="H52"/>
  <c r="L52"/>
  <c r="H53"/>
  <c r="L53"/>
  <c r="O54"/>
  <c r="P54"/>
  <c r="S54"/>
  <c r="H55"/>
  <c r="L55"/>
  <c r="H56"/>
  <c r="L56"/>
  <c r="H57"/>
  <c r="L57"/>
  <c r="AS14"/>
  <c r="AS18"/>
  <c r="L26"/>
  <c r="P26"/>
  <c r="S26"/>
  <c r="AE26"/>
  <c r="L27"/>
  <c r="P27"/>
  <c r="AE27"/>
  <c r="L28"/>
  <c r="P28"/>
  <c r="S28"/>
  <c r="AE28"/>
  <c r="L29"/>
  <c r="P29"/>
  <c r="S29"/>
  <c r="AE29"/>
  <c r="F31" i="61"/>
  <c r="G31"/>
  <c r="E30"/>
  <c r="F30"/>
  <c r="G30"/>
  <c r="E29"/>
  <c r="F29"/>
  <c r="G29"/>
  <c r="E28"/>
  <c r="F28"/>
  <c r="G28"/>
  <c r="E27"/>
  <c r="F27"/>
  <c r="G27"/>
  <c r="E26"/>
  <c r="E25"/>
  <c r="F25"/>
  <c r="G25"/>
  <c r="E24"/>
  <c r="F24"/>
  <c r="G24"/>
  <c r="F23"/>
  <c r="G23"/>
  <c r="E22"/>
  <c r="F22"/>
  <c r="G22"/>
  <c r="E21"/>
  <c r="F21"/>
  <c r="G21"/>
  <c r="E20"/>
  <c r="F20"/>
  <c r="G20"/>
  <c r="F19"/>
  <c r="G19"/>
  <c r="E18"/>
  <c r="F18"/>
  <c r="G18"/>
  <c r="E17"/>
  <c r="F17"/>
  <c r="G17"/>
  <c r="F16"/>
  <c r="G16"/>
  <c r="F15"/>
  <c r="G15"/>
  <c r="E14"/>
  <c r="F14"/>
  <c r="G14"/>
  <c r="E13"/>
  <c r="F13"/>
  <c r="G13"/>
  <c r="E12"/>
  <c r="F12"/>
  <c r="G12"/>
  <c r="E11"/>
  <c r="F11"/>
  <c r="G11"/>
  <c r="E10"/>
  <c r="F10"/>
  <c r="G10"/>
  <c r="E9"/>
  <c r="F9"/>
  <c r="G9"/>
  <c r="E7"/>
  <c r="F7"/>
  <c r="G7"/>
  <c r="E6"/>
  <c r="F6"/>
  <c r="G6"/>
  <c r="F5"/>
  <c r="G5"/>
  <c r="E4"/>
  <c r="F4"/>
  <c r="F26"/>
  <c r="G26"/>
  <c r="D3"/>
  <c r="L32" i="63"/>
  <c r="O32"/>
  <c r="O40"/>
  <c r="P40"/>
  <c r="S40"/>
  <c r="AL40"/>
  <c r="AT40"/>
  <c r="AV40"/>
  <c r="BC40"/>
  <c r="F2" i="36"/>
  <c r="D2"/>
  <c r="L40" i="21"/>
  <c r="L41"/>
  <c r="L42"/>
  <c r="L44"/>
  <c r="L45"/>
  <c r="L46"/>
  <c r="L47"/>
  <c r="L48"/>
  <c r="E253" i="60"/>
  <c r="J212"/>
  <c r="H212"/>
  <c r="F212"/>
  <c r="D212"/>
  <c r="J202"/>
  <c r="H202"/>
  <c r="L202" s="1"/>
  <c r="F202"/>
  <c r="D202"/>
  <c r="O6" i="52"/>
  <c r="O7"/>
  <c r="O8"/>
  <c r="O9"/>
  <c r="O10"/>
  <c r="O11"/>
  <c r="O12"/>
  <c r="O13"/>
  <c r="O14"/>
  <c r="O15"/>
  <c r="O16"/>
  <c r="O17"/>
  <c r="O18"/>
  <c r="E243" i="60"/>
  <c r="E265" s="1"/>
  <c r="D124"/>
  <c r="L124" s="1"/>
  <c r="K336" i="21"/>
  <c r="G336"/>
  <c r="M335"/>
  <c r="L335"/>
  <c r="M334"/>
  <c r="L334"/>
  <c r="M332"/>
  <c r="L332"/>
  <c r="M331"/>
  <c r="L331"/>
  <c r="M330"/>
  <c r="L330"/>
  <c r="M329"/>
  <c r="L329"/>
  <c r="M328"/>
  <c r="L328"/>
  <c r="M327"/>
  <c r="L327"/>
  <c r="M326"/>
  <c r="L326"/>
  <c r="M323"/>
  <c r="L323"/>
  <c r="M322"/>
  <c r="L322"/>
  <c r="M321"/>
  <c r="L321"/>
  <c r="M320"/>
  <c r="L320"/>
  <c r="M319"/>
  <c r="L319"/>
  <c r="M317"/>
  <c r="L317"/>
  <c r="M316"/>
  <c r="L316"/>
  <c r="M314"/>
  <c r="L314"/>
  <c r="M313"/>
  <c r="L313"/>
  <c r="M312"/>
  <c r="L312"/>
  <c r="M311"/>
  <c r="L311"/>
  <c r="M310"/>
  <c r="L310"/>
  <c r="M309"/>
  <c r="L309"/>
  <c r="M308"/>
  <c r="L308"/>
  <c r="M307"/>
  <c r="L307"/>
  <c r="M306"/>
  <c r="L306"/>
  <c r="M305"/>
  <c r="L305"/>
  <c r="M304"/>
  <c r="L304"/>
  <c r="M303"/>
  <c r="L303"/>
  <c r="M301"/>
  <c r="L301"/>
  <c r="M300"/>
  <c r="L300"/>
  <c r="M299"/>
  <c r="L299"/>
  <c r="M298"/>
  <c r="L298"/>
  <c r="M297"/>
  <c r="L297"/>
  <c r="L328" i="60"/>
  <c r="E24" i="53"/>
  <c r="L316" i="60"/>
  <c r="L302" i="21"/>
  <c r="L315"/>
  <c r="L244"/>
  <c r="L324"/>
  <c r="L333"/>
  <c r="B24" i="53"/>
  <c r="B25"/>
  <c r="L327" i="60"/>
  <c r="E25" i="53"/>
  <c r="L238" i="60"/>
  <c r="E14" i="53"/>
  <c r="L63" i="60"/>
  <c r="L52"/>
  <c r="L74"/>
  <c r="D253"/>
  <c r="L253" s="1"/>
  <c r="D243"/>
  <c r="L243" s="1"/>
  <c r="L91"/>
  <c r="L111"/>
  <c r="D152"/>
  <c r="D116"/>
  <c r="L116"/>
  <c r="D176"/>
  <c r="L23"/>
  <c r="D9"/>
  <c r="L9"/>
  <c r="L12"/>
  <c r="L84"/>
  <c r="L83"/>
  <c r="L82"/>
  <c r="L81"/>
  <c r="L80"/>
  <c r="L79"/>
  <c r="L78"/>
  <c r="L77"/>
  <c r="L76"/>
  <c r="L75"/>
  <c r="L73"/>
  <c r="L72"/>
  <c r="L71"/>
  <c r="L70"/>
  <c r="L69"/>
  <c r="L68"/>
  <c r="L67"/>
  <c r="L66"/>
  <c r="L65"/>
  <c r="L64"/>
  <c r="L62"/>
  <c r="L61"/>
  <c r="L60"/>
  <c r="L59"/>
  <c r="L58"/>
  <c r="L57"/>
  <c r="L56"/>
  <c r="L55"/>
  <c r="L54"/>
  <c r="L53"/>
  <c r="L51"/>
  <c r="L50"/>
  <c r="L47"/>
  <c r="L46"/>
  <c r="L45"/>
  <c r="L44"/>
  <c r="L43"/>
  <c r="L38"/>
  <c r="L37"/>
  <c r="L36"/>
  <c r="L35"/>
  <c r="L33"/>
  <c r="L32"/>
  <c r="L31"/>
  <c r="L30"/>
  <c r="L29"/>
  <c r="L28"/>
  <c r="L27"/>
  <c r="L26"/>
  <c r="L25"/>
  <c r="L24"/>
  <c r="L22"/>
  <c r="L21"/>
  <c r="L20"/>
  <c r="L19"/>
  <c r="L18"/>
  <c r="L17"/>
  <c r="L16"/>
  <c r="L15"/>
  <c r="L14"/>
  <c r="L13"/>
  <c r="L11"/>
  <c r="L10"/>
  <c r="L8"/>
  <c r="L7"/>
  <c r="L6"/>
  <c r="L5"/>
  <c r="L4"/>
  <c r="L3"/>
  <c r="D67" i="21"/>
  <c r="L67" s="1"/>
  <c r="D81"/>
  <c r="L81" s="1"/>
  <c r="D91"/>
  <c r="L91" s="1"/>
  <c r="L101"/>
  <c r="D111"/>
  <c r="M244"/>
  <c r="M268"/>
  <c r="M255"/>
  <c r="M292"/>
  <c r="L292"/>
  <c r="M291"/>
  <c r="L291"/>
  <c r="M290"/>
  <c r="L290"/>
  <c r="M289"/>
  <c r="L289"/>
  <c r="M288"/>
  <c r="L288"/>
  <c r="M287"/>
  <c r="L287"/>
  <c r="M286"/>
  <c r="L286"/>
  <c r="M285"/>
  <c r="L285"/>
  <c r="M284"/>
  <c r="L284"/>
  <c r="M283"/>
  <c r="L283"/>
  <c r="M281"/>
  <c r="L281"/>
  <c r="M280"/>
  <c r="L280"/>
  <c r="M279"/>
  <c r="L279"/>
  <c r="M278"/>
  <c r="L278"/>
  <c r="M277"/>
  <c r="L277"/>
  <c r="M276"/>
  <c r="L276"/>
  <c r="M275"/>
  <c r="L275"/>
  <c r="M274"/>
  <c r="L274"/>
  <c r="M273"/>
  <c r="L273"/>
  <c r="M272"/>
  <c r="L272"/>
  <c r="M271"/>
  <c r="L271"/>
  <c r="M270"/>
  <c r="L270"/>
  <c r="M269"/>
  <c r="L269"/>
  <c r="M267"/>
  <c r="L267"/>
  <c r="M266"/>
  <c r="L266"/>
  <c r="M265"/>
  <c r="L265"/>
  <c r="M264"/>
  <c r="L264"/>
  <c r="M263"/>
  <c r="L263"/>
  <c r="M262"/>
  <c r="L262"/>
  <c r="M261"/>
  <c r="L261"/>
  <c r="M260"/>
  <c r="L260"/>
  <c r="M259"/>
  <c r="L259"/>
  <c r="M258"/>
  <c r="L258"/>
  <c r="M257"/>
  <c r="L257"/>
  <c r="M256"/>
  <c r="L256"/>
  <c r="M254"/>
  <c r="L254"/>
  <c r="M253"/>
  <c r="L253"/>
  <c r="M252"/>
  <c r="L252"/>
  <c r="M251"/>
  <c r="L251"/>
  <c r="M250"/>
  <c r="L250"/>
  <c r="M249"/>
  <c r="L249"/>
  <c r="M248"/>
  <c r="L248"/>
  <c r="M247"/>
  <c r="L247"/>
  <c r="M246"/>
  <c r="L246"/>
  <c r="M245"/>
  <c r="L245"/>
  <c r="M243"/>
  <c r="L243"/>
  <c r="M242"/>
  <c r="L242"/>
  <c r="M241"/>
  <c r="L241"/>
  <c r="M240"/>
  <c r="L240"/>
  <c r="M239"/>
  <c r="L239"/>
  <c r="M238"/>
  <c r="L238"/>
  <c r="M237"/>
  <c r="L237"/>
  <c r="M236"/>
  <c r="L236"/>
  <c r="M235"/>
  <c r="L235"/>
  <c r="M234"/>
  <c r="L234"/>
  <c r="M232"/>
  <c r="L232"/>
  <c r="L223"/>
  <c r="L222"/>
  <c r="L221"/>
  <c r="L220"/>
  <c r="L219"/>
  <c r="L212"/>
  <c r="L206"/>
  <c r="L205"/>
  <c r="L204"/>
  <c r="L203"/>
  <c r="B10" i="53" s="1"/>
  <c r="L202" i="21"/>
  <c r="L201"/>
  <c r="L200"/>
  <c r="L199"/>
  <c r="L198"/>
  <c r="L197"/>
  <c r="D196"/>
  <c r="L196" s="1"/>
  <c r="L195"/>
  <c r="L194"/>
  <c r="L193"/>
  <c r="L192"/>
  <c r="L191"/>
  <c r="L190"/>
  <c r="L189"/>
  <c r="L188"/>
  <c r="L187"/>
  <c r="L186"/>
  <c r="L185"/>
  <c r="L184"/>
  <c r="L183"/>
  <c r="L182"/>
  <c r="D181"/>
  <c r="L180"/>
  <c r="L179"/>
  <c r="L178"/>
  <c r="L177"/>
  <c r="L176"/>
  <c r="L175"/>
  <c r="L174"/>
  <c r="L173"/>
  <c r="L172"/>
  <c r="L171"/>
  <c r="L170"/>
  <c r="L169"/>
  <c r="L167"/>
  <c r="L166"/>
  <c r="L165"/>
  <c r="L164"/>
  <c r="L163"/>
  <c r="L162"/>
  <c r="L161"/>
  <c r="L160"/>
  <c r="L159"/>
  <c r="L158"/>
  <c r="L156"/>
  <c r="L155"/>
  <c r="L154"/>
  <c r="L153"/>
  <c r="L152"/>
  <c r="L151"/>
  <c r="L150"/>
  <c r="L149"/>
  <c r="L148"/>
  <c r="L147"/>
  <c r="L145"/>
  <c r="L143"/>
  <c r="L142"/>
  <c r="L141"/>
  <c r="L140"/>
  <c r="L139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0"/>
  <c r="L109"/>
  <c r="L108"/>
  <c r="L107"/>
  <c r="L106"/>
  <c r="L105"/>
  <c r="L104"/>
  <c r="L103"/>
  <c r="L102"/>
  <c r="L100"/>
  <c r="L99"/>
  <c r="L98"/>
  <c r="L97"/>
  <c r="L96"/>
  <c r="L95"/>
  <c r="L94"/>
  <c r="L93"/>
  <c r="L92"/>
  <c r="L90"/>
  <c r="L89"/>
  <c r="L88"/>
  <c r="L87"/>
  <c r="L86"/>
  <c r="L85"/>
  <c r="L84"/>
  <c r="L83"/>
  <c r="L82"/>
  <c r="L78"/>
  <c r="L77"/>
  <c r="L76"/>
  <c r="L75"/>
  <c r="L74"/>
  <c r="L73"/>
  <c r="L72"/>
  <c r="L71"/>
  <c r="L70"/>
  <c r="L69"/>
  <c r="L68"/>
  <c r="L66"/>
  <c r="M333"/>
  <c r="M324"/>
  <c r="M315"/>
  <c r="M302"/>
  <c r="L268"/>
  <c r="L282"/>
  <c r="L233"/>
  <c r="L255"/>
  <c r="M282"/>
  <c r="L62"/>
  <c r="L61"/>
  <c r="L60"/>
  <c r="L59"/>
  <c r="L57"/>
  <c r="L56"/>
  <c r="L54"/>
  <c r="L53"/>
  <c r="L38"/>
  <c r="L37"/>
  <c r="L35"/>
  <c r="L34"/>
  <c r="L33"/>
  <c r="L88" i="60"/>
  <c r="L89"/>
  <c r="L90"/>
  <c r="L92"/>
  <c r="L93"/>
  <c r="L94"/>
  <c r="L95"/>
  <c r="L96"/>
  <c r="L97"/>
  <c r="L98"/>
  <c r="L99"/>
  <c r="L102"/>
  <c r="L103"/>
  <c r="L104"/>
  <c r="L105"/>
  <c r="L106"/>
  <c r="L107"/>
  <c r="L108"/>
  <c r="L109"/>
  <c r="L110"/>
  <c r="L112"/>
  <c r="L113"/>
  <c r="L114"/>
  <c r="L115"/>
  <c r="L117"/>
  <c r="L118"/>
  <c r="L119"/>
  <c r="L120"/>
  <c r="L121"/>
  <c r="L122"/>
  <c r="L123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8"/>
  <c r="L149"/>
  <c r="L150"/>
  <c r="L151"/>
  <c r="L153"/>
  <c r="L154"/>
  <c r="L155"/>
  <c r="L156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7"/>
  <c r="L178"/>
  <c r="L179"/>
  <c r="L180"/>
  <c r="L181"/>
  <c r="L182"/>
  <c r="L183"/>
  <c r="L184"/>
  <c r="L185"/>
  <c r="L186"/>
  <c r="L187"/>
  <c r="L188"/>
  <c r="L189"/>
  <c r="L190"/>
  <c r="L191"/>
  <c r="L192"/>
  <c r="L195"/>
  <c r="J196"/>
  <c r="F196"/>
  <c r="L197"/>
  <c r="L198"/>
  <c r="L199"/>
  <c r="L200"/>
  <c r="L201"/>
  <c r="L203"/>
  <c r="L204"/>
  <c r="L205"/>
  <c r="L206"/>
  <c r="L207"/>
  <c r="L208"/>
  <c r="L209"/>
  <c r="L211"/>
  <c r="L213"/>
  <c r="L214"/>
  <c r="L215"/>
  <c r="L217"/>
  <c r="L218"/>
  <c r="L219"/>
  <c r="L220"/>
  <c r="L221"/>
  <c r="L223"/>
  <c r="L231"/>
  <c r="L232"/>
  <c r="L233"/>
  <c r="L234"/>
  <c r="L235"/>
  <c r="L236"/>
  <c r="L237"/>
  <c r="L240"/>
  <c r="L241"/>
  <c r="L242"/>
  <c r="L244"/>
  <c r="L245"/>
  <c r="L246"/>
  <c r="L247"/>
  <c r="L248"/>
  <c r="L249"/>
  <c r="L250"/>
  <c r="L251"/>
  <c r="L252"/>
  <c r="L254"/>
  <c r="L255"/>
  <c r="L256"/>
  <c r="L257"/>
  <c r="L258"/>
  <c r="L259"/>
  <c r="L260"/>
  <c r="L261"/>
  <c r="L262"/>
  <c r="L263"/>
  <c r="L264"/>
  <c r="L267"/>
  <c r="L268"/>
  <c r="L269"/>
  <c r="L271"/>
  <c r="L272"/>
  <c r="L273"/>
  <c r="L274"/>
  <c r="L275"/>
  <c r="L276"/>
  <c r="L277"/>
  <c r="L278"/>
  <c r="L279"/>
  <c r="L281"/>
  <c r="L282"/>
  <c r="L283"/>
  <c r="L284"/>
  <c r="L285"/>
  <c r="L286"/>
  <c r="L287"/>
  <c r="L288"/>
  <c r="L289"/>
  <c r="L290"/>
  <c r="L291"/>
  <c r="L296"/>
  <c r="L297"/>
  <c r="L298"/>
  <c r="L299"/>
  <c r="L300"/>
  <c r="L303"/>
  <c r="L304"/>
  <c r="L305"/>
  <c r="L306"/>
  <c r="L307"/>
  <c r="L310"/>
  <c r="E22" i="53"/>
  <c r="L311" i="60"/>
  <c r="L312"/>
  <c r="L313"/>
  <c r="L315"/>
  <c r="L317"/>
  <c r="L318"/>
  <c r="L319"/>
  <c r="L321"/>
  <c r="L322"/>
  <c r="L323"/>
  <c r="L324"/>
  <c r="L325"/>
  <c r="L329"/>
  <c r="L330"/>
  <c r="L331"/>
  <c r="H196"/>
  <c r="D196"/>
  <c r="N19" i="52"/>
  <c r="L19"/>
  <c r="K19"/>
  <c r="J19"/>
  <c r="H19"/>
  <c r="G19"/>
  <c r="F19"/>
  <c r="D19"/>
  <c r="C19"/>
  <c r="L147" i="60"/>
  <c r="L101"/>
  <c r="L216"/>
  <c r="L87"/>
  <c r="L230"/>
  <c r="L280"/>
  <c r="L302"/>
  <c r="L326"/>
  <c r="E23" i="53" s="1"/>
  <c r="D85" i="60"/>
  <c r="L144" i="21"/>
  <c r="L146"/>
  <c r="L157"/>
  <c r="L100" i="60"/>
  <c r="B23" i="53"/>
  <c r="L270" i="60"/>
  <c r="L292"/>
  <c r="E15" i="53"/>
  <c r="L301" i="60"/>
  <c r="L308"/>
  <c r="L176"/>
  <c r="L152"/>
  <c r="M233" i="21"/>
  <c r="L181"/>
  <c r="P32" i="63"/>
  <c r="S32"/>
  <c r="S51"/>
  <c r="E2" i="36"/>
  <c r="L111" i="21"/>
  <c r="L58"/>
  <c r="L55"/>
  <c r="X38" i="63"/>
  <c r="S38"/>
  <c r="E295" i="21"/>
  <c r="L39" i="60"/>
  <c r="AB36" i="63"/>
  <c r="D10" i="21"/>
  <c r="S75" i="63"/>
  <c r="AL75"/>
  <c r="AT75"/>
  <c r="AV75"/>
  <c r="BC75"/>
  <c r="AL69"/>
  <c r="AT69"/>
  <c r="AV69"/>
  <c r="BC69"/>
  <c r="L39" i="21"/>
  <c r="S101" i="63"/>
  <c r="AL101"/>
  <c r="AT101"/>
  <c r="AV101"/>
  <c r="BC101"/>
  <c r="AL32"/>
  <c r="AT25"/>
  <c r="AV25"/>
  <c r="BC25"/>
  <c r="AT13"/>
  <c r="AV13"/>
  <c r="BC13"/>
  <c r="AT17"/>
  <c r="AV17"/>
  <c r="BC17"/>
  <c r="AT21"/>
  <c r="AV21"/>
  <c r="BC21"/>
  <c r="BB5"/>
  <c r="D26" i="21"/>
  <c r="L26" s="1"/>
  <c r="Z6" i="63"/>
  <c r="P85"/>
  <c r="S107"/>
  <c r="AL107"/>
  <c r="AT107"/>
  <c r="AV107"/>
  <c r="BC107"/>
  <c r="S99"/>
  <c r="AT94"/>
  <c r="AV94"/>
  <c r="BC94"/>
  <c r="AL103"/>
  <c r="AT103"/>
  <c r="AV103"/>
  <c r="BC103"/>
  <c r="G295" i="21"/>
  <c r="L63"/>
  <c r="I338"/>
  <c r="J11"/>
  <c r="J31"/>
  <c r="AG7" i="63"/>
  <c r="AG3"/>
  <c r="L85" i="60"/>
  <c r="E13" i="53" s="1"/>
  <c r="F12" i="21"/>
  <c r="AL10" i="63"/>
  <c r="AK6"/>
  <c r="P87"/>
  <c r="S110"/>
  <c r="P103"/>
  <c r="S100"/>
  <c r="AL100"/>
  <c r="AT100"/>
  <c r="AV100"/>
  <c r="BC100"/>
  <c r="O19" i="52"/>
  <c r="AS60" i="63"/>
  <c r="AL63"/>
  <c r="AT63"/>
  <c r="AL71"/>
  <c r="AT71"/>
  <c r="AV71"/>
  <c r="BC71"/>
  <c r="AL108"/>
  <c r="AT108"/>
  <c r="AV108"/>
  <c r="BC108"/>
  <c r="AL116"/>
  <c r="AT116"/>
  <c r="AV116"/>
  <c r="BC116"/>
  <c r="AL64"/>
  <c r="AT64"/>
  <c r="AV64"/>
  <c r="BC64"/>
  <c r="AL76"/>
  <c r="AT76"/>
  <c r="AV76"/>
  <c r="BC76"/>
  <c r="AT62"/>
  <c r="AV62"/>
  <c r="BC62"/>
  <c r="AL72"/>
  <c r="AT72"/>
  <c r="AV72"/>
  <c r="BC72"/>
  <c r="AL74"/>
  <c r="AT74"/>
  <c r="AV74"/>
  <c r="BC74"/>
  <c r="AL82"/>
  <c r="AT82"/>
  <c r="AV82"/>
  <c r="BC82"/>
  <c r="AL84"/>
  <c r="AT84"/>
  <c r="AV84"/>
  <c r="BC84"/>
  <c r="AL86"/>
  <c r="AT86"/>
  <c r="AV86"/>
  <c r="BC86"/>
  <c r="AL90"/>
  <c r="AT90"/>
  <c r="AV90"/>
  <c r="BC90"/>
  <c r="K338" i="21"/>
  <c r="AS31" i="63"/>
  <c r="AS5"/>
  <c r="AL96"/>
  <c r="AT96"/>
  <c r="AV96"/>
  <c r="BC96"/>
  <c r="S70"/>
  <c r="AL70"/>
  <c r="AT70"/>
  <c r="AV70"/>
  <c r="BC70"/>
  <c r="AL81"/>
  <c r="AT81"/>
  <c r="AV81"/>
  <c r="BC81"/>
  <c r="AL65"/>
  <c r="AT65"/>
  <c r="AV65"/>
  <c r="BC65"/>
  <c r="AE60"/>
  <c r="AL73"/>
  <c r="AT73"/>
  <c r="AV73"/>
  <c r="BC73"/>
  <c r="AL79"/>
  <c r="AT79"/>
  <c r="AV79"/>
  <c r="BC79"/>
  <c r="AL85"/>
  <c r="AT85"/>
  <c r="AV85"/>
  <c r="BC85"/>
  <c r="AL91"/>
  <c r="AT91"/>
  <c r="AV91"/>
  <c r="BC91"/>
  <c r="AL105"/>
  <c r="AT105"/>
  <c r="AV105"/>
  <c r="BC105"/>
  <c r="AL110"/>
  <c r="AT110"/>
  <c r="AV110"/>
  <c r="BC110"/>
  <c r="AE31"/>
  <c r="AB31"/>
  <c r="F9" i="21"/>
  <c r="AL117" i="63"/>
  <c r="AT117"/>
  <c r="AV117"/>
  <c r="BC117"/>
  <c r="AB112"/>
  <c r="J9" i="21"/>
  <c r="D64"/>
  <c r="F3" i="61"/>
  <c r="G4"/>
  <c r="G3"/>
  <c r="AB5" i="63"/>
  <c r="O5" i="52"/>
  <c r="AL45" i="63"/>
  <c r="AT45"/>
  <c r="AV45"/>
  <c r="BC45"/>
  <c r="AL114"/>
  <c r="AT114"/>
  <c r="AV114"/>
  <c r="BC114"/>
  <c r="AX7"/>
  <c r="J27" i="21"/>
  <c r="F10"/>
  <c r="L10" s="1"/>
  <c r="AC5" i="63"/>
  <c r="AP4"/>
  <c r="AL87"/>
  <c r="AT87"/>
  <c r="AV87"/>
  <c r="BC87"/>
  <c r="P67"/>
  <c r="S67"/>
  <c r="AL67"/>
  <c r="AT67"/>
  <c r="AV67"/>
  <c r="BC67"/>
  <c r="AL83"/>
  <c r="AT83"/>
  <c r="AV83"/>
  <c r="BC83"/>
  <c r="S89"/>
  <c r="AL89"/>
  <c r="AT89"/>
  <c r="AV89"/>
  <c r="BC89"/>
  <c r="P89"/>
  <c r="S93"/>
  <c r="AL93"/>
  <c r="AT93"/>
  <c r="AV93"/>
  <c r="BC93"/>
  <c r="P93"/>
  <c r="P95"/>
  <c r="S95"/>
  <c r="AL95"/>
  <c r="AT95"/>
  <c r="AV95"/>
  <c r="BC95"/>
  <c r="S97"/>
  <c r="AL97"/>
  <c r="AT97"/>
  <c r="AV97"/>
  <c r="BC97"/>
  <c r="P97"/>
  <c r="D222" i="60"/>
  <c r="L224"/>
  <c r="D28" i="21"/>
  <c r="AY4" i="63"/>
  <c r="F19" i="21"/>
  <c r="AP5" i="63"/>
  <c r="D265" i="60"/>
  <c r="L265" s="1"/>
  <c r="D228"/>
  <c r="D175"/>
  <c r="L175" s="1"/>
  <c r="F4" i="21"/>
  <c r="S77" i="63"/>
  <c r="AL77"/>
  <c r="AT77"/>
  <c r="AV77"/>
  <c r="BC77"/>
  <c r="BB9"/>
  <c r="D15" i="21"/>
  <c r="AB60" i="63"/>
  <c r="AL104"/>
  <c r="AT104"/>
  <c r="AV104"/>
  <c r="BC104"/>
  <c r="P83"/>
  <c r="U3"/>
  <c r="H31" i="21"/>
  <c r="BB6" i="63"/>
  <c r="AR5"/>
  <c r="F20" i="21"/>
  <c r="AT18" i="63"/>
  <c r="AV18"/>
  <c r="BC18"/>
  <c r="AL58"/>
  <c r="AT58"/>
  <c r="AV58"/>
  <c r="BC58"/>
  <c r="AL54"/>
  <c r="AT54"/>
  <c r="AV54"/>
  <c r="BC54"/>
  <c r="AL42"/>
  <c r="AT42"/>
  <c r="AV42"/>
  <c r="BC42"/>
  <c r="P36"/>
  <c r="S36"/>
  <c r="AL36"/>
  <c r="AT36"/>
  <c r="AV36"/>
  <c r="BC36"/>
  <c r="AA60"/>
  <c r="AT68"/>
  <c r="AV68"/>
  <c r="BC68"/>
  <c r="C3" i="66"/>
  <c r="G338" i="21"/>
  <c r="J29"/>
  <c r="AX6" i="63"/>
  <c r="AI3"/>
  <c r="P102"/>
  <c r="AS6"/>
  <c r="C5" i="59"/>
  <c r="C4"/>
  <c r="O2" i="52"/>
  <c r="S61" i="63"/>
  <c r="AL61"/>
  <c r="AT61"/>
  <c r="AV61"/>
  <c r="BC61"/>
  <c r="H64" i="21"/>
  <c r="H228" i="60"/>
  <c r="H294" s="1"/>
  <c r="AT22" i="63"/>
  <c r="AV22"/>
  <c r="BC22"/>
  <c r="S98"/>
  <c r="AL98"/>
  <c r="AT98"/>
  <c r="AV98"/>
  <c r="BC98"/>
  <c r="AL99"/>
  <c r="AT99"/>
  <c r="AV99"/>
  <c r="BC99"/>
  <c r="P90"/>
  <c r="V3"/>
  <c r="D3" i="66"/>
  <c r="AT14" i="63"/>
  <c r="AV14"/>
  <c r="BC14"/>
  <c r="AS11"/>
  <c r="AT11"/>
  <c r="AT16"/>
  <c r="AV16"/>
  <c r="BC16"/>
  <c r="AT20"/>
  <c r="AV20"/>
  <c r="BC20"/>
  <c r="AT24"/>
  <c r="AV24"/>
  <c r="BC24"/>
  <c r="AX4"/>
  <c r="AK4"/>
  <c r="D12" i="21"/>
  <c r="AB9" i="63"/>
  <c r="D9" i="21"/>
  <c r="AL113" i="63"/>
  <c r="S112"/>
  <c r="AV63"/>
  <c r="BC63"/>
  <c r="L196" i="60"/>
  <c r="P37" i="63"/>
  <c r="S37"/>
  <c r="AL37"/>
  <c r="AT37"/>
  <c r="AV37"/>
  <c r="BC37"/>
  <c r="AS12"/>
  <c r="AT12"/>
  <c r="AV12"/>
  <c r="BC12"/>
  <c r="AT23"/>
  <c r="AV23"/>
  <c r="BC23"/>
  <c r="P112"/>
  <c r="P7"/>
  <c r="AB7"/>
  <c r="Z5"/>
  <c r="Z3"/>
  <c r="AS112"/>
  <c r="AS7"/>
  <c r="AY6"/>
  <c r="P66"/>
  <c r="S66"/>
  <c r="T4"/>
  <c r="D4" i="21"/>
  <c r="AA4" i="63"/>
  <c r="D8" i="21"/>
  <c r="AQ3" i="63"/>
  <c r="E3" i="61"/>
  <c r="AL43" i="63"/>
  <c r="AT43"/>
  <c r="AV43"/>
  <c r="BC43"/>
  <c r="AE9"/>
  <c r="AE4"/>
  <c r="T7"/>
  <c r="AK7"/>
  <c r="AK3"/>
  <c r="P80"/>
  <c r="S80"/>
  <c r="AL80"/>
  <c r="AT80"/>
  <c r="AV80"/>
  <c r="BC80"/>
  <c r="P106"/>
  <c r="S106"/>
  <c r="AL106"/>
  <c r="AT106"/>
  <c r="AV106"/>
  <c r="BC106"/>
  <c r="AW3"/>
  <c r="AR9"/>
  <c r="AR4"/>
  <c r="AR3"/>
  <c r="AN9"/>
  <c r="AN4"/>
  <c r="AN3"/>
  <c r="D5" i="59"/>
  <c r="AL51" i="63"/>
  <c r="AT51"/>
  <c r="AV51"/>
  <c r="BC51"/>
  <c r="AO3"/>
  <c r="AZ3"/>
  <c r="BA3"/>
  <c r="AH3"/>
  <c r="AC3"/>
  <c r="D18" i="21"/>
  <c r="L18" s="1"/>
  <c r="AB4" i="63"/>
  <c r="W3"/>
  <c r="AS10"/>
  <c r="AL29"/>
  <c r="AT29"/>
  <c r="AV29"/>
  <c r="BC29"/>
  <c r="AL28"/>
  <c r="AT28"/>
  <c r="AV28"/>
  <c r="BC28"/>
  <c r="O56"/>
  <c r="P56"/>
  <c r="S56"/>
  <c r="AL56"/>
  <c r="AT56"/>
  <c r="AV56"/>
  <c r="BC56"/>
  <c r="O52"/>
  <c r="P52"/>
  <c r="S52"/>
  <c r="AL52"/>
  <c r="AT52"/>
  <c r="AV52"/>
  <c r="BC52"/>
  <c r="O49"/>
  <c r="P49"/>
  <c r="S49"/>
  <c r="AL49"/>
  <c r="AT49"/>
  <c r="AV49"/>
  <c r="BC49"/>
  <c r="O47"/>
  <c r="P47"/>
  <c r="S47"/>
  <c r="AL47"/>
  <c r="AT47"/>
  <c r="AV47"/>
  <c r="BC47"/>
  <c r="X41"/>
  <c r="Y41"/>
  <c r="S41"/>
  <c r="O33"/>
  <c r="P33"/>
  <c r="AT32"/>
  <c r="AV32"/>
  <c r="Y38"/>
  <c r="O57"/>
  <c r="P57"/>
  <c r="S57"/>
  <c r="AL57"/>
  <c r="AT57"/>
  <c r="AV57"/>
  <c r="BC57"/>
  <c r="O55"/>
  <c r="P55"/>
  <c r="O53"/>
  <c r="P53"/>
  <c r="S53"/>
  <c r="AL53"/>
  <c r="AT53"/>
  <c r="AV53"/>
  <c r="BC53"/>
  <c r="O50"/>
  <c r="P50"/>
  <c r="S50"/>
  <c r="AL50"/>
  <c r="AT50"/>
  <c r="AV50"/>
  <c r="BC50"/>
  <c r="O48"/>
  <c r="P48"/>
  <c r="S48"/>
  <c r="AL48"/>
  <c r="AT48"/>
  <c r="AV48"/>
  <c r="BC48"/>
  <c r="O46"/>
  <c r="P46"/>
  <c r="S46"/>
  <c r="AL46"/>
  <c r="AT46"/>
  <c r="AV46"/>
  <c r="BC46"/>
  <c r="O34"/>
  <c r="P34"/>
  <c r="S34"/>
  <c r="AL34"/>
  <c r="AT34"/>
  <c r="AV34"/>
  <c r="BC34"/>
  <c r="L28" i="21"/>
  <c r="AD3" i="63"/>
  <c r="AF3"/>
  <c r="AJ3"/>
  <c r="AM3"/>
  <c r="D4" i="59"/>
  <c r="D209" i="21"/>
  <c r="L209" s="1"/>
  <c r="B20" i="53" s="1"/>
  <c r="S27" i="63"/>
  <c r="AL27"/>
  <c r="AT27"/>
  <c r="AV27"/>
  <c r="BC27"/>
  <c r="P9"/>
  <c r="P4"/>
  <c r="AL26"/>
  <c r="AV11"/>
  <c r="BC11"/>
  <c r="BB4"/>
  <c r="BB3"/>
  <c r="D31" i="21"/>
  <c r="T3" i="63"/>
  <c r="D20" i="21"/>
  <c r="L20" s="1"/>
  <c r="AP3" i="63"/>
  <c r="AE6"/>
  <c r="H11" i="21"/>
  <c r="F11"/>
  <c r="AE5" i="63"/>
  <c r="S9"/>
  <c r="D11" i="21"/>
  <c r="AA6" i="63"/>
  <c r="AA3"/>
  <c r="H8" i="21"/>
  <c r="L8" s="1"/>
  <c r="H9"/>
  <c r="AB6" i="63"/>
  <c r="AY3"/>
  <c r="D193" i="60"/>
  <c r="L193" s="1"/>
  <c r="E5" i="53" s="1"/>
  <c r="AX3" i="63"/>
  <c r="F21" i="21"/>
  <c r="AL66" i="63"/>
  <c r="AT66"/>
  <c r="S60"/>
  <c r="S7"/>
  <c r="J3" i="21"/>
  <c r="P60" i="63"/>
  <c r="P6"/>
  <c r="AL112"/>
  <c r="AT113"/>
  <c r="AV113"/>
  <c r="AB3"/>
  <c r="AL41"/>
  <c r="AT41"/>
  <c r="AV41"/>
  <c r="BC41"/>
  <c r="AT10"/>
  <c r="AV10"/>
  <c r="BC10"/>
  <c r="AS9"/>
  <c r="AS4"/>
  <c r="AS3"/>
  <c r="D21" i="21"/>
  <c r="P31" i="63"/>
  <c r="P5"/>
  <c r="S33"/>
  <c r="S55"/>
  <c r="X55"/>
  <c r="AL38"/>
  <c r="AT38"/>
  <c r="AV38"/>
  <c r="BC38"/>
  <c r="BC32"/>
  <c r="P3"/>
  <c r="AL9"/>
  <c r="AL4"/>
  <c r="AT26"/>
  <c r="S4"/>
  <c r="D3" i="21"/>
  <c r="AE3" i="63"/>
  <c r="AV66"/>
  <c r="AT60"/>
  <c r="AV112"/>
  <c r="BC113"/>
  <c r="BC112"/>
  <c r="AL7"/>
  <c r="AT7"/>
  <c r="AT112"/>
  <c r="H3" i="21"/>
  <c r="S6" i="63"/>
  <c r="AL6"/>
  <c r="AT6"/>
  <c r="AL60"/>
  <c r="Y55"/>
  <c r="Y31"/>
  <c r="X31"/>
  <c r="X5"/>
  <c r="X3"/>
  <c r="AL33"/>
  <c r="S31"/>
  <c r="AV26"/>
  <c r="AT9"/>
  <c r="AT4"/>
  <c r="J25" i="21"/>
  <c r="AV7" i="63"/>
  <c r="BC7"/>
  <c r="BC66"/>
  <c r="AV60"/>
  <c r="S5"/>
  <c r="F3" i="21"/>
  <c r="AL55" i="63"/>
  <c r="AT55"/>
  <c r="AV55"/>
  <c r="BC55"/>
  <c r="AT33"/>
  <c r="AV33"/>
  <c r="F6" i="21"/>
  <c r="Y5" i="63"/>
  <c r="Y3"/>
  <c r="BC26"/>
  <c r="AV9"/>
  <c r="AL31"/>
  <c r="AT31"/>
  <c r="AT5"/>
  <c r="AT3"/>
  <c r="H25" i="21"/>
  <c r="AV6" i="63"/>
  <c r="BC6"/>
  <c r="BC60"/>
  <c r="BC33"/>
  <c r="AV31"/>
  <c r="AL5"/>
  <c r="AL3"/>
  <c r="S3"/>
  <c r="D25" i="21"/>
  <c r="AV4" i="63"/>
  <c r="BC9"/>
  <c r="BC31"/>
  <c r="F25" i="21"/>
  <c r="AV5" i="63"/>
  <c r="BC5"/>
  <c r="BC4"/>
  <c r="AV3"/>
  <c r="BC3"/>
  <c r="L21" i="21" l="1"/>
  <c r="H24"/>
  <c r="J24"/>
  <c r="L11"/>
  <c r="L4"/>
  <c r="L12"/>
  <c r="L15"/>
  <c r="L19"/>
  <c r="E12" i="53"/>
  <c r="L7" i="21"/>
  <c r="L30"/>
  <c r="F17"/>
  <c r="D17"/>
  <c r="D22" s="1"/>
  <c r="B9" i="53"/>
  <c r="B8" s="1"/>
  <c r="K295" i="21"/>
  <c r="E318" s="1"/>
  <c r="L293"/>
  <c r="B15" i="53" s="1"/>
  <c r="L27" i="21"/>
  <c r="L31"/>
  <c r="L230"/>
  <c r="B14" i="53" s="1"/>
  <c r="F64" i="21"/>
  <c r="L64" s="1"/>
  <c r="B6" i="53" s="1"/>
  <c r="L49" i="21"/>
  <c r="L52"/>
  <c r="J64"/>
  <c r="D24"/>
  <c r="F24"/>
  <c r="L24" s="1"/>
  <c r="B5" i="53" s="1"/>
  <c r="L6" i="21"/>
  <c r="J17"/>
  <c r="J22" s="1"/>
  <c r="J295" s="1"/>
  <c r="L9"/>
  <c r="L29"/>
  <c r="D137"/>
  <c r="L137" s="1"/>
  <c r="B7" i="53" s="1"/>
  <c r="L213" i="21"/>
  <c r="L224" s="1"/>
  <c r="B13" i="53" s="1"/>
  <c r="B12" s="1"/>
  <c r="E11" s="1"/>
  <c r="L3" i="21"/>
  <c r="H17"/>
  <c r="H22" s="1"/>
  <c r="L17"/>
  <c r="L22" s="1"/>
  <c r="B4" i="53" s="1"/>
  <c r="H338" i="21"/>
  <c r="H314" i="60" s="1"/>
  <c r="H320" s="1"/>
  <c r="H332" s="1"/>
  <c r="H334" s="1"/>
  <c r="H335" s="1"/>
  <c r="L25" i="21"/>
  <c r="F22"/>
  <c r="F338" s="1"/>
  <c r="F314" i="60" s="1"/>
  <c r="F320" s="1"/>
  <c r="F332" s="1"/>
  <c r="F334" s="1"/>
  <c r="F335" s="1"/>
  <c r="H295" i="21"/>
  <c r="J338"/>
  <c r="F294" i="60"/>
  <c r="L212"/>
  <c r="E7" i="53"/>
  <c r="L34" i="60"/>
  <c r="D48"/>
  <c r="J228"/>
  <c r="L222"/>
  <c r="D294"/>
  <c r="E325" i="21" l="1"/>
  <c r="M318"/>
  <c r="B3" i="53"/>
  <c r="B16" s="1"/>
  <c r="F295" i="21"/>
  <c r="J294" i="60"/>
  <c r="L228"/>
  <c r="J314"/>
  <c r="L48"/>
  <c r="D334"/>
  <c r="D335" s="1"/>
  <c r="E336" i="21" l="1"/>
  <c r="M325"/>
  <c r="E4" i="53"/>
  <c r="E6"/>
  <c r="L294" i="60"/>
  <c r="J320"/>
  <c r="J332" s="1"/>
  <c r="J334" s="1"/>
  <c r="J335" s="1"/>
  <c r="L335" s="1"/>
  <c r="L314"/>
  <c r="D318" i="21"/>
  <c r="E338" l="1"/>
  <c r="M336"/>
  <c r="M338" s="1"/>
  <c r="E3" i="53"/>
  <c r="D325" i="21"/>
  <c r="B22" i="53"/>
  <c r="B26" s="1"/>
  <c r="L318" i="21"/>
  <c r="L320" i="60"/>
  <c r="E26" i="53"/>
  <c r="L332" i="60" l="1"/>
  <c r="L334" s="1"/>
  <c r="B3" i="56" s="1"/>
  <c r="E21" i="53"/>
  <c r="E18" s="1"/>
  <c r="E16"/>
  <c r="E27" s="1"/>
  <c r="E2"/>
  <c r="D336" i="21"/>
  <c r="L336" s="1"/>
  <c r="L325"/>
  <c r="B21" i="53"/>
  <c r="D208" i="21" l="1"/>
  <c r="B2" i="56"/>
  <c r="L208" i="21" l="1"/>
  <c r="B19" i="53" s="1"/>
  <c r="B18" s="1"/>
  <c r="D207" i="21"/>
  <c r="B27" i="53" l="1"/>
  <c r="E17"/>
  <c r="L207" i="21"/>
  <c r="D210"/>
  <c r="D295" l="1"/>
  <c r="L210"/>
  <c r="D338"/>
  <c r="L295" l="1"/>
  <c r="L338"/>
  <c r="L339" s="1"/>
</calcChain>
</file>

<file path=xl/comments1.xml><?xml version="1.0" encoding="utf-8"?>
<comments xmlns="http://schemas.openxmlformats.org/spreadsheetml/2006/main">
  <authors>
    <author>Jegyző</author>
  </authors>
  <commentList>
    <comment ref="AR112" authorId="0">
      <text>
        <r>
          <rPr>
            <b/>
            <sz val="9"/>
            <color indexed="81"/>
            <rFont val="Tahoma"/>
            <family val="2"/>
            <charset val="238"/>
          </rPr>
          <t>Jegyző:</t>
        </r>
        <r>
          <rPr>
            <sz val="9"/>
            <color indexed="81"/>
            <rFont val="Tahoma"/>
            <family val="2"/>
            <charset val="238"/>
          </rPr>
          <t xml:space="preserve">
Sztojka Ferenc - ifjúsági klub 75 000 Ft / hónap
Pergel Zsuzsanna - néptánc 30 000 Ft / hónap
</t>
        </r>
      </text>
    </comment>
  </commentList>
</comments>
</file>

<file path=xl/sharedStrings.xml><?xml version="1.0" encoding="utf-8"?>
<sst xmlns="http://schemas.openxmlformats.org/spreadsheetml/2006/main" count="2016" uniqueCount="1425">
  <si>
    <t>KIADÁSOK</t>
  </si>
  <si>
    <t>2016 eredeti</t>
  </si>
  <si>
    <t>2016 módosított</t>
  </si>
  <si>
    <t>BEVÉTELEK</t>
  </si>
  <si>
    <t>MŰKÖDÉSI KÖLTSÉGVETÉSI MÉRLEG (működési egyenleg)</t>
  </si>
  <si>
    <t>Működési kiadások</t>
  </si>
  <si>
    <t>Működési bevételek</t>
  </si>
  <si>
    <t>Személyi juttatások (K1)</t>
  </si>
  <si>
    <t>Működési célú támogatások államháztartáson belülről (B1)</t>
  </si>
  <si>
    <t>Munkaadókat terhelő járulékok és szociális hozzájárulási adó (K2)</t>
  </si>
  <si>
    <t>Közhatalmi bevételek (B3)</t>
  </si>
  <si>
    <t>Dologi kiadások (K3)</t>
  </si>
  <si>
    <t>Működési bevételek (B4)</t>
  </si>
  <si>
    <t>Ellátottak pénzbeli juttatásai (K4)</t>
  </si>
  <si>
    <t>Működési célú átvett pénzeszközök (B6)</t>
  </si>
  <si>
    <t>Egyéb működési célú kiadások (K5)</t>
  </si>
  <si>
    <t>ebből: egyéb működési kiadások</t>
  </si>
  <si>
    <t>ebből: PVK Nkft. működési támogatása</t>
  </si>
  <si>
    <t>FELHALMOZÁSI KÖLTSÉGVETÉSI MÉRLEG (felhalmozási egyenleg)</t>
  </si>
  <si>
    <t>Felhalmozási kiadások</t>
  </si>
  <si>
    <t>Felhalmozási bevételek</t>
  </si>
  <si>
    <t>Beruházások (K6)</t>
  </si>
  <si>
    <t>Felhalmozási célú támogatások államháztartáson belülről (B2)</t>
  </si>
  <si>
    <t>Felújítások (K7)</t>
  </si>
  <si>
    <t>Felhalmozási célú bevételek (B5)</t>
  </si>
  <si>
    <t>Egyéb felhalmozási célú kiadások (K8)</t>
  </si>
  <si>
    <t>Felhalmozási célú átvett pénzeszközök (B7)</t>
  </si>
  <si>
    <t>KÖLTSÉGVETÉSI KIADÁSOK ÖSSZESEN</t>
  </si>
  <si>
    <t>KÖLTSÉGVETÉSI BEVÉTELEK ÖSSZESEN</t>
  </si>
  <si>
    <t xml:space="preserve"> FINANSZÍROZÁSI MÉRLEG (finanszírozási egyenleg)</t>
  </si>
  <si>
    <t>Finanszírozási kiadások</t>
  </si>
  <si>
    <t>Finanszírozási bevételek (B8)</t>
  </si>
  <si>
    <t>Általános tartalék (K513-1)</t>
  </si>
  <si>
    <t>Céltartalék (K513-2)</t>
  </si>
  <si>
    <t>Belföldi finanszírozás kiadásai (K91)</t>
  </si>
  <si>
    <t>Belföldi finanszírozás bevételei (B81)</t>
  </si>
  <si>
    <t>ebből: Központi, irányító szervi támogatások folyósítása (K915)</t>
  </si>
  <si>
    <t>Maradvány igénybevétele (B813)</t>
  </si>
  <si>
    <t>Külföldi finanszírozás kiadásai (K92)</t>
  </si>
  <si>
    <t>Külföldi finanszírozás bevételei (B82)</t>
  </si>
  <si>
    <t>Adóssághoz nem kapcsolódó származékos ügyletek kiadásai (K93)</t>
  </si>
  <si>
    <t>Adóssághoz nem kapcsolódó származékos ügyletek bevételei (B83)</t>
  </si>
  <si>
    <t>Váltókiadások (K94)</t>
  </si>
  <si>
    <t>Váltóbevételek (B84)</t>
  </si>
  <si>
    <t>Korrekció: belső intézményi támogatások</t>
  </si>
  <si>
    <t>KIADÁSOK ÖSSZESEN</t>
  </si>
  <si>
    <t>BEVÉTELEK ÖSSZESEN</t>
  </si>
  <si>
    <t>jogviszony</t>
  </si>
  <si>
    <t>PÁTY KÖZSÉG ÖNKORMÁNYZATA ÖSSZESEN</t>
  </si>
  <si>
    <t>ÖNKORMÁNYZATI FELADATOK</t>
  </si>
  <si>
    <t>képviselő-testület</t>
  </si>
  <si>
    <t>Pttv.</t>
  </si>
  <si>
    <t>nem képviselő alpolgármester</t>
  </si>
  <si>
    <t>nem képviselő bizottsági tagok</t>
  </si>
  <si>
    <t>védőnői szolgálat</t>
  </si>
  <si>
    <t>Kjt.</t>
  </si>
  <si>
    <t>POLGÁRMESTERI HIVATAL</t>
  </si>
  <si>
    <t>jegyző, aljegyző</t>
  </si>
  <si>
    <t>Ktv.</t>
  </si>
  <si>
    <t>irodavezető</t>
  </si>
  <si>
    <t>polgármesteri kabinetfőnök</t>
  </si>
  <si>
    <t>Mt.</t>
  </si>
  <si>
    <t>Adóiroda</t>
  </si>
  <si>
    <t>Igazgatási és Ügyfélszolgálati Iroda</t>
  </si>
  <si>
    <t>Önkormányzati Iroda</t>
  </si>
  <si>
    <t>Pénzügyi Iroda</t>
  </si>
  <si>
    <t>Közterület-felügyelet és mezei őrszolgálat</t>
  </si>
  <si>
    <t>Mt., Ktv.</t>
  </si>
  <si>
    <t>PÁTYOLGATÓ ÓVODA</t>
  </si>
  <si>
    <t>Intézményvezető</t>
  </si>
  <si>
    <t>óvodapedagógus</t>
  </si>
  <si>
    <t>dajka</t>
  </si>
  <si>
    <t>pedagógiai asszisztens</t>
  </si>
  <si>
    <t>gyógypedagógus</t>
  </si>
  <si>
    <t>logopédus</t>
  </si>
  <si>
    <t>titkár</t>
  </si>
  <si>
    <t>fizikai alkalmazott</t>
  </si>
  <si>
    <t>MŰVELŐDÉSI HÁZ, KÖZSÉGI ÉS ISKOLAI KÖNYVTÁR</t>
  </si>
  <si>
    <t>intézményvezető</t>
  </si>
  <si>
    <t>művelődésszervező</t>
  </si>
  <si>
    <t>könyvtáros</t>
  </si>
  <si>
    <t>Sorszám</t>
  </si>
  <si>
    <t>Rovat megnevezése</t>
  </si>
  <si>
    <t>Rovatszám</t>
  </si>
  <si>
    <t>MŰVELŐDÉSI HÁZ, ISKOLAI ÉS KÖZSÉGI KÖNYVTÁR</t>
  </si>
  <si>
    <t>ÖSSZESEN</t>
  </si>
  <si>
    <t>2016
eredeti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</si>
  <si>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</si>
  <si>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</si>
  <si>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</si>
  <si>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</si>
  <si>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</si>
  <si>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</si>
  <si>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</si>
  <si>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</si>
  <si>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</si>
  <si>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</si>
  <si>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</si>
  <si>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</si>
  <si>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</si>
  <si>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</si>
  <si>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</si>
  <si>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</si>
  <si>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</si>
  <si>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</si>
  <si>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</si>
  <si>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</si>
  <si>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11</t>
  </si>
  <si>
    <t>ebből: központi költségvetési szervek</t>
  </si>
  <si>
    <t>B1401</t>
  </si>
  <si>
    <t>12</t>
  </si>
  <si>
    <t>ebből: központi kezelésű előirányzatok</t>
  </si>
  <si>
    <t>B1402</t>
  </si>
  <si>
    <t>13</t>
  </si>
  <si>
    <t>ebből: fejezeti kezelésű előirányzatok EU-s programokra és azok hazai társfinanszírozása</t>
  </si>
  <si>
    <t>B1403</t>
  </si>
  <si>
    <t>14</t>
  </si>
  <si>
    <t>ebből: egyéb fejezeti kezelésű előirányzatok</t>
  </si>
  <si>
    <t>B1404</t>
  </si>
  <si>
    <t>15</t>
  </si>
  <si>
    <t>ebből: társadalombiztosítás pénzügyi alapjai</t>
  </si>
  <si>
    <t>B1405</t>
  </si>
  <si>
    <t>16</t>
  </si>
  <si>
    <t>ebből: elkülönített állami pénzalapok</t>
  </si>
  <si>
    <t>B1406</t>
  </si>
  <si>
    <t>17</t>
  </si>
  <si>
    <t>ebből: helyi önkormányzatok és költségvetési szerveik</t>
  </si>
  <si>
    <t>B1407</t>
  </si>
  <si>
    <t>18</t>
  </si>
  <si>
    <t>ebből: társulások és költségvetési szerveik</t>
  </si>
  <si>
    <t>B1408</t>
  </si>
  <si>
    <t>19</t>
  </si>
  <si>
    <t>ebből: nemzetiségi önkormányzatok és költségvetési szerveik</t>
  </si>
  <si>
    <t>B1409</t>
  </si>
  <si>
    <t>20</t>
  </si>
  <si>
    <t>ebből: térségi fejlesztési tanácsok és költségvetési szerveik</t>
  </si>
  <si>
    <t>B1410</t>
  </si>
  <si>
    <t>Működési célú visszatérítendő támogatások, kölcsönök igénybevétele államháztartáson belülről (=22+…+31)</t>
  </si>
  <si>
    <t>B15</t>
  </si>
  <si>
    <t>22</t>
  </si>
  <si>
    <t>B1501</t>
  </si>
  <si>
    <t>23</t>
  </si>
  <si>
    <t>B1502</t>
  </si>
  <si>
    <t>24</t>
  </si>
  <si>
    <t>B1503</t>
  </si>
  <si>
    <t>25</t>
  </si>
  <si>
    <t>B1504</t>
  </si>
  <si>
    <t>26</t>
  </si>
  <si>
    <t>B1505</t>
  </si>
  <si>
    <t>27</t>
  </si>
  <si>
    <t>B1506</t>
  </si>
  <si>
    <t>28</t>
  </si>
  <si>
    <t>B1507</t>
  </si>
  <si>
    <t>29</t>
  </si>
  <si>
    <t>B1508</t>
  </si>
  <si>
    <t>30</t>
  </si>
  <si>
    <t>B1509</t>
  </si>
  <si>
    <t>31</t>
  </si>
  <si>
    <t>B1510</t>
  </si>
  <si>
    <t>Egyéb működési célú támogatások bevételei államháztartáson belülről (=33+…+42)</t>
  </si>
  <si>
    <t>B16</t>
  </si>
  <si>
    <t>33</t>
  </si>
  <si>
    <t>B1601</t>
  </si>
  <si>
    <t>34</t>
  </si>
  <si>
    <t>B1602</t>
  </si>
  <si>
    <t>35</t>
  </si>
  <si>
    <t>B1603</t>
  </si>
  <si>
    <t>36</t>
  </si>
  <si>
    <t>B1604</t>
  </si>
  <si>
    <t>37</t>
  </si>
  <si>
    <t>B1605</t>
  </si>
  <si>
    <t>védőnői ellátás finanszírozása</t>
  </si>
  <si>
    <t>iskolaorvosi ellátás finanszírozása</t>
  </si>
  <si>
    <t>védőnői jövedelemkiegészítés finanszírozása</t>
  </si>
  <si>
    <t>38</t>
  </si>
  <si>
    <t>B1606</t>
  </si>
  <si>
    <t>39</t>
  </si>
  <si>
    <t>B1607</t>
  </si>
  <si>
    <t>40</t>
  </si>
  <si>
    <t>B1608</t>
  </si>
  <si>
    <t>41</t>
  </si>
  <si>
    <t>B1609</t>
  </si>
  <si>
    <t>42</t>
  </si>
  <si>
    <t>B1610</t>
  </si>
  <si>
    <t>MŰKÖDÉSI CÉLÚ TÁMOGATÁSOK ÁLLAMHÁZTARTÁSON BELÜLRŐL</t>
  </si>
  <si>
    <t>B1</t>
  </si>
  <si>
    <t>44</t>
  </si>
  <si>
    <t>Felhalmozási célú önkormányzati támogatások</t>
  </si>
  <si>
    <t>B21</t>
  </si>
  <si>
    <t>45</t>
  </si>
  <si>
    <t>Felhalmozási célú garancia- és kezességvállalásból származó megtérülések államháztartáson belülről</t>
  </si>
  <si>
    <t>B22</t>
  </si>
  <si>
    <t>46</t>
  </si>
  <si>
    <t>Felhalmozási célú visszatérítendő támogatások, kölcsönök visszatérülése államháztartáson belülről (=47+…+56)</t>
  </si>
  <si>
    <t>B23</t>
  </si>
  <si>
    <t>47</t>
  </si>
  <si>
    <t>B2301</t>
  </si>
  <si>
    <t>48</t>
  </si>
  <si>
    <t>B2302</t>
  </si>
  <si>
    <t>49</t>
  </si>
  <si>
    <t>B2303</t>
  </si>
  <si>
    <t>50</t>
  </si>
  <si>
    <t>B2304</t>
  </si>
  <si>
    <t>51</t>
  </si>
  <si>
    <t>B2305</t>
  </si>
  <si>
    <t>52</t>
  </si>
  <si>
    <t>B2306</t>
  </si>
  <si>
    <t>53</t>
  </si>
  <si>
    <t>B2307</t>
  </si>
  <si>
    <t>54</t>
  </si>
  <si>
    <t>B2308</t>
  </si>
  <si>
    <t>55</t>
  </si>
  <si>
    <t>B2309</t>
  </si>
  <si>
    <t>56</t>
  </si>
  <si>
    <t>B2310</t>
  </si>
  <si>
    <t>Felhalmozási célú visszatérítendő támogatások, kölcsönök igénybevétele államháztartáson belülről (=58+…+67)</t>
  </si>
  <si>
    <t>B24</t>
  </si>
  <si>
    <t>58</t>
  </si>
  <si>
    <t>B2401</t>
  </si>
  <si>
    <t>59</t>
  </si>
  <si>
    <t>B2402</t>
  </si>
  <si>
    <t>60</t>
  </si>
  <si>
    <t>B2403</t>
  </si>
  <si>
    <t>61</t>
  </si>
  <si>
    <t>B2404</t>
  </si>
  <si>
    <t>62</t>
  </si>
  <si>
    <t>B2405</t>
  </si>
  <si>
    <t>63</t>
  </si>
  <si>
    <t>B2406</t>
  </si>
  <si>
    <t>64</t>
  </si>
  <si>
    <t>B2407</t>
  </si>
  <si>
    <t>65</t>
  </si>
  <si>
    <t>B2408</t>
  </si>
  <si>
    <t>66</t>
  </si>
  <si>
    <t>B2409</t>
  </si>
  <si>
    <t>67</t>
  </si>
  <si>
    <t>B2410</t>
  </si>
  <si>
    <t>Egyéb felhalmozási célú támogatások bevételei államháztartáson belülről (=69+…+78)</t>
  </si>
  <si>
    <t>B25</t>
  </si>
  <si>
    <t>69</t>
  </si>
  <si>
    <t>B2501</t>
  </si>
  <si>
    <t>70</t>
  </si>
  <si>
    <t>B2502</t>
  </si>
  <si>
    <t>71</t>
  </si>
  <si>
    <t>B2503</t>
  </si>
  <si>
    <t>72</t>
  </si>
  <si>
    <t>B2504</t>
  </si>
  <si>
    <t>73</t>
  </si>
  <si>
    <t>B2505</t>
  </si>
  <si>
    <t>74</t>
  </si>
  <si>
    <t>B2506</t>
  </si>
  <si>
    <t>75</t>
  </si>
  <si>
    <t>B2507</t>
  </si>
  <si>
    <t>76</t>
  </si>
  <si>
    <t>B2508</t>
  </si>
  <si>
    <t>77</t>
  </si>
  <si>
    <t>B2509</t>
  </si>
  <si>
    <t>78</t>
  </si>
  <si>
    <t>B2510</t>
  </si>
  <si>
    <t>FELHALMOZÁSI CÉLÚ TÁMOGATÁSOK ÁLLAMHÁZTARTÁSON BELÜLRŐL</t>
  </si>
  <si>
    <t>B2</t>
  </si>
  <si>
    <t>Magánszemélyek jövedelemadói (=81+82+83)</t>
  </si>
  <si>
    <t>B311</t>
  </si>
  <si>
    <t>ebből: személyi jövedelemadó</t>
  </si>
  <si>
    <t>B3111</t>
  </si>
  <si>
    <t>ebből: magánszemély jogviszonyának megszűnéséhez kapcsolódó egyes jövedelmek különadója</t>
  </si>
  <si>
    <t>B3112</t>
  </si>
  <si>
    <t>ebből: termőföld bérbeadásából származó jövedelem utáni személyi jövedelemadó</t>
  </si>
  <si>
    <t>B3113</t>
  </si>
  <si>
    <t>Társaságok jövedelemadói (=85+…+92)</t>
  </si>
  <si>
    <t>B312</t>
  </si>
  <si>
    <t>85</t>
  </si>
  <si>
    <t>ebből: társasági adó</t>
  </si>
  <si>
    <t>B3121</t>
  </si>
  <si>
    <t>86</t>
  </si>
  <si>
    <t>ebből: társas vállalkozások különadója</t>
  </si>
  <si>
    <t>B3122</t>
  </si>
  <si>
    <t>87</t>
  </si>
  <si>
    <t>ebből: hitelintézetek és pénzügyi vállalkozások különadója</t>
  </si>
  <si>
    <t>B3123</t>
  </si>
  <si>
    <t>88</t>
  </si>
  <si>
    <t>ebből: hitelintézeti járadék</t>
  </si>
  <si>
    <t>B3124</t>
  </si>
  <si>
    <t>89</t>
  </si>
  <si>
    <t>ebből: pénzügyi szervezetek különadója</t>
  </si>
  <si>
    <t>B3125</t>
  </si>
  <si>
    <t>90</t>
  </si>
  <si>
    <t>ebből: energiaellátók jövedelemadója</t>
  </si>
  <si>
    <t>B3126</t>
  </si>
  <si>
    <t>91</t>
  </si>
  <si>
    <t>ebből: kisvállalati adó</t>
  </si>
  <si>
    <t>B3127</t>
  </si>
  <si>
    <t>92</t>
  </si>
  <si>
    <t>ebből: kisadózó vállalkozások tételes adója</t>
  </si>
  <si>
    <t>B3128</t>
  </si>
  <si>
    <t>Jövedelemadók (=80+84)</t>
  </si>
  <si>
    <t>B31</t>
  </si>
  <si>
    <t>Szociális hozzájárulási adó és járulékok (=95+…+103)</t>
  </si>
  <si>
    <t>B32</t>
  </si>
  <si>
    <t>95</t>
  </si>
  <si>
    <t>ebből: szociális hozzájárulási adó és járulékok</t>
  </si>
  <si>
    <t>B3201</t>
  </si>
  <si>
    <t>96</t>
  </si>
  <si>
    <t>ebből: nyugdíjjárulék és az egészségbiztosítási járulék, ide értve a megállapodás alapján fizetők járulékait</t>
  </si>
  <si>
    <t>B3202</t>
  </si>
  <si>
    <t>97</t>
  </si>
  <si>
    <t>ebből: korkedvezmény-biztosítási járulék</t>
  </si>
  <si>
    <t>B3203</t>
  </si>
  <si>
    <t>98</t>
  </si>
  <si>
    <t>ebből: egészségbiztosítási és munkaerőpiaci járulék</t>
  </si>
  <si>
    <t>B3204</t>
  </si>
  <si>
    <t>99</t>
  </si>
  <si>
    <t>ebből: egészségügyi szolgáltatási járulék</t>
  </si>
  <si>
    <t>B3205</t>
  </si>
  <si>
    <t>100</t>
  </si>
  <si>
    <t>ebből: egyszerűsített közteherviselési hozzájárulás</t>
  </si>
  <si>
    <t>B3206</t>
  </si>
  <si>
    <t>101</t>
  </si>
  <si>
    <t>ebből: biztosítotti nyugdíjjárulék, egészségbiztosítási járulék</t>
  </si>
  <si>
    <t>B3207</t>
  </si>
  <si>
    <t>102</t>
  </si>
  <si>
    <t>ebből: megállapodás alapján fizetők járulék</t>
  </si>
  <si>
    <t>B3208</t>
  </si>
  <si>
    <t>103</t>
  </si>
  <si>
    <t>ebből: munkáltatói táppénz hozzájárulás</t>
  </si>
  <si>
    <t>B3209</t>
  </si>
  <si>
    <t>Bérhez és foglalkoztatáshoz kapcsolódó adók (=105+…+108)</t>
  </si>
  <si>
    <t>B33</t>
  </si>
  <si>
    <t>ebből: szakképzési hozzájárulás</t>
  </si>
  <si>
    <t>B3301</t>
  </si>
  <si>
    <t>ebből: rehabilitációs hozzájárulás</t>
  </si>
  <si>
    <t>B3302</t>
  </si>
  <si>
    <t>ebből: egészségügyi hozzájárulás</t>
  </si>
  <si>
    <t>B3303</t>
  </si>
  <si>
    <t>ebből: egyszerűsített foglalkoztatás utáni közterhek</t>
  </si>
  <si>
    <t>B3304</t>
  </si>
  <si>
    <t>Vagyoni tipusú adók (=110+…+116)</t>
  </si>
  <si>
    <t>B34</t>
  </si>
  <si>
    <t>ebből: építményadó</t>
  </si>
  <si>
    <t>B3401</t>
  </si>
  <si>
    <t>ebből: épület után fizetett idegenforgalmi adó</t>
  </si>
  <si>
    <t>B3402</t>
  </si>
  <si>
    <t>ebből: magánszemélyek kommunális adója</t>
  </si>
  <si>
    <t>B3403</t>
  </si>
  <si>
    <t>ebből: telekadó</t>
  </si>
  <si>
    <t>B3404</t>
  </si>
  <si>
    <t>ebből: cégautóadó</t>
  </si>
  <si>
    <t>B3405</t>
  </si>
  <si>
    <t>ebből: közművezetékek adója</t>
  </si>
  <si>
    <t>B3406</t>
  </si>
  <si>
    <t>ebből: öröklési és ajándékozási illeték</t>
  </si>
  <si>
    <t>B3407</t>
  </si>
  <si>
    <t>Értékesítési és forgalmi adók (=118+…+139)</t>
  </si>
  <si>
    <t>B351</t>
  </si>
  <si>
    <t>118</t>
  </si>
  <si>
    <t>a) az általános forgalmi adót,</t>
  </si>
  <si>
    <t>B351-01</t>
  </si>
  <si>
    <t>119</t>
  </si>
  <si>
    <t>b) a távközlési ágazatot terhelő különadót,</t>
  </si>
  <si>
    <t>B351-02</t>
  </si>
  <si>
    <t>120</t>
  </si>
  <si>
    <t>c) a kiskereskedői ágazatot terhelő különadót,</t>
  </si>
  <si>
    <t>B351-03</t>
  </si>
  <si>
    <t>121</t>
  </si>
  <si>
    <t>d) az energia ágazatot terhelő különadót,</t>
  </si>
  <si>
    <t>B351-04</t>
  </si>
  <si>
    <t>122</t>
  </si>
  <si>
    <t>e) a bank- és biztosítási ágazatot terhelő különadót,</t>
  </si>
  <si>
    <t>B351-05</t>
  </si>
  <si>
    <t>123</t>
  </si>
  <si>
    <t>f) a visszterhes vagyonátruházási illetéket,</t>
  </si>
  <si>
    <t>B351-06</t>
  </si>
  <si>
    <t>124</t>
  </si>
  <si>
    <t>g) az állandó jelleggel végzett iparűzési tevékenység után fizetett helyi iparűzési adót,</t>
  </si>
  <si>
    <t>B351-07</t>
  </si>
  <si>
    <t>125</t>
  </si>
  <si>
    <t>h) az ideiglenes jelleggel végzett tevékenység után fizetett helyi iparűzési adót,</t>
  </si>
  <si>
    <t>B351-08</t>
  </si>
  <si>
    <t>126</t>
  </si>
  <si>
    <t>i) az innovációs járulékot,</t>
  </si>
  <si>
    <t>B351-09</t>
  </si>
  <si>
    <t>127</t>
  </si>
  <si>
    <t>j) az egyszerűsített vállalkozói adót,</t>
  </si>
  <si>
    <t>B351-10</t>
  </si>
  <si>
    <t>128</t>
  </si>
  <si>
    <t>k) a gyógyszer forgalmazási jogosultak befizetéseit [2006. évi XCVIII. tv. 36. § (1) bekezdése],</t>
  </si>
  <si>
    <t>B351-11</t>
  </si>
  <si>
    <t>129</t>
  </si>
  <si>
    <t>l) a gyógyszer nagykereskedést végzők befizetéseit [2006. évi XCVIII. tv. 36. § (2) bekezdése],</t>
  </si>
  <si>
    <t>B351-12</t>
  </si>
  <si>
    <t>130</t>
  </si>
  <si>
    <t>m) a gyógyszergyártók 10%-os befizetési kötelezettségét [2006. évi XCVIII. tv. 40/A. § (1) bekezdése],</t>
  </si>
  <si>
    <t>B351-13</t>
  </si>
  <si>
    <t>131</t>
  </si>
  <si>
    <t>n) Gyógyszer és gyógyászati segédeszköz ismertetés utáni befizetéseket [2006. évi XCVIII. tv. 36. § (4) bekezdése],</t>
  </si>
  <si>
    <t>B351-14</t>
  </si>
  <si>
    <t>132</t>
  </si>
  <si>
    <t>o) a Gyógyszertámogatás többletének sávos kockázatviseléséből származó bevételeket [2006. évi XCVIII. tv. 42. §-a],</t>
  </si>
  <si>
    <t>B351-15</t>
  </si>
  <si>
    <t>133</t>
  </si>
  <si>
    <t>p) a népegészségügyi termékadót,</t>
  </si>
  <si>
    <t>B351-16</t>
  </si>
  <si>
    <t>134</t>
  </si>
  <si>
    <t>q) a dohányipari vállalkozások egészségügyi hozzájárulását,</t>
  </si>
  <si>
    <t>B351-17</t>
  </si>
  <si>
    <t>135</t>
  </si>
  <si>
    <t>r) a távközlési adót,</t>
  </si>
  <si>
    <t>B351-18</t>
  </si>
  <si>
    <t>136</t>
  </si>
  <si>
    <t>s) a pénzügyi tranzakciós illetéket,</t>
  </si>
  <si>
    <t>B351-19</t>
  </si>
  <si>
    <t>137</t>
  </si>
  <si>
    <t>t) a biztosítási adót,</t>
  </si>
  <si>
    <t>B351-20</t>
  </si>
  <si>
    <t>138</t>
  </si>
  <si>
    <t>u) a reklámadót,</t>
  </si>
  <si>
    <t>B351-21</t>
  </si>
  <si>
    <t>139</t>
  </si>
  <si>
    <t>v) a kollektív befektetési formákról és kezelőikről, valamint egyes pénzügyi tárgyú törvények módosításáról szóló 2014. évi XVI. törvény szerinti forgalmazó és a befektetési alap különadóját.</t>
  </si>
  <si>
    <t>B351-22</t>
  </si>
  <si>
    <t>Fogyasztási adók  (=141+142+143)</t>
  </si>
  <si>
    <t>B352</t>
  </si>
  <si>
    <t>ebből: jövedéki adó</t>
  </si>
  <si>
    <t>B3521</t>
  </si>
  <si>
    <t>ebből: regisztrációs adó</t>
  </si>
  <si>
    <t>B3522</t>
  </si>
  <si>
    <t>ebből: energiaadó</t>
  </si>
  <si>
    <t>B3523</t>
  </si>
  <si>
    <t>Pénzügyi monopóliumok nyereségét terhelő adók</t>
  </si>
  <si>
    <t>B353</t>
  </si>
  <si>
    <t>Gépjárműadók (=146+…+149)</t>
  </si>
  <si>
    <t>B354</t>
  </si>
  <si>
    <t>ebből: belföldi gépjárművek adójának a központi költségvetést megillető része</t>
  </si>
  <si>
    <t>B3541</t>
  </si>
  <si>
    <t>ebből: belföldi gépjárművek adójának a helyi önkormányzatot megillető része</t>
  </si>
  <si>
    <t>B3542</t>
  </si>
  <si>
    <t>ebből: külföldi gépjárművek adója</t>
  </si>
  <si>
    <t>B3543</t>
  </si>
  <si>
    <t>ebből: gépjármű túlsúlydíj</t>
  </si>
  <si>
    <t>B3544</t>
  </si>
  <si>
    <t>Egyéb áruhasználati és szolgáltatási adók  (=151+…+167)</t>
  </si>
  <si>
    <t>B355</t>
  </si>
  <si>
    <t>a) a kulturális adót,</t>
  </si>
  <si>
    <t>B355-01</t>
  </si>
  <si>
    <t>b) a baleseti adót,</t>
  </si>
  <si>
    <t>B355-02</t>
  </si>
  <si>
    <t>c) a nukleáris létesítmények Központi Nukleáris Pénzügyi Alapba történő kötelező befizetéseit,</t>
  </si>
  <si>
    <t>B355-03</t>
  </si>
  <si>
    <t>d) a környezetterhelési díjat,</t>
  </si>
  <si>
    <t>B355-04</t>
  </si>
  <si>
    <t>e) a környezetvédelmi termékdíjakat,</t>
  </si>
  <si>
    <t>B355-05</t>
  </si>
  <si>
    <t>f) a bérfőzési szeszadót,</t>
  </si>
  <si>
    <t>B355-06</t>
  </si>
  <si>
    <t>g) a szerencsejáték szervezési díjat,</t>
  </si>
  <si>
    <t>B355-07</t>
  </si>
  <si>
    <t>h) a tartózkodás után fizetett idegenforgalmi adót,</t>
  </si>
  <si>
    <t>B355-08</t>
  </si>
  <si>
    <t>i) a talajterhelési díjat,</t>
  </si>
  <si>
    <t>B355-09</t>
  </si>
  <si>
    <t>j) a vízkészletjárulékot,</t>
  </si>
  <si>
    <t>B355-10</t>
  </si>
  <si>
    <t>k) az állami vadászjegyek díjait,</t>
  </si>
  <si>
    <t>B355-11</t>
  </si>
  <si>
    <t>l) az erdővédelmi járulékot,</t>
  </si>
  <si>
    <t>B355-12</t>
  </si>
  <si>
    <t>m) a földvédelmi járulékot,</t>
  </si>
  <si>
    <t>B355-13</t>
  </si>
  <si>
    <t>n) a halászati haszonbérleti díjat,</t>
  </si>
  <si>
    <t>B355-14</t>
  </si>
  <si>
    <t>o) a hulladéklerakási járulékot,</t>
  </si>
  <si>
    <t>B355-15</t>
  </si>
  <si>
    <t>p) a távhőszolgáltatásról más hőellátásra áttérő által felhasznált hőmennyiség és annak előállítása során a pozitív előjelű széndioxid kibocsátási különbözet után fizetendő díjat,</t>
  </si>
  <si>
    <t>B355-16</t>
  </si>
  <si>
    <t>q) a korábbi évek megszűnt adónemei áthúzódó fizetéseiből befolyt bevételeket.</t>
  </si>
  <si>
    <t>B355-17</t>
  </si>
  <si>
    <t>Termékek és szolgáltatások adói (=117+140+144+145+150)</t>
  </si>
  <si>
    <t>B35</t>
  </si>
  <si>
    <t>Egyéb közhatalmi bevételek (&gt;=170+…+184)</t>
  </si>
  <si>
    <t>B36</t>
  </si>
  <si>
    <t>a) a cégnyilvántartás bevételeit,</t>
  </si>
  <si>
    <t>B3601</t>
  </si>
  <si>
    <t>b) az eljárási illetékeket,</t>
  </si>
  <si>
    <t>B3602</t>
  </si>
  <si>
    <t>c) az igazgatási szolgáltatási díjakat,</t>
  </si>
  <si>
    <t>B3603</t>
  </si>
  <si>
    <t>d) a felügyeleti díjakat,</t>
  </si>
  <si>
    <t>B3604</t>
  </si>
  <si>
    <t>e) az ebrendészeti hozzájárulást,</t>
  </si>
  <si>
    <t>B3605</t>
  </si>
  <si>
    <t>f) a mezőgazdasági termelést érintő időjárási és más természeti kockázatok kezelésről szóló törvény szerinti kárenyhítési hozzájárulást,</t>
  </si>
  <si>
    <t>B3606</t>
  </si>
  <si>
    <t>g) a környezetvédelmi bírságot,</t>
  </si>
  <si>
    <t>B3607</t>
  </si>
  <si>
    <t>h) a természetvédelmi bírságot,</t>
  </si>
  <si>
    <t>B3608</t>
  </si>
  <si>
    <t>i) a műemlékvédelmi bírságot,</t>
  </si>
  <si>
    <t>B3609</t>
  </si>
  <si>
    <t>j) az építésügyi bírságot,</t>
  </si>
  <si>
    <t>B3610</t>
  </si>
  <si>
    <t>k) a szabálysértési pénz- és helyszíni bírság és a közlekedési szabályszegések után kiszabott közigazgatási bírság helyi önkormányzatot megillető részét,</t>
  </si>
  <si>
    <t>B3611</t>
  </si>
  <si>
    <t>l) az egyéb bírságokat,</t>
  </si>
  <si>
    <t>B3612</t>
  </si>
  <si>
    <t>m) a vagyoni típusú települési adókat,</t>
  </si>
  <si>
    <t>B3613</t>
  </si>
  <si>
    <t>n) a jövedelmi típusú települési adókat,</t>
  </si>
  <si>
    <t>B3614</t>
  </si>
  <si>
    <t>o) az egyéb települési adókat,</t>
  </si>
  <si>
    <t>B3615</t>
  </si>
  <si>
    <t>-</t>
  </si>
  <si>
    <t>p) azokat a bevételeket, amelyek megfizetését közhatalmi tevékenység gyakorlása során kötelező jelleggel kell megfizetni, azonban nem számolhatók el a közhatalmi bevételek más rovatain, így különösen a pénzbüntetést és elkobzást, a késedelmi és önellenőrzési pótlékot.</t>
  </si>
  <si>
    <t>B3616</t>
  </si>
  <si>
    <t>KÖZHATALMI BEVÉTELEK</t>
  </si>
  <si>
    <t>B3</t>
  </si>
  <si>
    <t>Készletértékesítés ellenértéke</t>
  </si>
  <si>
    <t>B401</t>
  </si>
  <si>
    <t>Szolgáltatások bevételei</t>
  </si>
  <si>
    <t>B402</t>
  </si>
  <si>
    <t>Szolgáltatások ellenértéke</t>
  </si>
  <si>
    <t>B4020</t>
  </si>
  <si>
    <t>a) ebből: tárgyi eszközök bérbe adásából származó bevétel,</t>
  </si>
  <si>
    <t>B4021</t>
  </si>
  <si>
    <t>b) ebből: utak használata ellenében beszedett használati díj, pótdíj, elektronikus útdíj.</t>
  </si>
  <si>
    <t>B4022</t>
  </si>
  <si>
    <t>Közvetített szolgáltatások ellenértéke</t>
  </si>
  <si>
    <t>B403</t>
  </si>
  <si>
    <t>a) ebből: államháztartáson belül.</t>
  </si>
  <si>
    <t>B4030</t>
  </si>
  <si>
    <t>Tulajdonosi bevételek (&gt;=193+…+198)</t>
  </si>
  <si>
    <t>B404</t>
  </si>
  <si>
    <t>a) ebből: vadászati jog bérbeadásából származó bevétel,</t>
  </si>
  <si>
    <t>B404-01</t>
  </si>
  <si>
    <t>b) ebből: önkormányzati vagyon üzemeltetéséből, koncesszióból származó bevétel,</t>
  </si>
  <si>
    <t>B404-02</t>
  </si>
  <si>
    <t>c) ebből: önkormányzati vagyon vagyonkezelésbe adásából származó bevétel,</t>
  </si>
  <si>
    <t>B404-03</t>
  </si>
  <si>
    <t>d) ebből: állami többségi tulajdonú vállalkozástól kapott osztalék,</t>
  </si>
  <si>
    <t>B404-04</t>
  </si>
  <si>
    <t>e) ebből: önkormányzati többségi tulajdonú vállalkozástól kapott osztalék,</t>
  </si>
  <si>
    <t>B404-05</t>
  </si>
  <si>
    <t>f) ebből: egyéb részesedések után kapott osztalék.</t>
  </si>
  <si>
    <t>B404-06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</si>
  <si>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</si>
  <si>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</si>
  <si>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</si>
  <si>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</si>
  <si>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</si>
  <si>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</si>
  <si>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 (&gt;=203+204+205)</t>
  </si>
  <si>
    <t>B408</t>
  </si>
  <si>
    <t>a) ebből: államháztartáson belül,</t>
  </si>
  <si>
    <t>B4081</t>
  </si>
  <si>
    <t>b) ebből: befektetési jegyek kamatbevételei,</t>
  </si>
  <si>
    <t>B4082</t>
  </si>
  <si>
    <t>c) ebből: fedezeti ügyletek kamatbevételei.</t>
  </si>
  <si>
    <t>B4083</t>
  </si>
  <si>
    <t>Egyéb pénzügyi műveletek bevételei</t>
  </si>
  <si>
    <t>B409</t>
  </si>
  <si>
    <t>a) részesedések értékesítéséhez kapcsolódó realizált nyereség,</t>
  </si>
  <si>
    <t>B4091</t>
  </si>
  <si>
    <t>b) hitelviszonyt megtestesítő értékpapírok értékesítési nyeresége,</t>
  </si>
  <si>
    <t>B4092</t>
  </si>
  <si>
    <t>c) hitelviszonyt megtestesítő értékpapírok kibocsátási nyeresége,</t>
  </si>
  <si>
    <t>B4093</t>
  </si>
  <si>
    <t>d) valuta és deviza eszközök realizált árfolyamnyeresége.</t>
  </si>
  <si>
    <t>B4094</t>
  </si>
  <si>
    <t>Biztosító által fizetett kártérítés</t>
  </si>
  <si>
    <t>B410</t>
  </si>
  <si>
    <t>Egyéb működési bevételek</t>
  </si>
  <si>
    <t>B411</t>
  </si>
  <si>
    <t>a) ebből: a szerződés megerősítésével, a szerződésszegéssel kapcsolatos véglegesen járó bevételek, a szerződésen kívüli károkozásért, személyiségi, dologi vagy más jog megsértéséért, jogalap nélküli gazdagodásért kapott összegek,</t>
  </si>
  <si>
    <t>B411-01</t>
  </si>
  <si>
    <t>b) ebből: költségek visszatérítései</t>
  </si>
  <si>
    <t>B411-02</t>
  </si>
  <si>
    <t>Euro-Diaster Kft. tartozás visszafizetése</t>
  </si>
  <si>
    <t>Vis Maior pályázat le nem igényelt része</t>
  </si>
  <si>
    <t>S. N. tanulmányi szerződés alapján járó visszafizetése</t>
  </si>
  <si>
    <t>MŰKÖDÉSI BEVÉTELEK</t>
  </si>
  <si>
    <t>B4</t>
  </si>
  <si>
    <t>Immateriális javak értékesítése</t>
  </si>
  <si>
    <t>B51</t>
  </si>
  <si>
    <t>a) ebből: kiotói egységek és kibocsátási egységek eladásából befolyt eladási ár.</t>
  </si>
  <si>
    <t>B51-00</t>
  </si>
  <si>
    <t>b) ebből: termőföld-eladás bevételei.</t>
  </si>
  <si>
    <t>B52-00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</si>
  <si>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</si>
  <si>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</si>
  <si>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</si>
  <si>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</si>
  <si>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</si>
  <si>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</si>
  <si>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a) ebből: privatizációból származó bevétel.</t>
  </si>
  <si>
    <t>B541</t>
  </si>
  <si>
    <t>Részesedések megszűnéséhez kapcsolódó bevételek</t>
  </si>
  <si>
    <t>B55</t>
  </si>
  <si>
    <t>FELHALMOZÁSI BEVÉTELEK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</si>
  <si>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</si>
  <si>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</si>
  <si>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</si>
  <si>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</si>
  <si>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</si>
  <si>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</si>
  <si>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</si>
  <si>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</si>
  <si>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</si>
  <si>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a) ebből: egyházi jogi személyek,</t>
  </si>
  <si>
    <t>B6401</t>
  </si>
  <si>
    <t>b) ebből: nonprofit gazdasági társaságok,</t>
  </si>
  <si>
    <t>B6402</t>
  </si>
  <si>
    <t>c) ebből: egyéb civil szervezetek,</t>
  </si>
  <si>
    <t>B6403</t>
  </si>
  <si>
    <t>d) ebből: háztartások,</t>
  </si>
  <si>
    <t>B6404</t>
  </si>
  <si>
    <t>e) ebből: pénzügyi vállalkozások,</t>
  </si>
  <si>
    <t>B6405</t>
  </si>
  <si>
    <t>f) ebből: állami többségi tulajdonú nem pénzügyi vállalkozások,</t>
  </si>
  <si>
    <t>B6406</t>
  </si>
  <si>
    <t>g) ebből: önkormányzati többségi tulajdonú nem pénzügyi vállalkozások,</t>
  </si>
  <si>
    <t>B6407</t>
  </si>
  <si>
    <t>h) ebből: egyéb vállalkozások,</t>
  </si>
  <si>
    <t>B6408</t>
  </si>
  <si>
    <t>i) ebből: külföldi szervezetek, személyek.</t>
  </si>
  <si>
    <t>B6409</t>
  </si>
  <si>
    <t>Egyéb működési célú átvett pénzeszközök (=239+…+249)</t>
  </si>
  <si>
    <t>B65</t>
  </si>
  <si>
    <t>ebből: egyházi jogi személyek</t>
  </si>
  <si>
    <t>B6501</t>
  </si>
  <si>
    <t>ebből: nonprofit gazdasági társaságok</t>
  </si>
  <si>
    <t>B6502</t>
  </si>
  <si>
    <t>ebből: egyéb civil szervezetek</t>
  </si>
  <si>
    <t>B6503</t>
  </si>
  <si>
    <t>ebből: háztartások</t>
  </si>
  <si>
    <t>B6504</t>
  </si>
  <si>
    <t>ebből: pénzügyi vállalkozások</t>
  </si>
  <si>
    <t>B6505</t>
  </si>
  <si>
    <t>ebből: állami többségi tulajdonú nem pénzügyi vállalkozások</t>
  </si>
  <si>
    <t>B6506</t>
  </si>
  <si>
    <t>ebből:önkormányzati többségi tulajdonú nem pénzügyi vállalkozások</t>
  </si>
  <si>
    <t>B6507</t>
  </si>
  <si>
    <t>ebből: egyéb vállalkozások</t>
  </si>
  <si>
    <t>B6508</t>
  </si>
  <si>
    <t xml:space="preserve">ebből: Európai Unió </t>
  </si>
  <si>
    <t>B6509</t>
  </si>
  <si>
    <t>ebből: kormányok és nemzetközi szervezetek</t>
  </si>
  <si>
    <t>B6510</t>
  </si>
  <si>
    <t>ebből: egyéb külföldiek</t>
  </si>
  <si>
    <t>B6511</t>
  </si>
  <si>
    <t>MŰKÖDÉSI CÉLÚ ÁTVETT PÉNZESZKÖZÖK (=225+...+228+238)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</si>
  <si>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</si>
  <si>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</si>
  <si>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</si>
  <si>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</si>
  <si>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</si>
  <si>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</si>
  <si>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</si>
  <si>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 (=255+…+263)</t>
  </si>
  <si>
    <t>B74</t>
  </si>
  <si>
    <t>B7401</t>
  </si>
  <si>
    <t>B7402</t>
  </si>
  <si>
    <t>B7403</t>
  </si>
  <si>
    <t>B7404</t>
  </si>
  <si>
    <t>B7405</t>
  </si>
  <si>
    <t>B7406</t>
  </si>
  <si>
    <t>B7407</t>
  </si>
  <si>
    <t>B7408</t>
  </si>
  <si>
    <t>B7409</t>
  </si>
  <si>
    <t>Egyéb felhalmozási célú átvett pénzeszközök (=265+…+275)</t>
  </si>
  <si>
    <t>B75</t>
  </si>
  <si>
    <t>B75-01</t>
  </si>
  <si>
    <t>B75-02</t>
  </si>
  <si>
    <t>B75-03</t>
  </si>
  <si>
    <t>B75-04</t>
  </si>
  <si>
    <t>B75-05</t>
  </si>
  <si>
    <t>B75-06</t>
  </si>
  <si>
    <t>B75-07</t>
  </si>
  <si>
    <t>B75-08</t>
  </si>
  <si>
    <t>B75-09</t>
  </si>
  <si>
    <t>B75-10</t>
  </si>
  <si>
    <t>B75-11</t>
  </si>
  <si>
    <t>FELHALMOZÁSI CÉLÚ ÁTVETT PÉNZESZKÖZÖK</t>
  </si>
  <si>
    <t>B7</t>
  </si>
  <si>
    <t>KÖLTSÉGVETÉSI BEVÉTELEK (=43+79+185+215+224+250+276)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</si>
  <si>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</si>
  <si>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</si>
  <si>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</si>
  <si>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</si>
  <si>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</si>
  <si>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</si>
  <si>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</si>
  <si>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a) a költségvetési éven belülre belföldről felvett hitelek, kölcsönök felvételéből befolyó bevételeket a likviditási célú hitelek, kölcsönök kivételével, és</t>
  </si>
  <si>
    <t>B8113-1</t>
  </si>
  <si>
    <t>b) a Gst. 3. § (1) bekezdés e) pontja szerinti ügyletek keretében az eszközök átadásakor kapott eladási árat.</t>
  </si>
  <si>
    <t>B8113-2</t>
  </si>
  <si>
    <t>Hitel-, kölcsönfelvétel pénzügyi vállalkozástól</t>
  </si>
  <si>
    <t>B811</t>
  </si>
  <si>
    <t>Forgatási célú belföldi értékpapírok beváltása, értékesítése</t>
  </si>
  <si>
    <t>B8121</t>
  </si>
  <si>
    <t>a) ebből: befektetési jegyek,</t>
  </si>
  <si>
    <t>B8121-1</t>
  </si>
  <si>
    <t>b) ebből: kárpótlási jegyek.</t>
  </si>
  <si>
    <t>B8121-2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</si>
  <si>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</si>
  <si>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</si>
  <si>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</si>
  <si>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</si>
  <si>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</si>
  <si>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</si>
  <si>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</si>
  <si>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</si>
  <si>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</si>
  <si>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</si>
  <si>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</si>
  <si>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</si>
  <si>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</si>
  <si>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</si>
  <si>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</si>
  <si>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</si>
  <si>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</si>
  <si>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</si>
  <si>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</si>
  <si>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</si>
  <si>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</si>
  <si>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</si>
  <si>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</si>
  <si>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</si>
  <si>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</si>
  <si>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B9191</t>
  </si>
  <si>
    <t>Rövid lejáratú tulajdonosi kölcsönök bevételei</t>
  </si>
  <si>
    <t>B9192</t>
  </si>
  <si>
    <t>Tulajdonosi kölcsönök bevételei</t>
  </si>
  <si>
    <t>B819</t>
  </si>
  <si>
    <t>Belföldi finanszírozás bevételei</t>
  </si>
  <si>
    <t>B81</t>
  </si>
  <si>
    <t>Forgatási célú külföldi értékpapírok beváltása, értékesítése</t>
  </si>
  <si>
    <t>B821</t>
  </si>
  <si>
    <t>Befektetési célú külföldi értékpapírok beváltása, értékesítése384</t>
  </si>
  <si>
    <t>B822</t>
  </si>
  <si>
    <t>Külföldi értékpapírok kibocsátása</t>
  </si>
  <si>
    <t>B823</t>
  </si>
  <si>
    <t>Hitelek, kölcsönök felvétele külföldi kormányoktól és nemzetközi szervezetektől385</t>
  </si>
  <si>
    <t>B824</t>
  </si>
  <si>
    <t>Hitelek, kölcsönök felvétele külföldi pénzintézetektől386</t>
  </si>
  <si>
    <t>B825</t>
  </si>
  <si>
    <t>Külföldi finanszírozás bevételei</t>
  </si>
  <si>
    <t>B82</t>
  </si>
  <si>
    <t>Váltóbevételek</t>
  </si>
  <si>
    <t>B84</t>
  </si>
  <si>
    <t>Adóssághoz nem kapcsolódó származékos ügyletek bevételei</t>
  </si>
  <si>
    <t>B83</t>
  </si>
  <si>
    <t>a) a lezárt nem kamatfedezeti célú, egyéb fedezeti ügyletek (határidős, opciós, swap és azonnali ügyletek) nyereségét,</t>
  </si>
  <si>
    <t>B8301</t>
  </si>
  <si>
    <t>b) a nem fedezeti célú határidős, opciós ügyletek és swap ügyletek határidős része esetén az ügylet zárása (lejárata, ellenügylet kötése, lejárat előtti megszüntetése) időpontjában érvényes árfolyam és a kötési (határidős) árfolyam közötti nyereségjellegű különbözetet, és</t>
  </si>
  <si>
    <t>B8302</t>
  </si>
  <si>
    <t>c) a kiírt opcióért kapott opciós díjat.</t>
  </si>
  <si>
    <t>B8303</t>
  </si>
  <si>
    <t>FINANSZÍROZÁSI BEVÉTELEK</t>
  </si>
  <si>
    <t>B8</t>
  </si>
  <si>
    <t>KÖLTSÉGVETÉSI BEVÉTELEK</t>
  </si>
  <si>
    <t>B1-B8</t>
  </si>
  <si>
    <t>BELSŐ FINANSZÍROZÁS NÉLKÜLI, KORRIGÁLT KÖLTSÉGVETÉSI BEVÉTELEK</t>
  </si>
  <si>
    <t>Módosított
(e Ft)</t>
  </si>
  <si>
    <t>1</t>
  </si>
  <si>
    <t>Törvény szerinti illetmények, munkabérek</t>
  </si>
  <si>
    <t>K1101</t>
  </si>
  <si>
    <t>2</t>
  </si>
  <si>
    <t>Normatív jutalmak</t>
  </si>
  <si>
    <t>K1102</t>
  </si>
  <si>
    <t>3</t>
  </si>
  <si>
    <t>Céljuttatás, projektprémium</t>
  </si>
  <si>
    <t>K1103</t>
  </si>
  <si>
    <t>4</t>
  </si>
  <si>
    <t>Készenléti, ügyeleti, helyettesítési díj, túlóra, túlszolgálat</t>
  </si>
  <si>
    <t>K1104</t>
  </si>
  <si>
    <t>5</t>
  </si>
  <si>
    <t>Végkielégítés</t>
  </si>
  <si>
    <t>K1105</t>
  </si>
  <si>
    <t>6</t>
  </si>
  <si>
    <t>Jubileumi jutalom</t>
  </si>
  <si>
    <t>K1106</t>
  </si>
  <si>
    <t>7</t>
  </si>
  <si>
    <t>Béren kívüli juttatások</t>
  </si>
  <si>
    <t>K1107</t>
  </si>
  <si>
    <t>8</t>
  </si>
  <si>
    <t>Ruházati költségtérítés</t>
  </si>
  <si>
    <t>K1108</t>
  </si>
  <si>
    <t>9</t>
  </si>
  <si>
    <t>Közlekedési költségtérítés</t>
  </si>
  <si>
    <t>K1109</t>
  </si>
  <si>
    <t>10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</si>
  <si>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</si>
  <si>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</si>
  <si>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</si>
  <si>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</si>
  <si>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</si>
  <si>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</si>
  <si>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 (&gt;=14)</t>
  </si>
  <si>
    <t>K1113</t>
  </si>
  <si>
    <t>ebből: biztosítási díjak</t>
  </si>
  <si>
    <t>K1113-1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</si>
  <si>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</si>
  <si>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</si>
  <si>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</si>
  <si>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</si>
  <si>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</si>
  <si>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</si>
  <si>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</si>
  <si>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</si>
  <si>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</si>
  <si>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</si>
  <si>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</si>
  <si>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</si>
  <si>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</si>
  <si>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</si>
  <si>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szociális hozzájárulási adó</t>
  </si>
  <si>
    <t>K201</t>
  </si>
  <si>
    <t>K202</t>
  </si>
  <si>
    <t>K203</t>
  </si>
  <si>
    <t>K204</t>
  </si>
  <si>
    <t>ebből: táppénz hozzájárulás</t>
  </si>
  <si>
    <t>K205</t>
  </si>
  <si>
    <t>ebből: munkaadót a foglalkoztatottak részére történő kifizetésekkel kapcsolatban terhelő más járulék jellegű kötelezettségek</t>
  </si>
  <si>
    <t>K206</t>
  </si>
  <si>
    <t>ebből: munkáltatót terhelő személyi jövedelemadó</t>
  </si>
  <si>
    <t>K207</t>
  </si>
  <si>
    <t>Szakmai anyagok beszerzése</t>
  </si>
  <si>
    <t>K311</t>
  </si>
  <si>
    <t>Üzemeltetési anyagok beszerzése</t>
  </si>
  <si>
    <t>K312</t>
  </si>
  <si>
    <t>Árubeszerzés</t>
  </si>
  <si>
    <t>K313</t>
  </si>
  <si>
    <t>32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</si>
  <si>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</si>
  <si>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</si>
  <si>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</si>
  <si>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</si>
  <si>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</si>
  <si>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</si>
  <si>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</si>
  <si>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</si>
  <si>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</si>
  <si>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</si>
  <si>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</si>
  <si>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</si>
  <si>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Bérleti és lízing díjak (&gt;=39)</t>
  </si>
  <si>
    <t>K333</t>
  </si>
  <si>
    <t>ebből: a közszféra és a magánszféra együttműködésén (PPP) alapuló szerződéses konstrukció</t>
  </si>
  <si>
    <t>K333-1</t>
  </si>
  <si>
    <t>Karbantartási, kisjavítási szolgáltatások</t>
  </si>
  <si>
    <t>K334</t>
  </si>
  <si>
    <t>Közvetített szolgáltatások  (&gt;=42)</t>
  </si>
  <si>
    <t>K335</t>
  </si>
  <si>
    <t>ebből: államháztartáson belül</t>
  </si>
  <si>
    <t>K335-1</t>
  </si>
  <si>
    <t>43</t>
  </si>
  <si>
    <t xml:space="preserve">Szakmai tevékenységet segítő szolgáltatások </t>
  </si>
  <si>
    <t>K336</t>
  </si>
  <si>
    <t xml:space="preserve">Egyéb szolgáltatások </t>
  </si>
  <si>
    <t>K337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</si>
  <si>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</si>
  <si>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</si>
  <si>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</si>
  <si>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</si>
  <si>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</si>
  <si>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</si>
  <si>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(=46+47)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</si>
  <si>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</si>
  <si>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</si>
  <si>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</si>
  <si>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</si>
  <si>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</si>
  <si>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(&gt;=52+53)</t>
  </si>
  <si>
    <t>K353</t>
  </si>
  <si>
    <t>K353-1</t>
  </si>
  <si>
    <t>ebből: fedezeti ügyletek kamatkiadásai</t>
  </si>
  <si>
    <t>Egyéb pénzügyi műveletek kiadásai (&gt;=55+…+57)</t>
  </si>
  <si>
    <t>K354</t>
  </si>
  <si>
    <t>ebből: valuta, deviza eszközök realizált árfolyamvesztesége</t>
  </si>
  <si>
    <t>K354-1</t>
  </si>
  <si>
    <t>ebből: hitelviszonyt megtestesítő értékpapírok árfolyamkülönbözete</t>
  </si>
  <si>
    <t>K354-2</t>
  </si>
  <si>
    <t>ebből: deviza kötelezettségek realizált árfolyamvesztesége</t>
  </si>
  <si>
    <t>K354-3</t>
  </si>
  <si>
    <t>Egyéb dologi kiadások</t>
  </si>
  <si>
    <t>K355</t>
  </si>
  <si>
    <t>Különféle befizetések és egyéb dologi kiadások (=49+50+51+54+58)</t>
  </si>
  <si>
    <t>K35</t>
  </si>
  <si>
    <t>DOLOGI KIADÁSOK (=32+35+45+48+59)</t>
  </si>
  <si>
    <t>K3</t>
  </si>
  <si>
    <t>Társadalombiztosítási ellátások</t>
  </si>
  <si>
    <t>K41</t>
  </si>
  <si>
    <t>Családi támogatások (=63+…+73)</t>
  </si>
  <si>
    <t>K42</t>
  </si>
  <si>
    <t>ebből: családi pótlék</t>
  </si>
  <si>
    <t>K4201</t>
  </si>
  <si>
    <t>ebből: anyasági támogatás</t>
  </si>
  <si>
    <t>K4202</t>
  </si>
  <si>
    <t>ebből: gyermekgondozási segély</t>
  </si>
  <si>
    <t>K4203</t>
  </si>
  <si>
    <t>ebből: gyermeknevelési támogatás</t>
  </si>
  <si>
    <t>K4204</t>
  </si>
  <si>
    <t>ebből: gyermekek születésével kapcsolatos szabadság megtérítése</t>
  </si>
  <si>
    <t>K4205</t>
  </si>
  <si>
    <t>ebből: életkezdési támogatás</t>
  </si>
  <si>
    <t>K4206</t>
  </si>
  <si>
    <t>ebből: otthonteremtési támogatás</t>
  </si>
  <si>
    <t>K4207</t>
  </si>
  <si>
    <t>ebből: gyermektartásdíj megelőlegezése</t>
  </si>
  <si>
    <t>K4208</t>
  </si>
  <si>
    <t>ebből: GYES-en és GYED-en lévők hallgatói hitelének célzott támogatása a Gyvt. 161/T. § (1) bekezdése szerinti támogatás kivételével</t>
  </si>
  <si>
    <t>K4209</t>
  </si>
  <si>
    <t>ebből: óvodáztatási támogatás [Gyvt. 20/C. §]</t>
  </si>
  <si>
    <t>K4210</t>
  </si>
  <si>
    <t xml:space="preserve">ebből: az egyéb pénzbeli és természetbeni gyermekvédelmi támogatások </t>
  </si>
  <si>
    <t>K4211</t>
  </si>
  <si>
    <t>Pénzbeli kárpótlások, kártérítések</t>
  </si>
  <si>
    <t>K43</t>
  </si>
  <si>
    <t>F. Jné peren kívüli megegyezés alapján kártérítése</t>
  </si>
  <si>
    <t>Betegséggel kapcsolatos (nem társadalombiztosítási) ellátások (=76+…+84)</t>
  </si>
  <si>
    <t>K44</t>
  </si>
  <si>
    <t>ebből: kormányhivatalok által folyósított ápolási díj</t>
  </si>
  <si>
    <t>K4401</t>
  </si>
  <si>
    <t>ebből: fogyatékossági támogatás és vakok személyi járadéka</t>
  </si>
  <si>
    <t>K4402</t>
  </si>
  <si>
    <t>ebből: helyi megállapítású ápolási díj</t>
  </si>
  <si>
    <t>K4403</t>
  </si>
  <si>
    <t>ebből: mozgáskorlátozottak szerzési és átalakítási támogatása</t>
  </si>
  <si>
    <t>K4404</t>
  </si>
  <si>
    <t>ebből: megváltozott munkaképességűek illetve egészségkárosodottak kereset-kiegészítése</t>
  </si>
  <si>
    <t>K4405</t>
  </si>
  <si>
    <t>ebből: kormányhivatalok által folyósított közgyógyellátás [Szoctv.50.§ (1)-(2) bekezdése]</t>
  </si>
  <si>
    <t>K4406</t>
  </si>
  <si>
    <t>ebből: cukorbetegek támogatása</t>
  </si>
  <si>
    <t>K4407</t>
  </si>
  <si>
    <t xml:space="preserve">ebből: helyi megállapítású közgyógyellátás [Szoctv.50.§ (3) bekezdése] </t>
  </si>
  <si>
    <t>K4408</t>
  </si>
  <si>
    <t>ebből: egészségügyi szolgáltatási jogosultságra való jogosultság szociális rászorultság alapján [Szoctv. 54. §-a]</t>
  </si>
  <si>
    <t>K4409</t>
  </si>
  <si>
    <t>Foglalkoztatással, munkanélküliséggel kapcsolatos ellátások (=86+…+94)</t>
  </si>
  <si>
    <t>K45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</si>
  <si>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</si>
  <si>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K4501</t>
  </si>
  <si>
    <t>ebből: korhatár előtti ellátás és a fegyveres testületek volt tagjai szolgálati járandósága</t>
  </si>
  <si>
    <t>K4502</t>
  </si>
  <si>
    <t>ebből: munkáltatói befizetésből finanszírozott korengedményes nyugdíj</t>
  </si>
  <si>
    <t>K4503</t>
  </si>
  <si>
    <t>ebből: átmeneti bányászjáradék</t>
  </si>
  <si>
    <t>K4504</t>
  </si>
  <si>
    <t>ebből: szénjárandóság pénzbeli megváltása</t>
  </si>
  <si>
    <t>K4505</t>
  </si>
  <si>
    <t>ebből: mecseki bányászatban munkát végzők bányászati kereset-kiegészítése</t>
  </si>
  <si>
    <t>K4506</t>
  </si>
  <si>
    <t>ebből: mezőgazdasági járadék</t>
  </si>
  <si>
    <t>K4507</t>
  </si>
  <si>
    <t>ebből: foglalkoztatást helyettesítő támogatás [Szoctv. 35. § (1) bek.]</t>
  </si>
  <si>
    <t>K4508</t>
  </si>
  <si>
    <t xml:space="preserve">ebből: polgármesterek korhatár előtti ellátása </t>
  </si>
  <si>
    <t>K4509</t>
  </si>
  <si>
    <t>Lakhatással kapcsolatos ellátások (=96+…+101)</t>
  </si>
  <si>
    <t>K46</t>
  </si>
  <si>
    <t>ebből: hozzájárulás a lakossági energiaköltségekhez</t>
  </si>
  <si>
    <t>K4601</t>
  </si>
  <si>
    <t>ebből: lakbértámogatás</t>
  </si>
  <si>
    <t>K4602</t>
  </si>
  <si>
    <t xml:space="preserve">ebből: lakásfenntartási támogatás [Szoctv. 38. § (1) bek. a) és b) pontok] </t>
  </si>
  <si>
    <t>K4603</t>
  </si>
  <si>
    <t>ebből: adósságcsökkentési támogatás [Szoctv. 55/A. § 1. bek. b) pont]</t>
  </si>
  <si>
    <t>K4604</t>
  </si>
  <si>
    <t>ebből: természetben nyújtott lakásfenntartási támogatás [Szoctv. 47.§ (1) bek. b) pont]</t>
  </si>
  <si>
    <t>K4605</t>
  </si>
  <si>
    <t>ebből: adósságkezelési szolgáltatás keretében gáz-vagy áram fogyasztást mérő készülék biztosítása [Szoctv. 55/A. § (3) bek.]</t>
  </si>
  <si>
    <t>K4606</t>
  </si>
  <si>
    <t>Intézményi ellátottak pénzbeli juttatásai (&gt;=103+104)</t>
  </si>
  <si>
    <t>K47</t>
  </si>
  <si>
    <t>ebből: állami gondozottak pénzbeli juttatásai</t>
  </si>
  <si>
    <t>K4701</t>
  </si>
  <si>
    <t>ebből: oktatásban résztvevők pénzbeli juttatásai</t>
  </si>
  <si>
    <t>K4702</t>
  </si>
  <si>
    <t>Egyéb nem intézményi ellátások (&gt;=106+…+130)</t>
  </si>
  <si>
    <t>K48</t>
  </si>
  <si>
    <t>ebből: házastársi pótlék</t>
  </si>
  <si>
    <t>K4801</t>
  </si>
  <si>
    <t>ebből: Hadigondozottak Közalapítványát terhelő hadigondozotti ellátások</t>
  </si>
  <si>
    <t>K4802</t>
  </si>
  <si>
    <t>ebből: tudományos fokozattal rendelkezők nyugdíjkiegészítése</t>
  </si>
  <si>
    <t>K4803</t>
  </si>
  <si>
    <t>ebből: nemzeti gondozotti ellátások</t>
  </si>
  <si>
    <t>K4804</t>
  </si>
  <si>
    <t>ebből: nemzeti helytállásért pótlék</t>
  </si>
  <si>
    <t>K4805</t>
  </si>
  <si>
    <t>ebből: egyes nyugdíjjogi hátrányok enyhítése miatti (közszolgálati idő után járó) nyugdíj-kiegészítés</t>
  </si>
  <si>
    <t>K4806</t>
  </si>
  <si>
    <t>ebből: egyes, tartós időtartamú szabadságelvonást elszenvedettek részére járó juttatás</t>
  </si>
  <si>
    <t>K4807</t>
  </si>
  <si>
    <t>ebből: a Nemzet Színésze címet viselő színészek havi életjáradéka, művészeti nyugdíjsegélyek, balettművészeti életjáradék</t>
  </si>
  <si>
    <t>K4808</t>
  </si>
  <si>
    <t>ebből: az elhunyt akadémikusok hozzátartozóinak folyósított özvegyi- és árvaellátás</t>
  </si>
  <si>
    <t>K4809</t>
  </si>
  <si>
    <t>ebből: a Nemzet Sportolója címmel járó járadék, olimpiai járadék, idős sportolók szociális támogatása</t>
  </si>
  <si>
    <t>K4810</t>
  </si>
  <si>
    <t>ebből: életjáradék termőföldért</t>
  </si>
  <si>
    <t>K4811</t>
  </si>
  <si>
    <t>ebből: Bevándorlási és Állampolgársági Hivatal által folyósított ellátások</t>
  </si>
  <si>
    <t>K4812</t>
  </si>
  <si>
    <t>ebből: szépkorúak jubileumi juttatása</t>
  </si>
  <si>
    <t>K4813</t>
  </si>
  <si>
    <t>ebből: időskorúak járadéka [Szoctv. 32/B. § (1) bekezdése]</t>
  </si>
  <si>
    <t>K4814</t>
  </si>
  <si>
    <t>ebből: rendszeres szociális segély [Szoctv. 37. § (1) bek. a) - d) pontja]</t>
  </si>
  <si>
    <t>K4815</t>
  </si>
  <si>
    <t>ebből: önkormányzati segély [Szoctv. 45.§]</t>
  </si>
  <si>
    <t>K4816</t>
  </si>
  <si>
    <t>ebből: egyéb, az önkormányzat rendeletében megállapított juttatás</t>
  </si>
  <si>
    <t>K4817</t>
  </si>
  <si>
    <t>ebből: természetben nyújtott rendszeres szociális segély [Szoctv. 47.§ (1) bekezdés a) pontja]</t>
  </si>
  <si>
    <t>K4818</t>
  </si>
  <si>
    <t>ebből: természetben nyújtott önkormányzati segély [Szoctv. 47. § (1) bekezdés c) pontja],</t>
  </si>
  <si>
    <t>K4819</t>
  </si>
  <si>
    <t>ebből: köztemetés [Szoctv. 48.§]</t>
  </si>
  <si>
    <t>K4820</t>
  </si>
  <si>
    <t>ebből: rászorultságtól függõ normatív kedvezmények [Gyvt. 151. § (5) bekezdése]</t>
  </si>
  <si>
    <t>K4821</t>
  </si>
  <si>
    <t>ebből: önkormányzat által saját hatáskörben (nem szociális és gyermekvédelmi előírások alapján) adott pénzügyi ellátás</t>
  </si>
  <si>
    <t>K4822</t>
  </si>
  <si>
    <t>ebből: önkormányzat által saját hatáskörben (nem szociális és gyermekvédelmi előírások alapján) adott természetbeni ellátás</t>
  </si>
  <si>
    <t>K4823</t>
  </si>
  <si>
    <t>ebből: települési támogatás [Szoctv. 45.§]</t>
  </si>
  <si>
    <t>K4824</t>
  </si>
  <si>
    <t>ebből: egészségkárosodási és gyermekfelügyeleti támogatás [Szoctv. 37.§ (1) bekezdés a) és b) pontja]</t>
  </si>
  <si>
    <t>K4825</t>
  </si>
  <si>
    <t>ELLÁTOTTAK PÉNZBELI JUTTATÁSAI (=61+62+74+75+85+95+102+105)</t>
  </si>
  <si>
    <t>K4</t>
  </si>
  <si>
    <t>Nemzetközi kötelezettségek (&gt;=133)</t>
  </si>
  <si>
    <t>K501</t>
  </si>
  <si>
    <t>ebből: Európai Unió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</si>
  <si>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</si>
  <si>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</si>
  <si>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</si>
  <si>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</si>
  <si>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</si>
  <si>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</si>
  <si>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(=134+135+136)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</si>
  <si>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</si>
  <si>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</si>
  <si>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</si>
  <si>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(=140+…+149)</t>
  </si>
  <si>
    <t>K504</t>
  </si>
  <si>
    <t>Működési célú visszatérítendő támogatások, kölcsönök törlesztése államháztartáson belülre (=151+…+160)</t>
  </si>
  <si>
    <t>K505</t>
  </si>
  <si>
    <t>Egyéb működési célú támogatások államháztartáson belülre (=162+…+171)</t>
  </si>
  <si>
    <t>K506</t>
  </si>
  <si>
    <t>Működési célú garancia- és kezességvállalásból származó kifizetés államháztartáson kívülre (&gt;=173)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</si>
  <si>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</si>
  <si>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</si>
  <si>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(=175+…+185)</t>
  </si>
  <si>
    <t>K508</t>
  </si>
  <si>
    <t>K508-01</t>
  </si>
  <si>
    <t>K508-02</t>
  </si>
  <si>
    <t>K508-03</t>
  </si>
  <si>
    <t>K508-04</t>
  </si>
  <si>
    <t>K508-05</t>
  </si>
  <si>
    <t>K508-06</t>
  </si>
  <si>
    <t>K508-07</t>
  </si>
  <si>
    <t>K508-08</t>
  </si>
  <si>
    <t>K508-09</t>
  </si>
  <si>
    <t>K508-10</t>
  </si>
  <si>
    <t>K508-11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</si>
  <si>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</si>
  <si>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</si>
  <si>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</si>
  <si>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</si>
  <si>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</si>
  <si>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</si>
  <si>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 (=190+…+199)</t>
  </si>
  <si>
    <t>K512</t>
  </si>
  <si>
    <t>K512-01</t>
  </si>
  <si>
    <t>K512-02</t>
  </si>
  <si>
    <t>K512-03</t>
  </si>
  <si>
    <t>K512-04</t>
  </si>
  <si>
    <t>K512-05</t>
  </si>
  <si>
    <t>K512-06</t>
  </si>
  <si>
    <t>K512-07</t>
  </si>
  <si>
    <t>K512-08</t>
  </si>
  <si>
    <t>K512-09</t>
  </si>
  <si>
    <t>K512-10</t>
  </si>
  <si>
    <t>Tartalék</t>
  </si>
  <si>
    <t>K513</t>
  </si>
  <si>
    <t>ebből: általános tartalék</t>
  </si>
  <si>
    <t>K513-1</t>
  </si>
  <si>
    <t>ebből: céltartalék</t>
  </si>
  <si>
    <t>K513-2</t>
  </si>
  <si>
    <t>EGYÉB MŰKÖDÉSI CÉLÚ KIADÁSOK (=132+137+138+139+150+161+172+174+186+187+188+189+200)</t>
  </si>
  <si>
    <t>K5</t>
  </si>
  <si>
    <t>Immateriális javak beszerzése, létesítése</t>
  </si>
  <si>
    <t>K61</t>
  </si>
  <si>
    <t>Ingatlanok beszerzése, létesítése (&gt;=204)</t>
  </si>
  <si>
    <t>K62</t>
  </si>
  <si>
    <t>M1 autópálya lehajtó tervezési költségei</t>
  </si>
  <si>
    <t>Bocskai István Magyar-Német Két Tanítási Nyelvű Általános Iskolában futó- és sportpálya kialakítása (ebből 19 878 eFt pályázati támogatás, ami már bevételként megérkezett)</t>
  </si>
  <si>
    <t>Kossuth u. 99. szám alatt rendőrségi szolgálati lakások kialakítása</t>
  </si>
  <si>
    <t>Páty, Gyártelep utca és Mélyárok utca felújítása (ebből 11 976 eFt pályázati támogatás, ami már bevételként megérkezett)</t>
  </si>
  <si>
    <t>147/4 hrsz. ingatlan vételára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</si>
  <si>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</si>
  <si>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</si>
  <si>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</si>
  <si>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</si>
  <si>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</si>
  <si>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</si>
  <si>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</si>
  <si>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</si>
  <si>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</si>
  <si>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</si>
  <si>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(=202+203+205+…+209)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</si>
  <si>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</si>
  <si>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</si>
  <si>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</si>
  <si>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</si>
  <si>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</si>
  <si>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</si>
  <si>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</si>
  <si>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</si>
  <si>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</si>
  <si>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(=211+...+214)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</si>
  <si>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</si>
  <si>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</si>
  <si>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</si>
  <si>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(=218+…+227)</t>
  </si>
  <si>
    <t>K82</t>
  </si>
  <si>
    <t>Felhalmozási célú visszatérítendő támogatások, kölcsönök törlesztése államháztartáson belülre (=229+…+238)</t>
  </si>
  <si>
    <t>K83</t>
  </si>
  <si>
    <t>Egyéb felhalmozási célú támogatások államháztartáson belülre (=240+…+249)</t>
  </si>
  <si>
    <t>K84</t>
  </si>
  <si>
    <t>Felhalmozási célú garancia- és kezességvállalásból származó kifizetés államháztartáson kívülre (&gt;=251)</t>
  </si>
  <si>
    <t>K85</t>
  </si>
  <si>
    <t>Felhalmozási célú visszatérítendő támogatások, kölcsönök nyújtása államháztartáson kívülre (=253+…+263)</t>
  </si>
  <si>
    <t>K86</t>
  </si>
  <si>
    <t>Lakástámogatás</t>
  </si>
  <si>
    <t>K87</t>
  </si>
  <si>
    <t>Felhalmozási célú támogatások az Európai Uniónak</t>
  </si>
  <si>
    <t>K88</t>
  </si>
  <si>
    <t>Egyéb felhalmozási célú támogatások államháztartáson kívülre (=267+…+276)</t>
  </si>
  <si>
    <t>K89</t>
  </si>
  <si>
    <t>EGYÉB FELHALMOZÁSI CÉLÚ KIADÁSOK (=216+217+228+239+250+252+264+265+266)</t>
  </si>
  <si>
    <t>K8</t>
  </si>
  <si>
    <t>K1-K8</t>
  </si>
  <si>
    <t>01</t>
  </si>
  <si>
    <t>Hosszú lejáratú hitelek, kölcsönök törlesztése pénzügyi vállalkozásnak (&gt;=02)</t>
  </si>
  <si>
    <t>K9111</t>
  </si>
  <si>
    <t>02</t>
  </si>
  <si>
    <t>ebből: fedezeti ügyletek nettó kiadásai</t>
  </si>
  <si>
    <t>03</t>
  </si>
  <si>
    <t>Likviditási célú hitelek, kölcsönök törlesztése pénzügyi vállalkozásnak</t>
  </si>
  <si>
    <t>K9112</t>
  </si>
  <si>
    <t>04</t>
  </si>
  <si>
    <t>Rövid lejáratú hitelek, kölcsönök törlesztése pénzügyi vállalkozásnak (&gt;=05)</t>
  </si>
  <si>
    <t>K9113</t>
  </si>
  <si>
    <t>05</t>
  </si>
  <si>
    <t>K9113-1</t>
  </si>
  <si>
    <t>06</t>
  </si>
  <si>
    <t>Hitel-, kölcsöntörlesztés államháztartáson kívülre (=01+03+04)</t>
  </si>
  <si>
    <t>K911</t>
  </si>
  <si>
    <t>07</t>
  </si>
  <si>
    <t>Forgatási célú belföldi értékpapírok vásárlása (&gt;=08+09)</t>
  </si>
  <si>
    <t>K9121</t>
  </si>
  <si>
    <t>08</t>
  </si>
  <si>
    <t>ebből: befektetési jegyek</t>
  </si>
  <si>
    <t>09</t>
  </si>
  <si>
    <t>ebből: kárpótlási jegyek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</si>
  <si>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</si>
  <si>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</si>
  <si>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</si>
  <si>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</si>
  <si>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 (&gt;=13+14+15)</t>
  </si>
  <si>
    <t>K9124</t>
  </si>
  <si>
    <t>Belföldi kötvények beváltása</t>
  </si>
  <si>
    <t>K9125</t>
  </si>
  <si>
    <t>Éven túli lejáratú belföldi értékpapírok beváltása (&gt;=18)</t>
  </si>
  <si>
    <t>K9126</t>
  </si>
  <si>
    <t>Belföldi értékpapírok kiadásai (=07+10+11+12+16+17)</t>
  </si>
  <si>
    <t>K912</t>
  </si>
  <si>
    <t>Államháztartáson belüli megelőlegezések folyósítása</t>
  </si>
  <si>
    <t>K913</t>
  </si>
  <si>
    <t>21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</si>
  <si>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</si>
  <si>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</si>
  <si>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</si>
  <si>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</si>
  <si>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</si>
  <si>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</si>
  <si>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</si>
  <si>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</si>
  <si>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</si>
  <si>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</si>
  <si>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</si>
  <si>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</si>
  <si>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</si>
  <si>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</si>
  <si>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(=26+27)</t>
  </si>
  <si>
    <t>K919</t>
  </si>
  <si>
    <t>Belföldi finanszírozás kiadásai (=06+19+…+25+28)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</si>
  <si>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</si>
  <si>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</si>
  <si>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</si>
  <si>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</si>
  <si>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</si>
  <si>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 (&gt;=33)</t>
  </si>
  <si>
    <t>K923</t>
  </si>
  <si>
    <t>Hitelek, kölcsönök törlesztése külföldi kormányoknak és nemzetközi szervezeteknek</t>
  </si>
  <si>
    <t>K924</t>
  </si>
  <si>
    <t>Hitelek, kölcsönök törlesztése külföldi pénzintézeteknek (&gt;=36)</t>
  </si>
  <si>
    <t>K925</t>
  </si>
  <si>
    <t>Külföldi finanszírozás kiadásai (=30+31+32+34+35)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</si>
  <si>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</si>
  <si>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</si>
  <si>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</si>
  <si>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</si>
  <si>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</si>
  <si>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(=29+37+38+39)</t>
  </si>
  <si>
    <t>K9</t>
  </si>
  <si>
    <t>KÖLTSÉGVETÉSI KIADÁSOK (=20+21+60+131+201+210+215+277)</t>
  </si>
  <si>
    <t>K1-K9</t>
  </si>
  <si>
    <t>BELSŐ FINANSZÍROZÁS NÉLKÜLI KÖLTSÉGVETÉSI KIADÁSOK</t>
  </si>
  <si>
    <t>Pályázati cél</t>
  </si>
  <si>
    <t>2016 EREDETI</t>
  </si>
  <si>
    <t>2016 MÓDOSÍTOTT</t>
  </si>
  <si>
    <t>Teljes költség</t>
  </si>
  <si>
    <t>Források</t>
  </si>
  <si>
    <t>bruttó</t>
  </si>
  <si>
    <t>nettó</t>
  </si>
  <si>
    <t>ÁFA</t>
  </si>
  <si>
    <t>saját</t>
  </si>
  <si>
    <t>átvett pénzeszköz</t>
  </si>
  <si>
    <t>központi támogatás</t>
  </si>
  <si>
    <t>Pályázatok összesen</t>
  </si>
  <si>
    <t>Magyarország 2015. évi központi költségvetéséről szóló 2014. évi C. törvény 3. melléklet II.4. pont c) szerinti az önkormányzati feladatellátást szolgáló fejlesztések támogatására kiírt pályázat (belterületi utak, járdák, hidak felújítása)</t>
  </si>
  <si>
    <t>Magyarország 2015. évi központi költségvetéséről szóló 2014. évi C. törvény 3. melléklet II.4. pont c) szerinti az önkormányzati feladatellátást szolgáló fejlesztések támogatására kiírt pályázat (óvodai, iskolai és utánpótlás sport infrastruktúra-fejlesztés, felújítás, vagy új sportlétesítmény létrehozása)</t>
  </si>
  <si>
    <t>Belügyminisztériumi támogatás a Kossuth u. 99. szám alatti rendőrségi épületben szolgálati lakás kialakítására</t>
  </si>
  <si>
    <t>KIADÁSI ELŐIRÁNYZAT</t>
  </si>
  <si>
    <t>2016 támogatott</t>
  </si>
  <si>
    <t>TARTALÉKOK ÖSSZESEN</t>
  </si>
  <si>
    <r>
      <t>Általános tartalék</t>
    </r>
    <r>
      <rPr>
        <sz val="10"/>
        <rFont val="Calibri Light"/>
        <family val="2"/>
        <charset val="238"/>
      </rPr>
      <t xml:space="preserve"> (szabadon felhasználható)</t>
    </r>
  </si>
  <si>
    <t>Címzett tartalékok összesen</t>
  </si>
  <si>
    <t>2015. évről áthozott előirányzatok</t>
  </si>
  <si>
    <t xml:space="preserve">Nagypince felújítása és állagmegőrzése </t>
  </si>
  <si>
    <t>Tervezési munkákhoz szükséges előirányzatok</t>
  </si>
  <si>
    <t>Pincehegy víziközmű-fejlesztési feladatainak tervezési feladatai</t>
  </si>
  <si>
    <t>"Fő utca" program tervezési költsége</t>
  </si>
  <si>
    <t>Önkormányzati működéshez kapcsolódó kiadások</t>
  </si>
  <si>
    <t>Idősek Napköziotthonának létrehozása + 2016. évi működési költségek 2016. szeptember 1-jei tervezett indulással</t>
  </si>
  <si>
    <t>Máltai Szeretetszolgálat részére átvállalt kötelező önkormányzati feladat finanszírozása</t>
  </si>
  <si>
    <t>HPV védőoltás 2016</t>
  </si>
  <si>
    <t>Bocskai István Magyar-Német Két Tanítási Nyelvű Általános Iskola kérelme 2016. évi kiadásokhoz való hozzájárulásra</t>
  </si>
  <si>
    <t>Bocskai István Két Tanítási Nyelvű Általános Iskolában kazán beüzemelésének költségei</t>
  </si>
  <si>
    <t>Pátyolgató Óvoda Maci Csoportjába vízlágyító felszerelése a fűtési rendszer működtetéséhez</t>
  </si>
  <si>
    <t>HÍD Gyermekjóléti és Szociális Központ finanszírozása</t>
  </si>
  <si>
    <t>Katolikus ravatalozó vételára</t>
  </si>
  <si>
    <t>Globomax szavazórendszer bővítése</t>
  </si>
  <si>
    <t>Közvilágítási hálózat bővítése</t>
  </si>
  <si>
    <t>Működéshez szükséges bútorbeszerzés, tárgyi eszközök beszerzése az önkormányzatnál és a Polgármesteri Hivatalban</t>
  </si>
  <si>
    <t>Informatikai eszközbeszerzés és fejlesztés a Polgármesteri Hivatalban és a Pátyolgató Óvodában</t>
  </si>
  <si>
    <t>Páty, 631 hrsz. alatti élőfüves MLSZ labdarúgó-pálya fenntartási kiadásai</t>
  </si>
  <si>
    <t>Települési rágcsálóirtási feladatok finanszírozása</t>
  </si>
  <si>
    <t xml:space="preserve">Pátyolgató Óvoda 2016. évi eszközfejlesztése </t>
  </si>
  <si>
    <t>Településfejlesztési kiadások</t>
  </si>
  <si>
    <t>Útépítések és útfelújítások előirányzata</t>
  </si>
  <si>
    <t>Pincehegyi infrastruktúra fejlesztésének kivitelezési költségei</t>
  </si>
  <si>
    <t>Futballpálya világításának fejlesztése</t>
  </si>
  <si>
    <t>Országzászló körüli tér kivitelezése</t>
  </si>
  <si>
    <t>Kossuth utcai kerekeskút felújítása, illetve a Trobágyi úton kőkereszt állítása</t>
  </si>
  <si>
    <t>Katolikus templom körüli parkoló kialakítása</t>
  </si>
  <si>
    <t>PVK Nkft. által üzemeltetett hulladékudvar fejlesztési kiadásai</t>
  </si>
  <si>
    <t>Egyéb tervezett kiadások</t>
  </si>
  <si>
    <t>2016. évi testvértelepülési kapcsolatok rendezvényeinek kiadásai</t>
  </si>
  <si>
    <t>Pincefalvak Szövetségének 2016. találkozója Pátyon</t>
  </si>
  <si>
    <t>TÁMOGATÁS-FELHASZNÁLÁSI ÜTEMTERV 2016
PVK Nkft.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</si>
  <si>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</si>
  <si>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</si>
  <si>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</si>
  <si>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</si>
  <si>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</si>
  <si>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</si>
  <si>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</si>
  <si>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</si>
  <si>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</si>
  <si>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</si>
  <si>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</si>
  <si>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</si>
  <si>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összesen</t>
  </si>
  <si>
    <t>Személyi juttatások</t>
  </si>
  <si>
    <t>Bruttó Illetmények, cafetéria, járulékok</t>
  </si>
  <si>
    <t>Közmunkások bérkiegészítése 30% 7 főre (79 155 Ft 30%-a)</t>
  </si>
  <si>
    <t>Anyag és egyéb költségek</t>
  </si>
  <si>
    <t>Belterületi települési hulladék kezelés</t>
  </si>
  <si>
    <t>Belterületi útkarbantartás</t>
  </si>
  <si>
    <t>Önkormányzati árkok, csapadékvíz elvezetők, hidak karbantartása</t>
  </si>
  <si>
    <t>Útszóró só, homok beszerzése, KRESZ táblák, utcatáblák karbantartása</t>
  </si>
  <si>
    <t>Önkormányzati épületek karbantartása (15 épület), terek, sétányok gondozása, közvilágítás karbantartása</t>
  </si>
  <si>
    <t>Önkormányzati zöldterületek gondozása, kezelése, Széchenyi tér, sétány, stb.</t>
  </si>
  <si>
    <t>PVK Nkft. gépjárművek és gépek javítása</t>
  </si>
  <si>
    <t>PVK Nkft. kötelező biztosítás</t>
  </si>
  <si>
    <t>Falugondnok dologi kiadásai (gép, eszköz, munkaruha, üzemanyag, stb.)</t>
  </si>
  <si>
    <t>Tisztítószerek beszerzése (általános iskola)</t>
  </si>
  <si>
    <t>Karbantartás, kisjavítási szolgáltatás (általános iskola)</t>
  </si>
  <si>
    <t>Kisrágcsálók irtása 11 épületben évente kétszer</t>
  </si>
  <si>
    <t>Polgármesteri Hivatal, védőnői helyiségek, rendelők tisztítószer-beszerzése, üzemeltetése</t>
  </si>
  <si>
    <t>Összes támogatásként átadott forrás</t>
  </si>
  <si>
    <t>határozat száma</t>
  </si>
  <si>
    <t>kelte</t>
  </si>
  <si>
    <t>határozat tartalma</t>
  </si>
  <si>
    <t>nettó összeg</t>
  </si>
  <si>
    <t>ÁFA / járulékok</t>
  </si>
  <si>
    <t>bruttó összeg</t>
  </si>
  <si>
    <t>átcsoportosítás</t>
  </si>
  <si>
    <t>honnan</t>
  </si>
  <si>
    <t>hova</t>
  </si>
  <si>
    <t>Partner neve</t>
  </si>
  <si>
    <t>FELADAT</t>
  </si>
  <si>
    <t>ütem</t>
  </si>
  <si>
    <t>díj</t>
  </si>
  <si>
    <t>éves díj</t>
  </si>
  <si>
    <t>intézmény</t>
  </si>
  <si>
    <t>Computrend 2000 Kft.</t>
  </si>
  <si>
    <t>EcoSTAT pénzügyi nyilvántartási modul</t>
  </si>
  <si>
    <t>Polgármesteri Hivatal</t>
  </si>
  <si>
    <t>Biatorbágy, Etyek, Herceghalom, Páty Fogorvosi Társulása</t>
  </si>
  <si>
    <t>fogorvosi ügyelet ellátása</t>
  </si>
  <si>
    <t>Önkormányzat</t>
  </si>
  <si>
    <t>Jancsár Ügyvédi Iroda</t>
  </si>
  <si>
    <t>jogi képviselet ellátása</t>
  </si>
  <si>
    <t>Adatközpont Kft.</t>
  </si>
  <si>
    <t>honlap tárhelyszolgáltatás</t>
  </si>
  <si>
    <t>Jakabnet Szoftverház Kft.</t>
  </si>
  <si>
    <t>szociális nyilvántartó program</t>
  </si>
  <si>
    <t>DMS ONE Zrt.</t>
  </si>
  <si>
    <t>iktatóprogram</t>
  </si>
  <si>
    <t>Info Support Bt.</t>
  </si>
  <si>
    <t>rendszergazdai feladatok</t>
  </si>
  <si>
    <t>Kistérségi Ellenőrzési Központ Kft.</t>
  </si>
  <si>
    <t>belső ellenőrzési feladatok</t>
  </si>
  <si>
    <t>Quercus Consulting Kft.</t>
  </si>
  <si>
    <t xml:space="preserve">honlap üzemeltetési feladatok </t>
  </si>
  <si>
    <t>Polisz Kft.</t>
  </si>
  <si>
    <t>gyepmesteri tevékenység</t>
  </si>
  <si>
    <t>Kitaibel Kiadó Bt.</t>
  </si>
  <si>
    <t>Pátyi Kurír nyomdaköltsége</t>
  </si>
  <si>
    <t>Szádváriné Kiss Mária</t>
  </si>
  <si>
    <t>Pátyi Kurír főszerkesztői díja</t>
  </si>
  <si>
    <t>Napraforgó Stúdió Bt.</t>
  </si>
  <si>
    <t>pszichológiai tanácsadási feladatok</t>
  </si>
  <si>
    <t>Mi-Tax Kft.</t>
  </si>
  <si>
    <t>irodaszer-szállítás</t>
  </si>
  <si>
    <t>Flexiton Kft.</t>
  </si>
  <si>
    <t>ASP rendszer biztosítása</t>
  </si>
  <si>
    <t>Budakörnyéki Önkormányzati Társulás</t>
  </si>
  <si>
    <t>tagdíj</t>
  </si>
  <si>
    <t>SZKKI Data Kft.</t>
  </si>
  <si>
    <t>könyvelési, nyilvántartási feladatok</t>
  </si>
  <si>
    <t>Alba Idea Kft.</t>
  </si>
  <si>
    <t>iskolai fénymásoló üzemeltetése</t>
  </si>
  <si>
    <t>Konica Minolta</t>
  </si>
  <si>
    <t>fénymásoló-üzemeltetés</t>
  </si>
  <si>
    <t>Főnix-MED Zrt.</t>
  </si>
  <si>
    <t>háziorvosi ügyelet ellátása</t>
  </si>
  <si>
    <t>Multi Alarm Zrt.</t>
  </si>
  <si>
    <t>iskola riasztórendszer felügyelete</t>
  </si>
  <si>
    <t>Axial Építész Stúdió</t>
  </si>
  <si>
    <t>főépítészi feladatok ellátása</t>
  </si>
  <si>
    <t xml:space="preserve">Buda Környéki Médiaszolgáltató Kft. </t>
  </si>
  <si>
    <t>tévéfelvételek és közvetítések készítése</t>
  </si>
  <si>
    <t>OTP Bank Nyrt.</t>
  </si>
  <si>
    <t>bankköltségek</t>
  </si>
  <si>
    <t>Művelődési Ház</t>
  </si>
  <si>
    <t>Pátyolgató Óvoda</t>
  </si>
  <si>
    <t>TÖOSZ</t>
  </si>
  <si>
    <t>Generali Biztosító Zrt.</t>
  </si>
  <si>
    <t>vagyonbiztosítás</t>
  </si>
  <si>
    <t>Magyar Posta Zrt.</t>
  </si>
  <si>
    <t>postaköltségek</t>
  </si>
  <si>
    <t>Bursa Hungarica pályázat önrész</t>
  </si>
  <si>
    <t>tanuló gyermekek támogatása</t>
  </si>
  <si>
    <t>munkakör</t>
  </si>
  <si>
    <t>besorolás</t>
  </si>
  <si>
    <t>előrelépés ideje</t>
  </si>
  <si>
    <t>név</t>
  </si>
  <si>
    <t>alapilletmény</t>
  </si>
  <si>
    <t>egyéb kötelező pótlék / illetménykiegészités</t>
  </si>
  <si>
    <t>nyelvvizsga pótlék</t>
  </si>
  <si>
    <t>egyéb feltételhez kötött pótlék / munkáltatói pótlék</t>
  </si>
  <si>
    <t>vezetői pótlék</t>
  </si>
  <si>
    <t>eltérités mértéke</t>
  </si>
  <si>
    <t>eltérités időpontja</t>
  </si>
  <si>
    <t>eltérités összege</t>
  </si>
  <si>
    <t>havi illetmény</t>
  </si>
  <si>
    <t>aktiv  hónapok száma</t>
  </si>
  <si>
    <t>előre sorolás miatti év közbeni korrekció teljes évre</t>
  </si>
  <si>
    <t>törvény szerinti illetmények, munkabérek</t>
  </si>
  <si>
    <t>normatív jutalmak</t>
  </si>
  <si>
    <t>helyettesitési dij mértéke</t>
  </si>
  <si>
    <t>helyettesített időtartam</t>
  </si>
  <si>
    <t>helyettesitési dij összege</t>
  </si>
  <si>
    <t>Béren kívüli juttatások / év</t>
  </si>
  <si>
    <t>Közlekedési költségtérítés / év</t>
  </si>
  <si>
    <t>Egyéb költségtéritések</t>
  </si>
  <si>
    <t>Egyéb költségtérítések / év</t>
  </si>
  <si>
    <t>Foglalkoztatottak egyéb személyi juttatásai</t>
  </si>
  <si>
    <t>Foglalkoztatottak személyi juttatásai</t>
  </si>
  <si>
    <t>Külső személyi juttatások</t>
  </si>
  <si>
    <t>SZEMÉLYI JUTTATÁSOK</t>
  </si>
  <si>
    <t>Szociális hozzájárulási adó</t>
  </si>
  <si>
    <t>Rehabilitációs hozzájárulás</t>
  </si>
  <si>
    <t>Korkedvezmény-biztosítási járulék</t>
  </si>
  <si>
    <t>Egészségügyi hozzájárulás</t>
  </si>
  <si>
    <t>Táppénz hozzájárulás</t>
  </si>
  <si>
    <t>Munkaadót a foglalkoztatottak részére történő kifizetésekkel kapcsolatban terhelő más járulék jellegű kötelezettségek</t>
  </si>
  <si>
    <t>munkáltatót terhelő személyi jövedelemadó</t>
  </si>
  <si>
    <t>Munkaadókat terhelő járulékok és szociális hozzájárulási adó</t>
  </si>
  <si>
    <t>ÖNKORMÁNYZAT</t>
  </si>
  <si>
    <t>Kttv.</t>
  </si>
  <si>
    <t>0%</t>
  </si>
  <si>
    <t>2012.03.01</t>
  </si>
  <si>
    <t>7%</t>
  </si>
  <si>
    <t>2013.01.01</t>
  </si>
  <si>
    <t>személyi bér</t>
  </si>
  <si>
    <t>2015.12.01.</t>
  </si>
  <si>
    <t>társadalombiztosítás pénzügyi alapjai</t>
  </si>
</sst>
</file>

<file path=xl/styles.xml><?xml version="1.0" encoding="utf-8"?>
<styleSheet xmlns="http://schemas.openxmlformats.org/spreadsheetml/2006/main">
  <numFmts count="6">
    <numFmt numFmtId="164" formatCode="0__"/>
    <numFmt numFmtId="165" formatCode="#,##0\ &quot;Ft&quot;"/>
    <numFmt numFmtId="166" formatCode="_-* #,##0\ _F_t_-;\-* #,##0\ _F_t_-;_-* &quot;-&quot;??\ _F_t_-;_-@_-"/>
    <numFmt numFmtId="167" formatCode="#,##0.000\ _F_t;[Red]\-#,##0.000\ _F_t"/>
    <numFmt numFmtId="168" formatCode="#,##0.000\ _H_U_F;[Red]\-#,##0.000\ _H_U_F"/>
    <numFmt numFmtId="169" formatCode="#,##0.0\ _F_t;[Red]\-#,##0.0\ _F_t"/>
  </numFmts>
  <fonts count="31">
    <font>
      <sz val="10"/>
      <name val="Arial CE"/>
    </font>
    <font>
      <sz val="10"/>
      <name val="Arial CE"/>
    </font>
    <font>
      <sz val="10"/>
      <name val="Arial"/>
      <family val="2"/>
    </font>
    <font>
      <sz val="8"/>
      <name val="Arial CE"/>
    </font>
    <font>
      <sz val="10"/>
      <name val="Arial Narrow"/>
      <family val="2"/>
      <charset val="238"/>
    </font>
    <font>
      <b/>
      <sz val="10"/>
      <name val="Arial CE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 Light"/>
      <family val="2"/>
      <charset val="238"/>
    </font>
    <font>
      <b/>
      <sz val="11"/>
      <name val="Calibri Light"/>
      <family val="2"/>
      <charset val="238"/>
    </font>
    <font>
      <sz val="10"/>
      <color theme="4" tint="-0.499984740745262"/>
      <name val="Calibri Light"/>
      <family val="2"/>
      <charset val="238"/>
    </font>
    <font>
      <b/>
      <sz val="10"/>
      <name val="Calibri Light"/>
      <family val="2"/>
      <charset val="238"/>
    </font>
    <font>
      <b/>
      <sz val="10"/>
      <color theme="4" tint="-0.499984740745262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10"/>
      <color indexed="8"/>
      <name val="Calibri Light"/>
      <family val="2"/>
      <charset val="238"/>
    </font>
    <font>
      <b/>
      <i/>
      <sz val="10"/>
      <name val="Calibri Light"/>
      <family val="2"/>
      <charset val="238"/>
    </font>
    <font>
      <i/>
      <sz val="10"/>
      <name val="Calibri Light"/>
      <family val="2"/>
      <charset val="238"/>
    </font>
    <font>
      <b/>
      <i/>
      <sz val="10"/>
      <color indexed="8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1"/>
      <name val="Calibri Light"/>
      <family val="2"/>
      <charset val="238"/>
    </font>
    <font>
      <b/>
      <sz val="11"/>
      <color indexed="8"/>
      <name val="Calibri Light"/>
      <family val="2"/>
      <charset val="238"/>
    </font>
    <font>
      <sz val="11"/>
      <color indexed="8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gray0625">
        <bgColor rgb="FFFFFF00"/>
      </patternFill>
    </fill>
    <fill>
      <patternFill patternType="gray0625">
        <bgColor rgb="FFFFC000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40" fontId="1" fillId="0" borderId="0" applyFont="0" applyFill="0" applyBorder="0" applyAlignment="0" applyProtection="0"/>
    <xf numFmtId="3" fontId="2" fillId="0" borderId="0">
      <alignment horizontal="right" vertical="center"/>
    </xf>
    <xf numFmtId="3" fontId="4" fillId="0" borderId="1">
      <alignment horizontal="right" vertical="center" wrapText="1"/>
    </xf>
    <xf numFmtId="9" fontId="1" fillId="0" borderId="0" applyFont="0" applyFill="0" applyBorder="0" applyAlignment="0" applyProtection="0"/>
  </cellStyleXfs>
  <cellXfs count="630">
    <xf numFmtId="0" fontId="0" fillId="0" borderId="0" xfId="0"/>
    <xf numFmtId="0" fontId="21" fillId="0" borderId="3" xfId="0" applyFont="1" applyFill="1" applyBorder="1" applyAlignment="1">
      <alignment horizontal="right" vertical="center" wrapText="1"/>
    </xf>
    <xf numFmtId="38" fontId="6" fillId="0" borderId="47" xfId="2" applyNumberFormat="1" applyFont="1" applyFill="1" applyBorder="1" applyAlignment="1">
      <alignment horizontal="center" vertical="center" wrapText="1"/>
    </xf>
    <xf numFmtId="38" fontId="10" fillId="4" borderId="53" xfId="2" applyNumberFormat="1" applyFont="1" applyFill="1" applyBorder="1" applyAlignment="1">
      <alignment vertical="center" wrapText="1"/>
    </xf>
    <xf numFmtId="38" fontId="10" fillId="4" borderId="54" xfId="2" applyNumberFormat="1" applyFont="1" applyFill="1" applyBorder="1" applyAlignment="1">
      <alignment vertical="center" wrapText="1"/>
    </xf>
    <xf numFmtId="38" fontId="10" fillId="4" borderId="54" xfId="2" applyNumberFormat="1" applyFont="1" applyFill="1" applyBorder="1" applyAlignment="1">
      <alignment horizontal="right" vertical="center" wrapText="1"/>
    </xf>
    <xf numFmtId="38" fontId="10" fillId="4" borderId="55" xfId="2" applyNumberFormat="1" applyFont="1" applyFill="1" applyBorder="1" applyAlignment="1">
      <alignment horizontal="right" vertical="center" wrapText="1"/>
    </xf>
    <xf numFmtId="38" fontId="9" fillId="2" borderId="47" xfId="2" applyNumberFormat="1" applyFont="1" applyFill="1" applyBorder="1" applyAlignment="1">
      <alignment horizontal="right" vertical="center" wrapText="1" shrinkToFit="1"/>
    </xf>
    <xf numFmtId="38" fontId="10" fillId="2" borderId="47" xfId="2" applyNumberFormat="1" applyFont="1" applyFill="1" applyBorder="1" applyAlignment="1">
      <alignment horizontal="right" vertical="center" wrapText="1" shrinkToFit="1"/>
    </xf>
    <xf numFmtId="38" fontId="10" fillId="2" borderId="57" xfId="2" applyNumberFormat="1" applyFont="1" applyFill="1" applyBorder="1" applyAlignment="1">
      <alignment horizontal="right" vertical="center" wrapText="1" shrinkToFit="1"/>
    </xf>
    <xf numFmtId="38" fontId="7" fillId="2" borderId="47" xfId="2" applyNumberFormat="1" applyFont="1" applyFill="1" applyBorder="1" applyAlignment="1">
      <alignment horizontal="right" vertical="center" wrapText="1" shrinkToFit="1"/>
    </xf>
    <xf numFmtId="38" fontId="10" fillId="2" borderId="57" xfId="2" applyNumberFormat="1" applyFont="1" applyFill="1" applyBorder="1" applyAlignment="1">
      <alignment horizontal="right" vertical="center" wrapText="1"/>
    </xf>
    <xf numFmtId="38" fontId="9" fillId="2" borderId="59" xfId="2" applyNumberFormat="1" applyFont="1" applyFill="1" applyBorder="1" applyAlignment="1">
      <alignment horizontal="right" vertical="center" wrapText="1" shrinkToFit="1"/>
    </xf>
    <xf numFmtId="38" fontId="10" fillId="2" borderId="59" xfId="2" applyNumberFormat="1" applyFont="1" applyFill="1" applyBorder="1" applyAlignment="1">
      <alignment horizontal="right" vertical="center" wrapText="1" shrinkToFit="1"/>
    </xf>
    <xf numFmtId="38" fontId="7" fillId="2" borderId="59" xfId="2" applyNumberFormat="1" applyFont="1" applyFill="1" applyBorder="1" applyAlignment="1">
      <alignment horizontal="right" vertical="center" wrapText="1" shrinkToFit="1"/>
    </xf>
    <xf numFmtId="38" fontId="10" fillId="2" borderId="60" xfId="2" applyNumberFormat="1" applyFont="1" applyFill="1" applyBorder="1" applyAlignment="1">
      <alignment horizontal="right" vertical="center" wrapText="1"/>
    </xf>
    <xf numFmtId="38" fontId="10" fillId="2" borderId="53" xfId="2" applyNumberFormat="1" applyFont="1" applyFill="1" applyBorder="1" applyAlignment="1">
      <alignment horizontal="right" vertical="center" wrapText="1"/>
    </xf>
    <xf numFmtId="38" fontId="10" fillId="2" borderId="54" xfId="2" applyNumberFormat="1" applyFont="1" applyFill="1" applyBorder="1" applyAlignment="1">
      <alignment horizontal="right" vertical="center" wrapText="1"/>
    </xf>
    <xf numFmtId="38" fontId="10" fillId="2" borderId="55" xfId="2" applyNumberFormat="1" applyFont="1" applyFill="1" applyBorder="1" applyAlignment="1">
      <alignment horizontal="right" vertical="center" wrapText="1"/>
    </xf>
    <xf numFmtId="38" fontId="7" fillId="0" borderId="47" xfId="2" applyNumberFormat="1" applyFont="1" applyFill="1" applyBorder="1" applyAlignment="1">
      <alignment horizontal="right" vertical="center" wrapText="1" shrinkToFit="1"/>
    </xf>
    <xf numFmtId="38" fontId="10" fillId="0" borderId="47" xfId="2" applyNumberFormat="1" applyFont="1" applyFill="1" applyBorder="1" applyAlignment="1">
      <alignment horizontal="right" vertical="center" wrapText="1" shrinkToFit="1"/>
    </xf>
    <xf numFmtId="9" fontId="10" fillId="0" borderId="47" xfId="2" applyNumberFormat="1" applyFont="1" applyFill="1" applyBorder="1" applyAlignment="1">
      <alignment horizontal="right" vertical="center" wrapText="1" shrinkToFit="1"/>
    </xf>
    <xf numFmtId="14" fontId="10" fillId="0" borderId="47" xfId="2" applyNumberFormat="1" applyFont="1" applyFill="1" applyBorder="1" applyAlignment="1">
      <alignment horizontal="right" vertical="center" wrapText="1" shrinkToFit="1"/>
    </xf>
    <xf numFmtId="9" fontId="10" fillId="0" borderId="47" xfId="5" applyFont="1" applyFill="1" applyBorder="1" applyAlignment="1">
      <alignment horizontal="right" vertical="center" wrapText="1" shrinkToFit="1"/>
    </xf>
    <xf numFmtId="38" fontId="9" fillId="0" borderId="47" xfId="2" applyNumberFormat="1" applyFont="1" applyFill="1" applyBorder="1" applyAlignment="1">
      <alignment horizontal="right" vertical="center" wrapText="1" shrinkToFit="1"/>
    </xf>
    <xf numFmtId="167" fontId="9" fillId="0" borderId="47" xfId="2" applyNumberFormat="1" applyFont="1" applyFill="1" applyBorder="1" applyAlignment="1">
      <alignment horizontal="right" vertical="center" wrapText="1" shrinkToFit="1"/>
    </xf>
    <xf numFmtId="38" fontId="6" fillId="0" borderId="47" xfId="2" applyNumberFormat="1" applyFont="1" applyFill="1" applyBorder="1" applyAlignment="1">
      <alignment vertical="center" wrapText="1"/>
    </xf>
    <xf numFmtId="38" fontId="9" fillId="0" borderId="56" xfId="2" applyNumberFormat="1" applyFont="1" applyFill="1" applyBorder="1" applyAlignment="1">
      <alignment horizontal="right" vertical="center" wrapText="1" shrinkToFit="1"/>
    </xf>
    <xf numFmtId="38" fontId="6" fillId="0" borderId="47" xfId="2" applyNumberFormat="1" applyFont="1" applyFill="1" applyBorder="1" applyAlignment="1">
      <alignment horizontal="right" vertical="center" wrapText="1" shrinkToFit="1"/>
    </xf>
    <xf numFmtId="38" fontId="6" fillId="0" borderId="59" xfId="2" applyNumberFormat="1" applyFont="1" applyFill="1" applyBorder="1" applyAlignment="1">
      <alignment horizontal="right" vertical="center" wrapText="1" shrinkToFit="1"/>
    </xf>
    <xf numFmtId="38" fontId="7" fillId="0" borderId="59" xfId="2" applyNumberFormat="1" applyFont="1" applyFill="1" applyBorder="1" applyAlignment="1">
      <alignment horizontal="right" vertical="center" wrapText="1" shrinkToFit="1"/>
    </xf>
    <xf numFmtId="38" fontId="10" fillId="0" borderId="59" xfId="2" applyNumberFormat="1" applyFont="1" applyFill="1" applyBorder="1" applyAlignment="1">
      <alignment horizontal="right" vertical="center" wrapText="1" shrinkToFit="1"/>
    </xf>
    <xf numFmtId="9" fontId="10" fillId="0" borderId="59" xfId="2" applyNumberFormat="1" applyFont="1" applyFill="1" applyBorder="1" applyAlignment="1">
      <alignment horizontal="right" vertical="center" wrapText="1" shrinkToFit="1"/>
    </xf>
    <xf numFmtId="14" fontId="10" fillId="0" borderId="59" xfId="2" applyNumberFormat="1" applyFont="1" applyFill="1" applyBorder="1" applyAlignment="1">
      <alignment horizontal="right" vertical="center" wrapText="1" shrinkToFit="1"/>
    </xf>
    <xf numFmtId="9" fontId="10" fillId="0" borderId="59" xfId="5" applyFont="1" applyFill="1" applyBorder="1" applyAlignment="1">
      <alignment horizontal="right" vertical="center" wrapText="1" shrinkToFit="1"/>
    </xf>
    <xf numFmtId="38" fontId="9" fillId="0" borderId="59" xfId="2" applyNumberFormat="1" applyFont="1" applyFill="1" applyBorder="1" applyAlignment="1">
      <alignment horizontal="right" vertical="center" wrapText="1" shrinkToFit="1"/>
    </xf>
    <xf numFmtId="167" fontId="9" fillId="0" borderId="59" xfId="2" applyNumberFormat="1" applyFont="1" applyFill="1" applyBorder="1" applyAlignment="1">
      <alignment horizontal="right" vertical="center" wrapText="1" shrinkToFit="1"/>
    </xf>
    <xf numFmtId="38" fontId="9" fillId="0" borderId="58" xfId="2" applyNumberFormat="1" applyFont="1" applyFill="1" applyBorder="1" applyAlignment="1">
      <alignment horizontal="right" vertical="center" wrapText="1" shrinkToFit="1"/>
    </xf>
    <xf numFmtId="38" fontId="7" fillId="2" borderId="54" xfId="2" applyNumberFormat="1" applyFont="1" applyFill="1" applyBorder="1" applyAlignment="1">
      <alignment horizontal="right" vertical="center" wrapText="1" shrinkToFit="1"/>
    </xf>
    <xf numFmtId="38" fontId="10" fillId="2" borderId="54" xfId="2" applyNumberFormat="1" applyFont="1" applyFill="1" applyBorder="1" applyAlignment="1">
      <alignment horizontal="right" vertical="center" wrapText="1" shrinkToFit="1"/>
    </xf>
    <xf numFmtId="38" fontId="7" fillId="0" borderId="47" xfId="2" applyNumberFormat="1" applyFont="1" applyFill="1" applyBorder="1" applyAlignment="1">
      <alignment horizontal="center" vertical="center" wrapText="1" shrinkToFit="1"/>
    </xf>
    <xf numFmtId="9" fontId="7" fillId="0" borderId="47" xfId="2" applyNumberFormat="1" applyFont="1" applyFill="1" applyBorder="1" applyAlignment="1">
      <alignment horizontal="center" vertical="center" wrapText="1" shrinkToFit="1"/>
    </xf>
    <xf numFmtId="14" fontId="7" fillId="0" borderId="47" xfId="2" applyNumberFormat="1" applyFont="1" applyFill="1" applyBorder="1" applyAlignment="1">
      <alignment horizontal="center" vertical="center" wrapText="1" shrinkToFit="1"/>
    </xf>
    <xf numFmtId="9" fontId="7" fillId="0" borderId="47" xfId="5" applyFont="1" applyFill="1" applyBorder="1" applyAlignment="1">
      <alignment horizontal="center" vertical="center" wrapText="1" shrinkToFit="1"/>
    </xf>
    <xf numFmtId="38" fontId="10" fillId="0" borderId="47" xfId="2" applyNumberFormat="1" applyFont="1" applyFill="1" applyBorder="1" applyAlignment="1">
      <alignment horizontal="right" vertical="center" wrapText="1"/>
    </xf>
    <xf numFmtId="38" fontId="8" fillId="0" borderId="47" xfId="2" applyNumberFormat="1" applyFont="1" applyFill="1" applyBorder="1" applyAlignment="1">
      <alignment horizontal="right" vertical="center" wrapText="1" shrinkToFit="1"/>
    </xf>
    <xf numFmtId="38" fontId="11" fillId="0" borderId="47" xfId="2" applyNumberFormat="1" applyFont="1" applyFill="1" applyBorder="1" applyAlignment="1">
      <alignment horizontal="right" vertical="center" wrapText="1" shrinkToFit="1"/>
    </xf>
    <xf numFmtId="38" fontId="11" fillId="0" borderId="47" xfId="2" applyNumberFormat="1" applyFont="1" applyFill="1" applyBorder="1" applyAlignment="1">
      <alignment horizontal="right" vertical="center" wrapText="1"/>
    </xf>
    <xf numFmtId="38" fontId="8" fillId="0" borderId="47" xfId="2" applyNumberFormat="1" applyFont="1" applyFill="1" applyBorder="1" applyAlignment="1">
      <alignment horizontal="right" vertical="center" wrapText="1"/>
    </xf>
    <xf numFmtId="38" fontId="7" fillId="0" borderId="47" xfId="2" applyNumberFormat="1" applyFont="1" applyFill="1" applyBorder="1" applyAlignment="1">
      <alignment horizontal="right" vertical="center" wrapText="1"/>
    </xf>
    <xf numFmtId="38" fontId="11" fillId="0" borderId="47" xfId="2" applyNumberFormat="1" applyFont="1" applyFill="1" applyBorder="1" applyAlignment="1">
      <alignment vertical="center" wrapText="1"/>
    </xf>
    <xf numFmtId="38" fontId="10" fillId="0" borderId="47" xfId="2" applyNumberFormat="1" applyFont="1" applyFill="1" applyBorder="1" applyAlignment="1">
      <alignment vertical="center" wrapText="1" shrinkToFit="1"/>
    </xf>
    <xf numFmtId="38" fontId="6" fillId="0" borderId="47" xfId="2" applyNumberFormat="1" applyFont="1" applyFill="1" applyBorder="1" applyAlignment="1">
      <alignment vertical="center" wrapText="1" shrinkToFit="1"/>
    </xf>
    <xf numFmtId="38" fontId="12" fillId="0" borderId="47" xfId="2" applyNumberFormat="1" applyFont="1" applyFill="1" applyBorder="1" applyAlignment="1">
      <alignment vertical="center" wrapText="1"/>
    </xf>
    <xf numFmtId="38" fontId="9" fillId="0" borderId="47" xfId="2" applyNumberFormat="1" applyFont="1" applyFill="1" applyBorder="1" applyAlignment="1">
      <alignment vertical="center" wrapText="1"/>
    </xf>
    <xf numFmtId="38" fontId="9" fillId="0" borderId="47" xfId="2" applyNumberFormat="1" applyFont="1" applyFill="1" applyBorder="1" applyAlignment="1">
      <alignment horizontal="right" vertical="center" wrapText="1"/>
    </xf>
    <xf numFmtId="38" fontId="7" fillId="0" borderId="59" xfId="2" applyNumberFormat="1" applyFont="1" applyFill="1" applyBorder="1" applyAlignment="1">
      <alignment horizontal="center" vertical="center" wrapText="1" shrinkToFit="1"/>
    </xf>
    <xf numFmtId="38" fontId="6" fillId="0" borderId="59" xfId="2" applyNumberFormat="1" applyFont="1" applyFill="1" applyBorder="1" applyAlignment="1">
      <alignment horizontal="center" vertical="center" wrapText="1"/>
    </xf>
    <xf numFmtId="38" fontId="11" fillId="0" borderId="59" xfId="2" applyNumberFormat="1" applyFont="1" applyFill="1" applyBorder="1" applyAlignment="1">
      <alignment horizontal="right" vertical="center" wrapText="1" shrinkToFit="1"/>
    </xf>
    <xf numFmtId="9" fontId="7" fillId="0" borderId="59" xfId="2" applyNumberFormat="1" applyFont="1" applyFill="1" applyBorder="1" applyAlignment="1">
      <alignment horizontal="center" vertical="center" wrapText="1" shrinkToFit="1"/>
    </xf>
    <xf numFmtId="14" fontId="7" fillId="0" borderId="59" xfId="2" applyNumberFormat="1" applyFont="1" applyFill="1" applyBorder="1" applyAlignment="1">
      <alignment horizontal="center" vertical="center" wrapText="1" shrinkToFit="1"/>
    </xf>
    <xf numFmtId="9" fontId="7" fillId="0" borderId="59" xfId="5" applyFont="1" applyFill="1" applyBorder="1" applyAlignment="1">
      <alignment horizontal="center" vertical="center" wrapText="1" shrinkToFit="1"/>
    </xf>
    <xf numFmtId="38" fontId="10" fillId="3" borderId="47" xfId="2" applyNumberFormat="1" applyFont="1" applyFill="1" applyBorder="1" applyAlignment="1">
      <alignment horizontal="right" vertical="center" wrapText="1"/>
    </xf>
    <xf numFmtId="38" fontId="9" fillId="2" borderId="47" xfId="2" applyNumberFormat="1" applyFont="1" applyFill="1" applyBorder="1" applyAlignment="1">
      <alignment horizontal="right" vertical="center" wrapText="1"/>
    </xf>
    <xf numFmtId="38" fontId="7" fillId="4" borderId="47" xfId="2" applyNumberFormat="1" applyFont="1" applyFill="1" applyBorder="1" applyAlignment="1">
      <alignment horizontal="right" vertical="center" wrapText="1"/>
    </xf>
    <xf numFmtId="38" fontId="7" fillId="2" borderId="47" xfId="2" applyNumberFormat="1" applyFont="1" applyFill="1" applyBorder="1" applyAlignment="1">
      <alignment vertical="center" wrapText="1"/>
    </xf>
    <xf numFmtId="38" fontId="7" fillId="4" borderId="49" xfId="2" applyNumberFormat="1" applyFont="1" applyFill="1" applyBorder="1" applyAlignment="1">
      <alignment horizontal="right" vertical="center" wrapText="1"/>
    </xf>
    <xf numFmtId="38" fontId="7" fillId="2" borderId="49" xfId="2" applyNumberFormat="1" applyFont="1" applyFill="1" applyBorder="1" applyAlignment="1">
      <alignment vertical="center" wrapText="1"/>
    </xf>
    <xf numFmtId="38" fontId="10" fillId="3" borderId="59" xfId="2" applyNumberFormat="1" applyFont="1" applyFill="1" applyBorder="1" applyAlignment="1">
      <alignment horizontal="right" vertical="center" wrapText="1"/>
    </xf>
    <xf numFmtId="38" fontId="7" fillId="0" borderId="59" xfId="2" applyNumberFormat="1" applyFont="1" applyFill="1" applyBorder="1" applyAlignment="1">
      <alignment horizontal="center" vertical="center" wrapText="1"/>
    </xf>
    <xf numFmtId="38" fontId="6" fillId="0" borderId="59" xfId="2" applyNumberFormat="1" applyFont="1" applyFill="1" applyBorder="1" applyAlignment="1">
      <alignment vertical="center" wrapText="1"/>
    </xf>
    <xf numFmtId="38" fontId="10" fillId="0" borderId="59" xfId="2" applyNumberFormat="1" applyFont="1" applyFill="1" applyBorder="1" applyAlignment="1">
      <alignment horizontal="right" vertical="center" wrapText="1"/>
    </xf>
    <xf numFmtId="38" fontId="9" fillId="0" borderId="59" xfId="2" applyNumberFormat="1" applyFont="1" applyFill="1" applyBorder="1" applyAlignment="1">
      <alignment horizontal="right" vertical="center" wrapText="1"/>
    </xf>
    <xf numFmtId="38" fontId="7" fillId="2" borderId="56" xfId="2" applyNumberFormat="1" applyFont="1" applyFill="1" applyBorder="1" applyAlignment="1">
      <alignment horizontal="right" vertical="center" wrapText="1" shrinkToFit="1"/>
    </xf>
    <xf numFmtId="38" fontId="7" fillId="2" borderId="58" xfId="2" applyNumberFormat="1" applyFont="1" applyFill="1" applyBorder="1" applyAlignment="1">
      <alignment horizontal="right" vertical="center" wrapText="1" shrinkToFit="1"/>
    </xf>
    <xf numFmtId="38" fontId="6" fillId="0" borderId="49" xfId="2" applyNumberFormat="1" applyFont="1" applyFill="1" applyBorder="1" applyAlignment="1">
      <alignment horizontal="center" vertical="center" wrapText="1"/>
    </xf>
    <xf numFmtId="38" fontId="9" fillId="0" borderId="53" xfId="2" applyNumberFormat="1" applyFont="1" applyFill="1" applyBorder="1" applyAlignment="1">
      <alignment horizontal="center" vertical="center" textRotation="90" wrapText="1"/>
    </xf>
    <xf numFmtId="38" fontId="9" fillId="0" borderId="54" xfId="2" applyNumberFormat="1" applyFont="1" applyFill="1" applyBorder="1" applyAlignment="1">
      <alignment horizontal="center" vertical="center" textRotation="90" wrapText="1"/>
    </xf>
    <xf numFmtId="38" fontId="10" fillId="2" borderId="55" xfId="2" applyNumberFormat="1" applyFont="1" applyFill="1" applyBorder="1" applyAlignment="1">
      <alignment horizontal="center" vertical="center" textRotation="90" wrapText="1"/>
    </xf>
    <xf numFmtId="38" fontId="6" fillId="0" borderId="58" xfId="2" applyNumberFormat="1" applyFont="1" applyFill="1" applyBorder="1" applyAlignment="1">
      <alignment horizontal="center" vertical="center" wrapText="1"/>
    </xf>
    <xf numFmtId="38" fontId="6" fillId="2" borderId="60" xfId="2" applyNumberFormat="1" applyFont="1" applyFill="1" applyBorder="1" applyAlignment="1">
      <alignment horizontal="center" vertical="center" wrapText="1"/>
    </xf>
    <xf numFmtId="38" fontId="7" fillId="0" borderId="54" xfId="2" applyNumberFormat="1" applyFont="1" applyFill="1" applyBorder="1" applyAlignment="1">
      <alignment horizontal="center" vertical="center" textRotation="90" wrapText="1"/>
    </xf>
    <xf numFmtId="9" fontId="9" fillId="0" borderId="54" xfId="2" applyNumberFormat="1" applyFont="1" applyFill="1" applyBorder="1" applyAlignment="1">
      <alignment horizontal="center" vertical="center" textRotation="90" wrapText="1"/>
    </xf>
    <xf numFmtId="14" fontId="9" fillId="0" borderId="54" xfId="2" applyNumberFormat="1" applyFont="1" applyFill="1" applyBorder="1" applyAlignment="1">
      <alignment horizontal="center" vertical="center" textRotation="90" wrapText="1"/>
    </xf>
    <xf numFmtId="9" fontId="9" fillId="0" borderId="54" xfId="5" applyFont="1" applyFill="1" applyBorder="1" applyAlignment="1">
      <alignment horizontal="center" vertical="center" textRotation="90" wrapText="1"/>
    </xf>
    <xf numFmtId="38" fontId="10" fillId="0" borderId="54" xfId="2" applyNumberFormat="1" applyFont="1" applyFill="1" applyBorder="1" applyAlignment="1">
      <alignment horizontal="center" vertical="center" textRotation="90" wrapText="1"/>
    </xf>
    <xf numFmtId="38" fontId="6" fillId="0" borderId="54" xfId="2" applyNumberFormat="1" applyFont="1" applyFill="1" applyBorder="1" applyAlignment="1">
      <alignment horizontal="center" vertical="center" textRotation="90" wrapText="1"/>
    </xf>
    <xf numFmtId="38" fontId="10" fillId="3" borderId="54" xfId="2" applyNumberFormat="1" applyFont="1" applyFill="1" applyBorder="1" applyAlignment="1">
      <alignment horizontal="center" vertical="center" textRotation="90" wrapText="1"/>
    </xf>
    <xf numFmtId="9" fontId="7" fillId="0" borderId="59" xfId="2" applyNumberFormat="1" applyFont="1" applyFill="1" applyBorder="1" applyAlignment="1">
      <alignment horizontal="center" vertical="center" wrapText="1"/>
    </xf>
    <xf numFmtId="14" fontId="7" fillId="0" borderId="59" xfId="2" applyNumberFormat="1" applyFont="1" applyFill="1" applyBorder="1" applyAlignment="1">
      <alignment horizontal="center" vertical="center" wrapText="1"/>
    </xf>
    <xf numFmtId="9" fontId="7" fillId="0" borderId="59" xfId="5" applyFont="1" applyFill="1" applyBorder="1" applyAlignment="1">
      <alignment horizontal="center" vertical="center" wrapText="1"/>
    </xf>
    <xf numFmtId="38" fontId="6" fillId="3" borderId="59" xfId="2" applyNumberFormat="1" applyFont="1" applyFill="1" applyBorder="1" applyAlignment="1">
      <alignment horizontal="center" vertical="center" wrapText="1"/>
    </xf>
    <xf numFmtId="14" fontId="9" fillId="0" borderId="47" xfId="2" applyNumberFormat="1" applyFont="1" applyFill="1" applyBorder="1" applyAlignment="1">
      <alignment vertical="center" wrapText="1"/>
    </xf>
    <xf numFmtId="9" fontId="9" fillId="0" borderId="47" xfId="2" applyNumberFormat="1" applyFont="1" applyFill="1" applyBorder="1" applyAlignment="1">
      <alignment vertical="center" wrapText="1"/>
    </xf>
    <xf numFmtId="9" fontId="9" fillId="0" borderId="47" xfId="5" applyFont="1" applyFill="1" applyBorder="1" applyAlignment="1">
      <alignment vertical="center" wrapText="1"/>
    </xf>
    <xf numFmtId="168" fontId="9" fillId="0" borderId="47" xfId="2" applyNumberFormat="1" applyFont="1" applyFill="1" applyBorder="1" applyAlignment="1">
      <alignment vertical="center" wrapText="1"/>
    </xf>
    <xf numFmtId="38" fontId="9" fillId="3" borderId="47" xfId="2" applyNumberFormat="1" applyFont="1" applyFill="1" applyBorder="1" applyAlignment="1">
      <alignment vertical="center" wrapText="1"/>
    </xf>
    <xf numFmtId="38" fontId="9" fillId="0" borderId="49" xfId="2" applyNumberFormat="1" applyFont="1" applyFill="1" applyBorder="1" applyAlignment="1">
      <alignment vertical="center" wrapText="1"/>
    </xf>
    <xf numFmtId="38" fontId="9" fillId="0" borderId="59" xfId="2" applyNumberFormat="1" applyFont="1" applyFill="1" applyBorder="1" applyAlignment="1">
      <alignment vertical="center" wrapText="1"/>
    </xf>
    <xf numFmtId="14" fontId="9" fillId="0" borderId="59" xfId="2" applyNumberFormat="1" applyFont="1" applyFill="1" applyBorder="1" applyAlignment="1">
      <alignment vertical="center" wrapText="1"/>
    </xf>
    <xf numFmtId="9" fontId="9" fillId="0" borderId="59" xfId="2" applyNumberFormat="1" applyFont="1" applyFill="1" applyBorder="1" applyAlignment="1">
      <alignment vertical="center" wrapText="1"/>
    </xf>
    <xf numFmtId="9" fontId="9" fillId="0" borderId="59" xfId="5" applyFont="1" applyFill="1" applyBorder="1" applyAlignment="1">
      <alignment vertical="center" wrapText="1"/>
    </xf>
    <xf numFmtId="168" fontId="9" fillId="0" borderId="59" xfId="2" applyNumberFormat="1" applyFont="1" applyFill="1" applyBorder="1" applyAlignment="1">
      <alignment vertical="center" wrapText="1"/>
    </xf>
    <xf numFmtId="38" fontId="9" fillId="3" borderId="59" xfId="2" applyNumberFormat="1" applyFont="1" applyFill="1" applyBorder="1" applyAlignment="1">
      <alignment vertical="center" wrapText="1"/>
    </xf>
    <xf numFmtId="38" fontId="7" fillId="0" borderId="47" xfId="2" applyNumberFormat="1" applyFont="1" applyFill="1" applyBorder="1" applyAlignment="1">
      <alignment vertical="center" wrapText="1"/>
    </xf>
    <xf numFmtId="38" fontId="7" fillId="0" borderId="49" xfId="2" applyNumberFormat="1" applyFont="1" applyFill="1" applyBorder="1" applyAlignment="1">
      <alignment vertical="center" wrapText="1"/>
    </xf>
    <xf numFmtId="38" fontId="7" fillId="0" borderId="59" xfId="2" applyNumberFormat="1" applyFont="1" applyFill="1" applyBorder="1" applyAlignment="1">
      <alignment vertical="center" wrapText="1"/>
    </xf>
    <xf numFmtId="38" fontId="7" fillId="0" borderId="47" xfId="2" applyNumberFormat="1" applyFont="1" applyFill="1" applyBorder="1" applyAlignment="1">
      <alignment vertical="center" textRotation="90" wrapText="1"/>
    </xf>
    <xf numFmtId="38" fontId="7" fillId="0" borderId="49" xfId="2" applyNumberFormat="1" applyFont="1" applyFill="1" applyBorder="1" applyAlignment="1">
      <alignment vertical="center" textRotation="90" wrapText="1"/>
    </xf>
    <xf numFmtId="38" fontId="7" fillId="2" borderId="49" xfId="2" applyNumberFormat="1" applyFont="1" applyFill="1" applyBorder="1" applyAlignment="1">
      <alignment horizontal="right" vertical="center" wrapText="1"/>
    </xf>
    <xf numFmtId="38" fontId="7" fillId="2" borderId="47" xfId="2" applyNumberFormat="1" applyFont="1" applyFill="1" applyBorder="1" applyAlignment="1">
      <alignment horizontal="right" vertical="center" wrapText="1"/>
    </xf>
    <xf numFmtId="167" fontId="7" fillId="0" borderId="47" xfId="2" applyNumberFormat="1" applyFont="1" applyFill="1" applyBorder="1" applyAlignment="1">
      <alignment vertical="center" wrapText="1"/>
    </xf>
    <xf numFmtId="38" fontId="10" fillId="2" borderId="53" xfId="2" applyNumberFormat="1" applyFont="1" applyFill="1" applyBorder="1" applyAlignment="1">
      <alignment vertical="center" wrapText="1"/>
    </xf>
    <xf numFmtId="38" fontId="10" fillId="2" borderId="54" xfId="2" applyNumberFormat="1" applyFont="1" applyFill="1" applyBorder="1" applyAlignment="1">
      <alignment vertical="center" wrapText="1"/>
    </xf>
    <xf numFmtId="38" fontId="10" fillId="2" borderId="55" xfId="2" applyNumberFormat="1" applyFont="1" applyFill="1" applyBorder="1" applyAlignment="1">
      <alignment vertical="center" wrapText="1"/>
    </xf>
    <xf numFmtId="38" fontId="10" fillId="2" borderId="49" xfId="2" applyNumberFormat="1" applyFont="1" applyFill="1" applyBorder="1" applyAlignment="1">
      <alignment vertical="center" wrapText="1"/>
    </xf>
    <xf numFmtId="38" fontId="10" fillId="2" borderId="47" xfId="2" applyNumberFormat="1" applyFont="1" applyFill="1" applyBorder="1" applyAlignment="1">
      <alignment vertical="center" wrapText="1"/>
    </xf>
    <xf numFmtId="38" fontId="9" fillId="0" borderId="51" xfId="2" applyNumberFormat="1" applyFont="1" applyFill="1" applyBorder="1" applyAlignment="1">
      <alignment vertical="center" wrapText="1"/>
    </xf>
    <xf numFmtId="9" fontId="9" fillId="0" borderId="51" xfId="2" applyNumberFormat="1" applyFont="1" applyFill="1" applyBorder="1" applyAlignment="1">
      <alignment vertical="center" wrapText="1"/>
    </xf>
    <xf numFmtId="14" fontId="9" fillId="0" borderId="51" xfId="2" applyNumberFormat="1" applyFont="1" applyFill="1" applyBorder="1" applyAlignment="1">
      <alignment vertical="center" wrapText="1"/>
    </xf>
    <xf numFmtId="9" fontId="9" fillId="0" borderId="51" xfId="5" applyFont="1" applyFill="1" applyBorder="1" applyAlignment="1">
      <alignment vertical="center" wrapText="1"/>
    </xf>
    <xf numFmtId="38" fontId="9" fillId="3" borderId="51" xfId="2" applyNumberFormat="1" applyFont="1" applyFill="1" applyBorder="1" applyAlignment="1">
      <alignment vertical="center" wrapText="1"/>
    </xf>
    <xf numFmtId="38" fontId="10" fillId="2" borderId="51" xfId="2" applyNumberFormat="1" applyFont="1" applyFill="1" applyBorder="1" applyAlignment="1">
      <alignment vertical="center" wrapText="1"/>
    </xf>
    <xf numFmtId="38" fontId="10" fillId="2" borderId="57" xfId="2" applyNumberFormat="1" applyFont="1" applyFill="1" applyBorder="1" applyAlignment="1">
      <alignment vertical="center" wrapText="1"/>
    </xf>
    <xf numFmtId="38" fontId="10" fillId="2" borderId="60" xfId="2" applyNumberFormat="1" applyFont="1" applyFill="1" applyBorder="1" applyAlignment="1">
      <alignment vertical="center" wrapText="1"/>
    </xf>
    <xf numFmtId="38" fontId="10" fillId="0" borderId="51" xfId="2" applyNumberFormat="1" applyFont="1" applyFill="1" applyBorder="1" applyAlignment="1">
      <alignment vertical="center" wrapText="1"/>
    </xf>
    <xf numFmtId="38" fontId="10" fillId="0" borderId="47" xfId="2" applyNumberFormat="1" applyFont="1" applyFill="1" applyBorder="1" applyAlignment="1">
      <alignment vertical="center" wrapText="1"/>
    </xf>
    <xf numFmtId="38" fontId="7" fillId="0" borderId="59" xfId="2" applyNumberFormat="1" applyFont="1" applyFill="1" applyBorder="1" applyAlignment="1">
      <alignment horizontal="right" vertical="center" wrapText="1"/>
    </xf>
    <xf numFmtId="38" fontId="9" fillId="0" borderId="51" xfId="2" applyNumberFormat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Alignment="1">
      <alignment horizontal="center"/>
    </xf>
    <xf numFmtId="165" fontId="15" fillId="0" borderId="0" xfId="2" applyNumberFormat="1" applyFont="1" applyAlignment="1">
      <alignment horizontal="right" wrapText="1"/>
    </xf>
    <xf numFmtId="165" fontId="18" fillId="0" borderId="0" xfId="2" applyNumberFormat="1" applyFont="1" applyAlignment="1">
      <alignment horizontal="right" wrapText="1"/>
    </xf>
    <xf numFmtId="3" fontId="15" fillId="0" borderId="1" xfId="3" applyFont="1" applyFill="1" applyBorder="1" applyAlignment="1" applyProtection="1">
      <alignment horizontal="left" vertical="center" wrapText="1" indent="2"/>
    </xf>
    <xf numFmtId="38" fontId="20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15" fillId="0" borderId="1" xfId="0" applyFont="1" applyFill="1" applyBorder="1" applyAlignment="1" applyProtection="1">
      <alignment horizontal="left" wrapText="1" indent="2"/>
    </xf>
    <xf numFmtId="0" fontId="22" fillId="0" borderId="1" xfId="0" applyFont="1" applyFill="1" applyBorder="1" applyAlignment="1" applyProtection="1">
      <alignment horizontal="left" vertical="center" wrapText="1" indent="3"/>
    </xf>
    <xf numFmtId="38" fontId="25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4" fillId="0" borderId="1" xfId="3" applyFont="1" applyFill="1" applyBorder="1" applyAlignment="1" applyProtection="1">
      <alignment horizontal="left" vertical="center" wrapText="1" indent="2"/>
    </xf>
    <xf numFmtId="3" fontId="24" fillId="0" borderId="1" xfId="3" applyFont="1" applyFill="1" applyBorder="1" applyAlignment="1" applyProtection="1">
      <alignment horizontal="left" vertical="center" wrapText="1" indent="3"/>
    </xf>
    <xf numFmtId="3" fontId="15" fillId="0" borderId="1" xfId="3" applyFont="1" applyFill="1" applyBorder="1" applyAlignment="1" applyProtection="1">
      <alignment horizontal="left" vertical="center" wrapText="1" indent="3"/>
    </xf>
    <xf numFmtId="0" fontId="15" fillId="0" borderId="1" xfId="0" applyFont="1" applyFill="1" applyBorder="1" applyAlignment="1" applyProtection="1">
      <alignment horizontal="left" wrapText="1" indent="3"/>
    </xf>
    <xf numFmtId="3" fontId="15" fillId="0" borderId="1" xfId="3" applyFont="1" applyFill="1" applyBorder="1" applyAlignment="1" applyProtection="1">
      <alignment horizontal="left" vertical="center" wrapText="1"/>
    </xf>
    <xf numFmtId="38" fontId="20" fillId="0" borderId="1" xfId="2" applyNumberFormat="1" applyFont="1" applyFill="1" applyBorder="1" applyAlignment="1" applyProtection="1">
      <alignment horizontal="right" vertical="center" wrapText="1"/>
    </xf>
    <xf numFmtId="38" fontId="25" fillId="0" borderId="1" xfId="2" applyNumberFormat="1" applyFont="1" applyFill="1" applyBorder="1" applyAlignment="1" applyProtection="1">
      <alignment horizontal="left" vertical="center" wrapText="1" indent="1"/>
      <protection locked="0"/>
    </xf>
    <xf numFmtId="38" fontId="23" fillId="0" borderId="1" xfId="1" applyNumberFormat="1" applyFont="1" applyFill="1" applyBorder="1" applyAlignment="1" applyProtection="1">
      <alignment horizontal="right" vertical="center" wrapText="1"/>
      <protection locked="0"/>
    </xf>
    <xf numFmtId="38" fontId="18" fillId="0" borderId="1" xfId="1" applyNumberFormat="1" applyFont="1" applyFill="1" applyBorder="1" applyAlignment="1" applyProtection="1">
      <alignment horizontal="right" vertical="center" wrapText="1"/>
      <protection locked="0"/>
    </xf>
    <xf numFmtId="38" fontId="15" fillId="0" borderId="76" xfId="2" applyNumberFormat="1" applyFont="1" applyFill="1" applyBorder="1" applyAlignment="1">
      <alignment vertical="center" wrapText="1"/>
    </xf>
    <xf numFmtId="38" fontId="21" fillId="0" borderId="13" xfId="2" applyNumberFormat="1" applyFont="1" applyFill="1" applyBorder="1" applyAlignment="1">
      <alignment vertical="center" wrapText="1"/>
    </xf>
    <xf numFmtId="38" fontId="21" fillId="0" borderId="15" xfId="2" applyNumberFormat="1" applyFont="1" applyFill="1" applyBorder="1" applyAlignment="1">
      <alignment horizontal="right" vertical="center" wrapText="1"/>
    </xf>
    <xf numFmtId="38" fontId="21" fillId="0" borderId="16" xfId="2" applyNumberFormat="1" applyFont="1" applyFill="1" applyBorder="1" applyAlignment="1">
      <alignment horizontal="right" vertical="center" wrapText="1"/>
    </xf>
    <xf numFmtId="38" fontId="21" fillId="0" borderId="37" xfId="2" applyNumberFormat="1" applyFont="1" applyFill="1" applyBorder="1" applyAlignment="1">
      <alignment horizontal="right" vertical="center" wrapText="1"/>
    </xf>
    <xf numFmtId="38" fontId="21" fillId="0" borderId="17" xfId="2" applyNumberFormat="1" applyFont="1" applyFill="1" applyBorder="1" applyAlignment="1">
      <alignment horizontal="right" vertical="center" wrapText="1"/>
    </xf>
    <xf numFmtId="38" fontId="21" fillId="0" borderId="30" xfId="2" applyNumberFormat="1" applyFont="1" applyFill="1" applyBorder="1" applyAlignment="1">
      <alignment horizontal="left" vertical="center" wrapText="1"/>
    </xf>
    <xf numFmtId="38" fontId="21" fillId="0" borderId="7" xfId="2" applyNumberFormat="1" applyFont="1" applyFill="1" applyBorder="1" applyAlignment="1">
      <alignment horizontal="right" vertical="center" wrapText="1"/>
    </xf>
    <xf numFmtId="38" fontId="21" fillId="0" borderId="8" xfId="2" applyNumberFormat="1" applyFont="1" applyFill="1" applyBorder="1" applyAlignment="1">
      <alignment horizontal="right" vertical="center" wrapText="1"/>
    </xf>
    <xf numFmtId="38" fontId="21" fillId="0" borderId="44" xfId="2" applyNumberFormat="1" applyFont="1" applyFill="1" applyBorder="1" applyAlignment="1">
      <alignment horizontal="right" vertical="center" wrapText="1"/>
    </xf>
    <xf numFmtId="38" fontId="21" fillId="0" borderId="9" xfId="2" applyNumberFormat="1" applyFont="1" applyFill="1" applyBorder="1" applyAlignment="1">
      <alignment horizontal="right" vertical="center" wrapText="1"/>
    </xf>
    <xf numFmtId="38" fontId="21" fillId="0" borderId="13" xfId="2" applyNumberFormat="1" applyFont="1" applyFill="1" applyBorder="1" applyAlignment="1">
      <alignment horizontal="left" vertical="center" wrapText="1"/>
    </xf>
    <xf numFmtId="38" fontId="21" fillId="0" borderId="14" xfId="2" applyNumberFormat="1" applyFont="1" applyFill="1" applyBorder="1" applyAlignment="1">
      <alignment horizontal="left" vertical="center" wrapText="1"/>
    </xf>
    <xf numFmtId="38" fontId="21" fillId="0" borderId="5" xfId="2" applyNumberFormat="1" applyFont="1" applyFill="1" applyBorder="1" applyAlignment="1">
      <alignment horizontal="right" vertical="center" wrapText="1"/>
    </xf>
    <xf numFmtId="38" fontId="21" fillId="0" borderId="1" xfId="2" applyNumberFormat="1" applyFont="1" applyFill="1" applyBorder="1" applyAlignment="1">
      <alignment horizontal="right" vertical="center" wrapText="1"/>
    </xf>
    <xf numFmtId="38" fontId="21" fillId="0" borderId="36" xfId="2" applyNumberFormat="1" applyFont="1" applyFill="1" applyBorder="1" applyAlignment="1">
      <alignment horizontal="right" vertical="center" wrapText="1"/>
    </xf>
    <xf numFmtId="38" fontId="21" fillId="0" borderId="6" xfId="2" applyNumberFormat="1" applyFont="1" applyFill="1" applyBorder="1" applyAlignment="1">
      <alignment horizontal="right" vertical="center" wrapText="1"/>
    </xf>
    <xf numFmtId="38" fontId="21" fillId="0" borderId="27" xfId="2" applyNumberFormat="1" applyFont="1" applyFill="1" applyBorder="1" applyAlignment="1">
      <alignment horizontal="left" vertical="center" wrapText="1"/>
    </xf>
    <xf numFmtId="38" fontId="15" fillId="0" borderId="0" xfId="2" applyNumberFormat="1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25" xfId="0" applyFont="1" applyFill="1" applyBorder="1" applyAlignment="1">
      <alignment horizontal="right" vertical="center" wrapText="1"/>
    </xf>
    <xf numFmtId="49" fontId="15" fillId="0" borderId="25" xfId="0" applyNumberFormat="1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left" vertical="center" wrapText="1"/>
    </xf>
    <xf numFmtId="38" fontId="15" fillId="0" borderId="25" xfId="2" applyNumberFormat="1" applyFont="1" applyFill="1" applyBorder="1" applyAlignment="1">
      <alignment horizontal="right" vertical="center" wrapText="1"/>
    </xf>
    <xf numFmtId="38" fontId="18" fillId="0" borderId="25" xfId="2" applyNumberFormat="1" applyFont="1" applyFill="1" applyBorder="1" applyAlignment="1">
      <alignment horizontal="right" vertical="center" wrapText="1"/>
    </xf>
    <xf numFmtId="0" fontId="15" fillId="0" borderId="25" xfId="0" applyFont="1" applyFill="1" applyBorder="1" applyAlignment="1">
      <alignment horizontal="center" vertical="center" wrapText="1"/>
    </xf>
    <xf numFmtId="165" fontId="15" fillId="0" borderId="25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38" fontId="15" fillId="0" borderId="1" xfId="2" applyNumberFormat="1" applyFont="1" applyFill="1" applyBorder="1" applyAlignment="1">
      <alignment horizontal="right" vertical="center" wrapText="1"/>
    </xf>
    <xf numFmtId="38" fontId="18" fillId="0" borderId="1" xfId="2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49" fontId="15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38" fontId="15" fillId="0" borderId="0" xfId="2" applyNumberFormat="1" applyFont="1" applyFill="1" applyAlignment="1">
      <alignment horizontal="right" vertical="center" wrapText="1"/>
    </xf>
    <xf numFmtId="38" fontId="18" fillId="0" borderId="0" xfId="2" applyNumberFormat="1" applyFont="1" applyFill="1" applyAlignment="1">
      <alignment horizontal="right" vertical="center" wrapText="1"/>
    </xf>
    <xf numFmtId="165" fontId="15" fillId="0" borderId="0" xfId="0" applyNumberFormat="1" applyFont="1" applyFill="1" applyAlignment="1">
      <alignment horizontal="right" vertical="center" wrapText="1"/>
    </xf>
    <xf numFmtId="165" fontId="18" fillId="2" borderId="2" xfId="2" applyNumberFormat="1" applyFont="1" applyFill="1" applyBorder="1" applyAlignment="1">
      <alignment horizontal="center" vertical="center" wrapText="1"/>
    </xf>
    <xf numFmtId="165" fontId="15" fillId="2" borderId="2" xfId="2" applyNumberFormat="1" applyFont="1" applyFill="1" applyBorder="1" applyAlignment="1">
      <alignment horizontal="center" wrapText="1"/>
    </xf>
    <xf numFmtId="165" fontId="18" fillId="2" borderId="2" xfId="2" applyNumberFormat="1" applyFont="1" applyFill="1" applyBorder="1" applyAlignment="1">
      <alignment horizontal="center" wrapText="1"/>
    </xf>
    <xf numFmtId="165" fontId="16" fillId="2" borderId="2" xfId="2" applyNumberFormat="1" applyFont="1" applyFill="1" applyBorder="1" applyAlignment="1">
      <alignment horizontal="right" vertical="center" wrapText="1"/>
    </xf>
    <xf numFmtId="165" fontId="18" fillId="2" borderId="3" xfId="2" applyNumberFormat="1" applyFont="1" applyFill="1" applyBorder="1" applyAlignment="1">
      <alignment horizontal="right" vertical="center" wrapText="1"/>
    </xf>
    <xf numFmtId="165" fontId="18" fillId="2" borderId="2" xfId="2" applyNumberFormat="1" applyFont="1" applyFill="1" applyBorder="1" applyAlignment="1">
      <alignment horizontal="right" vertical="center" wrapText="1"/>
    </xf>
    <xf numFmtId="165" fontId="18" fillId="2" borderId="32" xfId="2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5" fillId="0" borderId="0" xfId="2" applyNumberFormat="1" applyFont="1" applyAlignment="1">
      <alignment horizontal="right" vertical="center" wrapText="1"/>
    </xf>
    <xf numFmtId="165" fontId="18" fillId="0" borderId="0" xfId="2" applyNumberFormat="1" applyFont="1" applyAlignment="1">
      <alignment horizontal="right" vertical="center" wrapText="1"/>
    </xf>
    <xf numFmtId="38" fontId="25" fillId="0" borderId="1" xfId="2" applyNumberFormat="1" applyFont="1" applyFill="1" applyBorder="1" applyAlignment="1" applyProtection="1">
      <alignment horizontal="right" vertical="center" wrapText="1"/>
    </xf>
    <xf numFmtId="38" fontId="25" fillId="0" borderId="1" xfId="2" applyNumberFormat="1" applyFont="1" applyFill="1" applyBorder="1" applyAlignment="1" applyProtection="1">
      <alignment horizontal="left" vertical="center" wrapText="1" indent="1"/>
    </xf>
    <xf numFmtId="38" fontId="23" fillId="0" borderId="1" xfId="1" applyNumberFormat="1" applyFont="1" applyFill="1" applyBorder="1" applyAlignment="1" applyProtection="1">
      <alignment horizontal="right" vertical="center" wrapText="1"/>
    </xf>
    <xf numFmtId="38" fontId="18" fillId="0" borderId="1" xfId="1" applyNumberFormat="1" applyFont="1" applyFill="1" applyBorder="1" applyAlignment="1" applyProtection="1">
      <alignment horizontal="right" vertical="center" wrapText="1"/>
    </xf>
    <xf numFmtId="38" fontId="9" fillId="0" borderId="47" xfId="2" applyNumberFormat="1" applyFont="1" applyFill="1" applyBorder="1" applyAlignment="1">
      <alignment vertical="center" textRotation="90" wrapText="1"/>
    </xf>
    <xf numFmtId="38" fontId="9" fillId="0" borderId="47" xfId="2" applyNumberFormat="1" applyFont="1" applyFill="1" applyBorder="1" applyAlignment="1">
      <alignment horizontal="center" vertical="center" textRotation="90" wrapText="1"/>
    </xf>
    <xf numFmtId="38" fontId="9" fillId="0" borderId="47" xfId="2" applyNumberFormat="1" applyFont="1" applyFill="1" applyBorder="1" applyAlignment="1">
      <alignment horizontal="center" vertical="center" textRotation="90" shrinkToFit="1"/>
    </xf>
    <xf numFmtId="14" fontId="9" fillId="0" borderId="48" xfId="2" applyNumberFormat="1" applyFont="1" applyFill="1" applyBorder="1" applyAlignment="1">
      <alignment horizontal="center" vertical="center" textRotation="90" wrapText="1"/>
    </xf>
    <xf numFmtId="38" fontId="9" fillId="0" borderId="53" xfId="2" applyNumberFormat="1" applyFont="1" applyFill="1" applyBorder="1" applyAlignment="1">
      <alignment horizontal="center" vertical="center" textRotation="90" shrinkToFit="1"/>
    </xf>
    <xf numFmtId="38" fontId="10" fillId="0" borderId="50" xfId="2" applyNumberFormat="1" applyFont="1" applyFill="1" applyBorder="1" applyAlignment="1">
      <alignment horizontal="center" vertical="center" wrapText="1"/>
    </xf>
    <xf numFmtId="38" fontId="10" fillId="0" borderId="67" xfId="2" applyNumberFormat="1" applyFont="1" applyFill="1" applyBorder="1" applyAlignment="1">
      <alignment horizontal="center" vertical="center" wrapText="1"/>
    </xf>
    <xf numFmtId="38" fontId="10" fillId="0" borderId="58" xfId="2" applyNumberFormat="1" applyFont="1" applyFill="1" applyBorder="1" applyAlignment="1">
      <alignment horizontal="center" vertical="center" shrinkToFit="1"/>
    </xf>
    <xf numFmtId="38" fontId="9" fillId="0" borderId="56" xfId="2" applyNumberFormat="1" applyFont="1" applyFill="1" applyBorder="1" applyAlignment="1">
      <alignment vertical="center" wrapText="1"/>
    </xf>
    <xf numFmtId="38" fontId="9" fillId="0" borderId="47" xfId="2" applyNumberFormat="1" applyFont="1" applyFill="1" applyBorder="1" applyAlignment="1">
      <alignment horizontal="center" vertical="center" wrapText="1" shrinkToFit="1"/>
    </xf>
    <xf numFmtId="38" fontId="9" fillId="0" borderId="47" xfId="2" applyNumberFormat="1" applyFont="1" applyFill="1" applyBorder="1" applyAlignment="1">
      <alignment vertical="center" shrinkToFit="1"/>
    </xf>
    <xf numFmtId="38" fontId="9" fillId="0" borderId="58" xfId="2" applyNumberFormat="1" applyFont="1" applyFill="1" applyBorder="1" applyAlignment="1">
      <alignment vertical="center" wrapText="1"/>
    </xf>
    <xf numFmtId="38" fontId="9" fillId="0" borderId="59" xfId="2" applyNumberFormat="1" applyFont="1" applyFill="1" applyBorder="1" applyAlignment="1">
      <alignment horizontal="center" vertical="center" wrapText="1" shrinkToFit="1"/>
    </xf>
    <xf numFmtId="38" fontId="9" fillId="0" borderId="59" xfId="2" applyNumberFormat="1" applyFont="1" applyFill="1" applyBorder="1" applyAlignment="1">
      <alignment vertical="center" shrinkToFit="1"/>
    </xf>
    <xf numFmtId="14" fontId="9" fillId="0" borderId="47" xfId="2" applyNumberFormat="1" applyFont="1" applyFill="1" applyBorder="1" applyAlignment="1">
      <alignment vertical="center" wrapText="1" shrinkToFit="1"/>
    </xf>
    <xf numFmtId="14" fontId="9" fillId="0" borderId="59" xfId="2" applyNumberFormat="1" applyFont="1" applyFill="1" applyBorder="1" applyAlignment="1">
      <alignment vertical="center" wrapText="1" shrinkToFit="1"/>
    </xf>
    <xf numFmtId="38" fontId="9" fillId="0" borderId="47" xfId="2" applyNumberFormat="1" applyFont="1" applyFill="1" applyBorder="1" applyAlignment="1">
      <alignment horizontal="center" vertical="center" wrapText="1"/>
    </xf>
    <xf numFmtId="38" fontId="9" fillId="0" borderId="47" xfId="2" applyNumberFormat="1" applyFont="1" applyFill="1" applyBorder="1" applyAlignment="1" applyProtection="1">
      <alignment horizontal="center" vertical="center" wrapText="1"/>
      <protection locked="0"/>
    </xf>
    <xf numFmtId="14" fontId="9" fillId="0" borderId="47" xfId="2" applyNumberFormat="1" applyFont="1" applyFill="1" applyBorder="1" applyAlignment="1" applyProtection="1">
      <alignment vertical="center" wrapText="1"/>
      <protection locked="0"/>
    </xf>
    <xf numFmtId="38" fontId="9" fillId="0" borderId="47" xfId="2" applyNumberFormat="1" applyFont="1" applyFill="1" applyBorder="1" applyAlignment="1" applyProtection="1">
      <alignment vertical="center" shrinkToFit="1"/>
      <protection locked="0"/>
    </xf>
    <xf numFmtId="38" fontId="9" fillId="0" borderId="47" xfId="2" applyNumberFormat="1" applyFont="1" applyFill="1" applyBorder="1" applyAlignment="1">
      <alignment horizontal="center" vertical="center" shrinkToFit="1"/>
    </xf>
    <xf numFmtId="38" fontId="9" fillId="0" borderId="47" xfId="2" applyNumberFormat="1" applyFont="1" applyFill="1" applyBorder="1" applyAlignment="1" applyProtection="1">
      <alignment vertical="center" wrapText="1"/>
      <protection locked="0"/>
    </xf>
    <xf numFmtId="14" fontId="9" fillId="0" borderId="47" xfId="2" applyNumberFormat="1" applyFont="1" applyFill="1" applyBorder="1" applyAlignment="1">
      <alignment horizontal="left" vertical="center" wrapText="1" shrinkToFit="1"/>
    </xf>
    <xf numFmtId="38" fontId="10" fillId="0" borderId="47" xfId="2" applyNumberFormat="1" applyFont="1" applyFill="1" applyBorder="1" applyAlignment="1">
      <alignment horizontal="center" vertical="center" wrapText="1"/>
    </xf>
    <xf numFmtId="38" fontId="9" fillId="0" borderId="59" xfId="2" applyNumberFormat="1" applyFont="1" applyFill="1" applyBorder="1" applyAlignment="1">
      <alignment horizontal="center" vertical="center" wrapText="1"/>
    </xf>
    <xf numFmtId="38" fontId="9" fillId="0" borderId="59" xfId="2" applyNumberFormat="1" applyFont="1" applyFill="1" applyBorder="1" applyAlignment="1">
      <alignment horizontal="center" vertical="center" shrinkToFit="1"/>
    </xf>
    <xf numFmtId="38" fontId="10" fillId="0" borderId="59" xfId="2" applyNumberFormat="1" applyFont="1" applyFill="1" applyBorder="1" applyAlignment="1">
      <alignment horizontal="center" vertical="center" wrapText="1"/>
    </xf>
    <xf numFmtId="14" fontId="9" fillId="0" borderId="59" xfId="2" applyNumberFormat="1" applyFont="1" applyFill="1" applyBorder="1" applyAlignment="1" applyProtection="1">
      <alignment vertical="center" wrapText="1"/>
      <protection locked="0"/>
    </xf>
    <xf numFmtId="38" fontId="9" fillId="0" borderId="51" xfId="2" applyNumberFormat="1" applyFont="1" applyFill="1" applyBorder="1" applyAlignment="1">
      <alignment vertical="center" shrinkToFit="1"/>
    </xf>
    <xf numFmtId="0" fontId="22" fillId="0" borderId="1" xfId="0" applyFont="1" applyFill="1" applyBorder="1" applyAlignment="1" applyProtection="1">
      <alignment horizontal="left" vertical="center" wrapText="1" indent="4"/>
    </xf>
    <xf numFmtId="38" fontId="10" fillId="4" borderId="47" xfId="2" applyNumberFormat="1" applyFont="1" applyFill="1" applyBorder="1" applyAlignment="1">
      <alignment horizontal="right" vertical="center" wrapText="1" shrinkToFit="1"/>
    </xf>
    <xf numFmtId="38" fontId="9" fillId="4" borderId="47" xfId="2" applyNumberFormat="1" applyFont="1" applyFill="1" applyBorder="1" applyAlignment="1">
      <alignment vertical="center" wrapText="1"/>
    </xf>
    <xf numFmtId="38" fontId="9" fillId="4" borderId="51" xfId="2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1" fillId="0" borderId="5" xfId="0" applyFont="1" applyFill="1" applyBorder="1" applyAlignment="1">
      <alignment horizontal="left" vertical="center" wrapText="1" indent="1"/>
    </xf>
    <xf numFmtId="0" fontId="21" fillId="0" borderId="29" xfId="0" applyFont="1" applyFill="1" applyBorder="1" applyAlignment="1">
      <alignment horizontal="left" vertical="center" wrapText="1" indent="1"/>
    </xf>
    <xf numFmtId="0" fontId="21" fillId="0" borderId="45" xfId="0" applyFont="1" applyFill="1" applyBorder="1" applyAlignment="1">
      <alignment horizontal="left" vertical="center" wrapText="1" indent="1"/>
    </xf>
    <xf numFmtId="0" fontId="21" fillId="0" borderId="7" xfId="0" applyFont="1" applyFill="1" applyBorder="1" applyAlignment="1">
      <alignment horizontal="left" vertical="center" wrapText="1" indent="1"/>
    </xf>
    <xf numFmtId="0" fontId="22" fillId="0" borderId="5" xfId="0" applyFont="1" applyFill="1" applyBorder="1" applyAlignment="1">
      <alignment horizontal="left" vertical="center" wrapText="1" indent="2"/>
    </xf>
    <xf numFmtId="0" fontId="24" fillId="0" borderId="0" xfId="0" applyFont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2" fillId="0" borderId="29" xfId="0" applyFont="1" applyFill="1" applyBorder="1" applyAlignment="1">
      <alignment horizontal="left" vertical="center" wrapText="1" indent="3"/>
    </xf>
    <xf numFmtId="0" fontId="16" fillId="0" borderId="0" xfId="0" applyFont="1" applyFill="1" applyBorder="1" applyAlignment="1">
      <alignment vertical="center" wrapText="1"/>
    </xf>
    <xf numFmtId="38" fontId="28" fillId="0" borderId="0" xfId="2" applyNumberFormat="1" applyFont="1" applyFill="1" applyBorder="1" applyAlignment="1">
      <alignment horizontal="left" vertical="center" wrapText="1"/>
    </xf>
    <xf numFmtId="38" fontId="10" fillId="6" borderId="54" xfId="2" applyNumberFormat="1" applyFont="1" applyFill="1" applyBorder="1" applyAlignment="1">
      <alignment vertical="center" wrapText="1"/>
    </xf>
    <xf numFmtId="38" fontId="7" fillId="5" borderId="47" xfId="2" applyNumberFormat="1" applyFont="1" applyFill="1" applyBorder="1" applyAlignment="1">
      <alignment horizontal="right" vertical="center" wrapText="1" shrinkToFit="1"/>
    </xf>
    <xf numFmtId="38" fontId="7" fillId="5" borderId="59" xfId="2" applyNumberFormat="1" applyFont="1" applyFill="1" applyBorder="1" applyAlignment="1">
      <alignment horizontal="right" vertical="center" wrapText="1" shrinkToFit="1"/>
    </xf>
    <xf numFmtId="38" fontId="9" fillId="0" borderId="52" xfId="2" applyNumberFormat="1" applyFont="1" applyFill="1" applyBorder="1" applyAlignment="1">
      <alignment vertical="center" textRotation="90" wrapText="1"/>
    </xf>
    <xf numFmtId="38" fontId="9" fillId="0" borderId="52" xfId="2" applyNumberFormat="1" applyFont="1" applyFill="1" applyBorder="1" applyAlignment="1">
      <alignment horizontal="center" vertical="center" textRotation="90" shrinkToFit="1"/>
    </xf>
    <xf numFmtId="38" fontId="7" fillId="0" borderId="52" xfId="2" applyNumberFormat="1" applyFont="1" applyFill="1" applyBorder="1" applyAlignment="1">
      <alignment horizontal="center" vertical="center" textRotation="90" wrapText="1"/>
    </xf>
    <xf numFmtId="38" fontId="10" fillId="0" borderId="52" xfId="2" applyNumberFormat="1" applyFont="1" applyFill="1" applyBorder="1" applyAlignment="1">
      <alignment horizontal="center" vertical="center" textRotation="90" wrapText="1"/>
    </xf>
    <xf numFmtId="9" fontId="10" fillId="0" borderId="52" xfId="2" applyNumberFormat="1" applyFont="1" applyFill="1" applyBorder="1" applyAlignment="1">
      <alignment horizontal="center" vertical="center" textRotation="90" wrapText="1"/>
    </xf>
    <xf numFmtId="14" fontId="10" fillId="0" borderId="52" xfId="2" applyNumberFormat="1" applyFont="1" applyFill="1" applyBorder="1" applyAlignment="1">
      <alignment horizontal="center" vertical="center" textRotation="90" wrapText="1"/>
    </xf>
    <xf numFmtId="38" fontId="6" fillId="0" borderId="52" xfId="2" applyNumberFormat="1" applyFont="1" applyFill="1" applyBorder="1" applyAlignment="1">
      <alignment horizontal="center" vertical="center" textRotation="90" wrapText="1"/>
    </xf>
    <xf numFmtId="9" fontId="10" fillId="0" borderId="52" xfId="5" applyFont="1" applyFill="1" applyBorder="1" applyAlignment="1">
      <alignment horizontal="center" vertical="center" textRotation="90" wrapText="1"/>
    </xf>
    <xf numFmtId="38" fontId="9" fillId="0" borderId="52" xfId="2" applyNumberFormat="1" applyFont="1" applyFill="1" applyBorder="1" applyAlignment="1">
      <alignment horizontal="right" vertical="center" textRotation="90" wrapText="1"/>
    </xf>
    <xf numFmtId="38" fontId="9" fillId="0" borderId="52" xfId="2" applyNumberFormat="1" applyFont="1" applyFill="1" applyBorder="1" applyAlignment="1">
      <alignment horizontal="center" vertical="center" textRotation="90" wrapText="1"/>
    </xf>
    <xf numFmtId="38" fontId="9" fillId="0" borderId="52" xfId="2" applyNumberFormat="1" applyFont="1" applyFill="1" applyBorder="1" applyAlignment="1">
      <alignment vertical="center" wrapText="1"/>
    </xf>
    <xf numFmtId="38" fontId="9" fillId="0" borderId="52" xfId="2" applyNumberFormat="1" applyFont="1" applyFill="1" applyBorder="1" applyAlignment="1">
      <alignment vertical="center" shrinkToFit="1"/>
    </xf>
    <xf numFmtId="38" fontId="7" fillId="0" borderId="52" xfId="2" applyNumberFormat="1" applyFont="1" applyFill="1" applyBorder="1" applyAlignment="1">
      <alignment horizontal="right" vertical="center" wrapText="1" shrinkToFit="1"/>
    </xf>
    <xf numFmtId="38" fontId="6" fillId="0" borderId="52" xfId="2" applyNumberFormat="1" applyFont="1" applyFill="1" applyBorder="1" applyAlignment="1">
      <alignment horizontal="right" vertical="center" wrapText="1" shrinkToFit="1"/>
    </xf>
    <xf numFmtId="38" fontId="10" fillId="0" borderId="52" xfId="2" applyNumberFormat="1" applyFont="1" applyFill="1" applyBorder="1" applyAlignment="1">
      <alignment horizontal="right" vertical="center" wrapText="1" shrinkToFit="1"/>
    </xf>
    <xf numFmtId="9" fontId="10" fillId="0" borderId="52" xfId="2" applyNumberFormat="1" applyFont="1" applyFill="1" applyBorder="1" applyAlignment="1">
      <alignment horizontal="right" vertical="center" wrapText="1" shrinkToFit="1"/>
    </xf>
    <xf numFmtId="14" fontId="10" fillId="0" borderId="52" xfId="2" applyNumberFormat="1" applyFont="1" applyFill="1" applyBorder="1" applyAlignment="1">
      <alignment horizontal="right" vertical="center" wrapText="1" shrinkToFit="1"/>
    </xf>
    <xf numFmtId="9" fontId="10" fillId="0" borderId="52" xfId="5" applyFont="1" applyFill="1" applyBorder="1" applyAlignment="1">
      <alignment horizontal="right" vertical="center" wrapText="1" shrinkToFit="1"/>
    </xf>
    <xf numFmtId="38" fontId="9" fillId="0" borderId="52" xfId="2" applyNumberFormat="1" applyFont="1" applyFill="1" applyBorder="1" applyAlignment="1">
      <alignment horizontal="right" vertical="center" wrapText="1" shrinkToFit="1"/>
    </xf>
    <xf numFmtId="38" fontId="6" fillId="0" borderId="52" xfId="2" applyNumberFormat="1" applyFont="1" applyFill="1" applyBorder="1" applyAlignment="1">
      <alignment vertical="center" wrapText="1"/>
    </xf>
    <xf numFmtId="38" fontId="7" fillId="0" borderId="52" xfId="2" applyNumberFormat="1" applyFont="1" applyFill="1" applyBorder="1" applyAlignment="1">
      <alignment vertical="center" wrapText="1"/>
    </xf>
    <xf numFmtId="38" fontId="10" fillId="0" borderId="52" xfId="2" applyNumberFormat="1" applyFont="1" applyFill="1" applyBorder="1" applyAlignment="1">
      <alignment horizontal="right" vertical="center" wrapText="1"/>
    </xf>
    <xf numFmtId="38" fontId="10" fillId="0" borderId="52" xfId="2" applyNumberFormat="1" applyFont="1" applyFill="1" applyBorder="1" applyAlignment="1">
      <alignment vertical="center" shrinkToFit="1"/>
    </xf>
    <xf numFmtId="38" fontId="6" fillId="0" borderId="52" xfId="2" applyNumberFormat="1" applyFont="1" applyFill="1" applyBorder="1" applyAlignment="1">
      <alignment horizontal="right" vertical="center" wrapText="1"/>
    </xf>
    <xf numFmtId="9" fontId="6" fillId="0" borderId="52" xfId="2" applyNumberFormat="1" applyFont="1" applyFill="1" applyBorder="1" applyAlignment="1">
      <alignment horizontal="right" vertical="center" wrapText="1"/>
    </xf>
    <xf numFmtId="14" fontId="6" fillId="0" borderId="52" xfId="2" applyNumberFormat="1" applyFont="1" applyFill="1" applyBorder="1" applyAlignment="1">
      <alignment horizontal="right" vertical="center" wrapText="1"/>
    </xf>
    <xf numFmtId="9" fontId="6" fillId="0" borderId="52" xfId="5" applyFont="1" applyFill="1" applyBorder="1" applyAlignment="1">
      <alignment horizontal="right" vertical="center" wrapText="1"/>
    </xf>
    <xf numFmtId="38" fontId="7" fillId="0" borderId="52" xfId="2" applyNumberFormat="1" applyFont="1" applyFill="1" applyBorder="1" applyAlignment="1">
      <alignment horizontal="right" vertical="center" wrapText="1"/>
    </xf>
    <xf numFmtId="38" fontId="6" fillId="0" borderId="47" xfId="2" applyNumberFormat="1" applyFont="1" applyFill="1" applyBorder="1" applyAlignment="1">
      <alignment horizontal="right" vertical="center" wrapText="1"/>
    </xf>
    <xf numFmtId="9" fontId="9" fillId="0" borderId="52" xfId="2" applyNumberFormat="1" applyFont="1" applyFill="1" applyBorder="1" applyAlignment="1">
      <alignment vertical="center" wrapText="1"/>
    </xf>
    <xf numFmtId="14" fontId="9" fillId="0" borderId="52" xfId="2" applyNumberFormat="1" applyFont="1" applyFill="1" applyBorder="1" applyAlignment="1">
      <alignment vertical="center" wrapText="1"/>
    </xf>
    <xf numFmtId="9" fontId="9" fillId="0" borderId="52" xfId="5" applyFont="1" applyFill="1" applyBorder="1" applyAlignment="1">
      <alignment vertical="center" wrapText="1"/>
    </xf>
    <xf numFmtId="38" fontId="9" fillId="0" borderId="52" xfId="2" applyNumberFormat="1" applyFont="1" applyFill="1" applyBorder="1" applyAlignment="1">
      <alignment horizontal="right" vertical="center" wrapText="1"/>
    </xf>
    <xf numFmtId="38" fontId="10" fillId="0" borderId="52" xfId="2" applyNumberFormat="1" applyFont="1" applyFill="1" applyBorder="1" applyAlignment="1">
      <alignment vertical="center" wrapText="1"/>
    </xf>
    <xf numFmtId="3" fontId="28" fillId="0" borderId="53" xfId="0" applyNumberFormat="1" applyFont="1" applyFill="1" applyBorder="1" applyAlignment="1">
      <alignment vertical="center" wrapText="1"/>
    </xf>
    <xf numFmtId="3" fontId="28" fillId="0" borderId="54" xfId="0" applyNumberFormat="1" applyFont="1" applyFill="1" applyBorder="1" applyAlignment="1">
      <alignment vertical="center" wrapText="1"/>
    </xf>
    <xf numFmtId="3" fontId="28" fillId="0" borderId="55" xfId="0" applyNumberFormat="1" applyFont="1" applyFill="1" applyBorder="1" applyAlignment="1">
      <alignment vertical="center" wrapText="1"/>
    </xf>
    <xf numFmtId="3" fontId="28" fillId="0" borderId="56" xfId="0" applyNumberFormat="1" applyFont="1" applyFill="1" applyBorder="1" applyAlignment="1">
      <alignment vertical="center" wrapText="1"/>
    </xf>
    <xf numFmtId="3" fontId="28" fillId="0" borderId="47" xfId="0" applyNumberFormat="1" applyFont="1" applyFill="1" applyBorder="1" applyAlignment="1">
      <alignment vertical="center" wrapText="1"/>
    </xf>
    <xf numFmtId="3" fontId="28" fillId="0" borderId="57" xfId="0" applyNumberFormat="1" applyFont="1" applyFill="1" applyBorder="1" applyAlignment="1">
      <alignment vertical="center" wrapText="1"/>
    </xf>
    <xf numFmtId="38" fontId="28" fillId="0" borderId="58" xfId="2" applyNumberFormat="1" applyFont="1" applyFill="1" applyBorder="1" applyAlignment="1">
      <alignment horizontal="right" vertical="center" wrapText="1"/>
    </xf>
    <xf numFmtId="38" fontId="28" fillId="0" borderId="59" xfId="2" applyNumberFormat="1" applyFont="1" applyFill="1" applyBorder="1" applyAlignment="1">
      <alignment horizontal="right" vertical="center" wrapText="1"/>
    </xf>
    <xf numFmtId="38" fontId="28" fillId="0" borderId="60" xfId="2" applyNumberFormat="1" applyFont="1" applyFill="1" applyBorder="1" applyAlignment="1">
      <alignment horizontal="right" vertical="center" wrapText="1"/>
    </xf>
    <xf numFmtId="0" fontId="28" fillId="0" borderId="78" xfId="0" applyFont="1" applyFill="1" applyBorder="1" applyAlignment="1" applyProtection="1">
      <alignment horizontal="left" vertical="center" wrapText="1"/>
      <protection locked="0"/>
    </xf>
    <xf numFmtId="0" fontId="28" fillId="0" borderId="79" xfId="0" applyFont="1" applyFill="1" applyBorder="1" applyAlignment="1" applyProtection="1">
      <alignment horizontal="left" vertical="center" wrapText="1"/>
      <protection locked="0"/>
    </xf>
    <xf numFmtId="38" fontId="28" fillId="0" borderId="80" xfId="2" applyNumberFormat="1" applyFont="1" applyFill="1" applyBorder="1" applyAlignment="1">
      <alignment horizontal="left" vertical="center" wrapText="1"/>
    </xf>
    <xf numFmtId="38" fontId="9" fillId="0" borderId="62" xfId="2" applyNumberFormat="1" applyFont="1" applyFill="1" applyBorder="1" applyAlignment="1">
      <alignment horizontal="center" vertical="center" textRotation="90" wrapText="1"/>
    </xf>
    <xf numFmtId="38" fontId="6" fillId="0" borderId="62" xfId="2" applyNumberFormat="1" applyFont="1" applyFill="1" applyBorder="1" applyAlignment="1">
      <alignment horizontal="center" vertical="center" wrapText="1"/>
    </xf>
    <xf numFmtId="38" fontId="9" fillId="0" borderId="62" xfId="2" applyNumberFormat="1" applyFont="1" applyFill="1" applyBorder="1" applyAlignment="1">
      <alignment horizontal="right" vertical="center" wrapText="1"/>
    </xf>
    <xf numFmtId="38" fontId="9" fillId="0" borderId="62" xfId="2" applyNumberFormat="1" applyFont="1" applyFill="1" applyBorder="1" applyAlignment="1">
      <alignment horizontal="right" vertical="center" wrapText="1" shrinkToFit="1"/>
    </xf>
    <xf numFmtId="38" fontId="10" fillId="0" borderId="62" xfId="2" applyNumberFormat="1" applyFont="1" applyFill="1" applyBorder="1" applyAlignment="1">
      <alignment horizontal="right" vertical="center" wrapText="1" shrinkToFit="1"/>
    </xf>
    <xf numFmtId="38" fontId="10" fillId="0" borderId="62" xfId="2" applyNumberFormat="1" applyFont="1" applyFill="1" applyBorder="1" applyAlignment="1">
      <alignment vertical="center" wrapText="1"/>
    </xf>
    <xf numFmtId="38" fontId="7" fillId="0" borderId="62" xfId="2" applyNumberFormat="1" applyFont="1" applyFill="1" applyBorder="1" applyAlignment="1">
      <alignment vertical="center" wrapText="1"/>
    </xf>
    <xf numFmtId="38" fontId="6" fillId="2" borderId="54" xfId="2" applyNumberFormat="1" applyFont="1" applyFill="1" applyBorder="1" applyAlignment="1">
      <alignment horizontal="right" vertical="center" wrapText="1" shrinkToFit="1"/>
    </xf>
    <xf numFmtId="38" fontId="9" fillId="0" borderId="62" xfId="2" applyNumberFormat="1" applyFont="1" applyFill="1" applyBorder="1" applyAlignment="1">
      <alignment vertical="center" wrapText="1"/>
    </xf>
    <xf numFmtId="0" fontId="15" fillId="0" borderId="29" xfId="0" applyFont="1" applyFill="1" applyBorder="1" applyAlignment="1">
      <alignment horizontal="left" vertical="center" wrapText="1" indent="3"/>
    </xf>
    <xf numFmtId="0" fontId="21" fillId="0" borderId="33" xfId="0" applyFont="1" applyFill="1" applyBorder="1" applyAlignment="1">
      <alignment horizontal="left" vertical="center" wrapText="1" indent="1"/>
    </xf>
    <xf numFmtId="0" fontId="15" fillId="0" borderId="5" xfId="0" applyFont="1" applyFill="1" applyBorder="1" applyAlignment="1">
      <alignment horizontal="left" vertical="center" wrapText="1" indent="3"/>
    </xf>
    <xf numFmtId="0" fontId="20" fillId="0" borderId="41" xfId="0" applyFont="1" applyFill="1" applyBorder="1" applyAlignment="1">
      <alignment horizontal="centerContinuous" vertical="center" wrapText="1"/>
    </xf>
    <xf numFmtId="3" fontId="20" fillId="0" borderId="43" xfId="0" applyNumberFormat="1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Continuous" vertical="center" wrapText="1"/>
    </xf>
    <xf numFmtId="3" fontId="21" fillId="0" borderId="2" xfId="0" applyNumberFormat="1" applyFont="1" applyFill="1" applyBorder="1" applyAlignment="1">
      <alignment vertical="center" wrapText="1"/>
    </xf>
    <xf numFmtId="0" fontId="20" fillId="0" borderId="15" xfId="0" applyFont="1" applyFill="1" applyBorder="1" applyAlignment="1">
      <alignment vertical="center" wrapText="1"/>
    </xf>
    <xf numFmtId="3" fontId="20" fillId="0" borderId="16" xfId="0" applyNumberFormat="1" applyFont="1" applyFill="1" applyBorder="1" applyAlignment="1">
      <alignment horizontal="left" vertical="center" wrapText="1"/>
    </xf>
    <xf numFmtId="3" fontId="20" fillId="0" borderId="17" xfId="0" applyNumberFormat="1" applyFont="1" applyFill="1" applyBorder="1" applyAlignment="1">
      <alignment horizontal="left" vertical="center" wrapText="1"/>
    </xf>
    <xf numFmtId="3" fontId="21" fillId="0" borderId="1" xfId="0" applyNumberFormat="1" applyFont="1" applyFill="1" applyBorder="1" applyAlignment="1" applyProtection="1">
      <alignment vertical="center" wrapText="1"/>
    </xf>
    <xf numFmtId="3" fontId="21" fillId="0" borderId="6" xfId="0" applyNumberFormat="1" applyFont="1" applyFill="1" applyBorder="1" applyAlignment="1" applyProtection="1">
      <alignment vertical="center" wrapText="1"/>
    </xf>
    <xf numFmtId="3" fontId="21" fillId="0" borderId="24" xfId="0" applyNumberFormat="1" applyFont="1" applyFill="1" applyBorder="1" applyAlignment="1" applyProtection="1">
      <alignment vertical="center" wrapText="1"/>
    </xf>
    <xf numFmtId="3" fontId="21" fillId="0" borderId="34" xfId="0" applyNumberFormat="1" applyFont="1" applyFill="1" applyBorder="1" applyAlignment="1" applyProtection="1">
      <alignment vertical="center" wrapText="1"/>
    </xf>
    <xf numFmtId="3" fontId="22" fillId="0" borderId="24" xfId="0" applyNumberFormat="1" applyFont="1" applyFill="1" applyBorder="1" applyAlignment="1" applyProtection="1">
      <alignment vertical="center" wrapText="1"/>
    </xf>
    <xf numFmtId="3" fontId="20" fillId="0" borderId="1" xfId="0" applyNumberFormat="1" applyFont="1" applyFill="1" applyBorder="1" applyAlignment="1">
      <alignment vertical="center" wrapText="1"/>
    </xf>
    <xf numFmtId="3" fontId="21" fillId="0" borderId="1" xfId="0" applyNumberFormat="1" applyFont="1" applyFill="1" applyBorder="1" applyAlignment="1">
      <alignment vertical="center" wrapText="1"/>
    </xf>
    <xf numFmtId="3" fontId="21" fillId="0" borderId="6" xfId="0" applyNumberFormat="1" applyFont="1" applyFill="1" applyBorder="1" applyAlignment="1">
      <alignment vertical="center" wrapText="1"/>
    </xf>
    <xf numFmtId="3" fontId="21" fillId="0" borderId="8" xfId="0" applyNumberFormat="1" applyFont="1" applyFill="1" applyBorder="1" applyAlignment="1">
      <alignment vertical="center" wrapText="1"/>
    </xf>
    <xf numFmtId="3" fontId="21" fillId="0" borderId="9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left" vertical="center" wrapText="1"/>
    </xf>
    <xf numFmtId="3" fontId="20" fillId="0" borderId="2" xfId="0" applyNumberFormat="1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166" fontId="15" fillId="0" borderId="24" xfId="2" applyNumberFormat="1" applyFont="1" applyFill="1" applyBorder="1" applyAlignment="1">
      <alignment horizontal="right" vertical="center" wrapText="1"/>
    </xf>
    <xf numFmtId="1" fontId="24" fillId="0" borderId="34" xfId="2" applyNumberFormat="1" applyFont="1" applyFill="1" applyBorder="1" applyAlignment="1">
      <alignment horizontal="right" vertical="center" wrapText="1"/>
    </xf>
    <xf numFmtId="0" fontId="20" fillId="0" borderId="33" xfId="0" applyFont="1" applyFill="1" applyBorder="1" applyAlignment="1">
      <alignment horizontal="left" vertical="center" wrapText="1"/>
    </xf>
    <xf numFmtId="3" fontId="20" fillId="0" borderId="25" xfId="0" applyNumberFormat="1" applyFont="1" applyFill="1" applyBorder="1" applyAlignment="1">
      <alignment horizontal="left" vertical="center" wrapText="1"/>
    </xf>
    <xf numFmtId="3" fontId="20" fillId="0" borderId="31" xfId="0" applyNumberFormat="1" applyFont="1" applyFill="1" applyBorder="1" applyAlignment="1">
      <alignment horizontal="left" vertical="center" wrapText="1"/>
    </xf>
    <xf numFmtId="166" fontId="15" fillId="0" borderId="1" xfId="2" applyNumberFormat="1" applyFont="1" applyFill="1" applyBorder="1" applyAlignment="1">
      <alignment horizontal="right" vertical="center" wrapText="1"/>
    </xf>
    <xf numFmtId="1" fontId="24" fillId="0" borderId="6" xfId="2" applyNumberFormat="1" applyFont="1" applyFill="1" applyBorder="1" applyAlignment="1">
      <alignment horizontal="right" vertical="center" wrapText="1"/>
    </xf>
    <xf numFmtId="3" fontId="21" fillId="0" borderId="25" xfId="0" applyNumberFormat="1" applyFont="1" applyFill="1" applyBorder="1" applyAlignment="1">
      <alignment vertical="center" wrapText="1"/>
    </xf>
    <xf numFmtId="3" fontId="22" fillId="0" borderId="1" xfId="0" applyNumberFormat="1" applyFont="1" applyFill="1" applyBorder="1" applyAlignment="1">
      <alignment vertical="center" wrapText="1"/>
    </xf>
    <xf numFmtId="3" fontId="22" fillId="0" borderId="6" xfId="0" applyNumberFormat="1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3" fontId="22" fillId="0" borderId="11" xfId="0" applyNumberFormat="1" applyFont="1" applyFill="1" applyBorder="1" applyAlignment="1">
      <alignment vertical="center" wrapText="1"/>
    </xf>
    <xf numFmtId="3" fontId="25" fillId="0" borderId="11" xfId="0" applyNumberFormat="1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3" fontId="22" fillId="0" borderId="12" xfId="0" applyNumberFormat="1" applyFont="1" applyFill="1" applyBorder="1" applyAlignment="1">
      <alignment vertical="center" wrapText="1"/>
    </xf>
    <xf numFmtId="3" fontId="25" fillId="0" borderId="4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9" fillId="0" borderId="70" xfId="0" applyFont="1" applyFill="1" applyBorder="1" applyAlignment="1">
      <alignment horizontal="center" vertical="center" wrapText="1"/>
    </xf>
    <xf numFmtId="0" fontId="19" fillId="0" borderId="68" xfId="0" applyFont="1" applyFill="1" applyBorder="1" applyAlignment="1">
      <alignment horizontal="center" vertical="center" wrapText="1"/>
    </xf>
    <xf numFmtId="0" fontId="19" fillId="0" borderId="53" xfId="0" applyFont="1" applyFill="1" applyBorder="1"/>
    <xf numFmtId="0" fontId="19" fillId="0" borderId="54" xfId="0" applyFont="1" applyFill="1" applyBorder="1"/>
    <xf numFmtId="0" fontId="19" fillId="0" borderId="54" xfId="0" applyFont="1" applyFill="1" applyBorder="1" applyAlignment="1">
      <alignment horizontal="center"/>
    </xf>
    <xf numFmtId="0" fontId="19" fillId="0" borderId="55" xfId="0" applyFont="1" applyFill="1" applyBorder="1"/>
    <xf numFmtId="0" fontId="19" fillId="0" borderId="0" xfId="0" applyFont="1" applyFill="1"/>
    <xf numFmtId="0" fontId="17" fillId="0" borderId="56" xfId="0" applyFont="1" applyFill="1" applyBorder="1"/>
    <xf numFmtId="0" fontId="17" fillId="0" borderId="47" xfId="0" applyFont="1" applyFill="1" applyBorder="1"/>
    <xf numFmtId="0" fontId="17" fillId="0" borderId="47" xfId="0" applyFont="1" applyFill="1" applyBorder="1" applyAlignment="1">
      <alignment horizontal="center"/>
    </xf>
    <xf numFmtId="0" fontId="17" fillId="0" borderId="57" xfId="0" applyFont="1" applyFill="1" applyBorder="1"/>
    <xf numFmtId="0" fontId="17" fillId="0" borderId="0" xfId="0" applyFont="1" applyFill="1"/>
    <xf numFmtId="0" fontId="17" fillId="0" borderId="58" xfId="0" applyFont="1" applyFill="1" applyBorder="1"/>
    <xf numFmtId="0" fontId="17" fillId="0" borderId="59" xfId="0" applyFont="1" applyFill="1" applyBorder="1"/>
    <xf numFmtId="0" fontId="17" fillId="0" borderId="59" xfId="0" applyFont="1" applyFill="1" applyBorder="1" applyAlignment="1">
      <alignment horizontal="center"/>
    </xf>
    <xf numFmtId="0" fontId="17" fillId="0" borderId="60" xfId="0" applyFont="1" applyFill="1" applyBorder="1"/>
    <xf numFmtId="0" fontId="17" fillId="0" borderId="65" xfId="0" applyFont="1" applyFill="1" applyBorder="1"/>
    <xf numFmtId="0" fontId="17" fillId="0" borderId="50" xfId="0" applyFont="1" applyFill="1" applyBorder="1"/>
    <xf numFmtId="0" fontId="17" fillId="0" borderId="50" xfId="0" applyFont="1" applyFill="1" applyBorder="1" applyAlignment="1">
      <alignment horizontal="center"/>
    </xf>
    <xf numFmtId="0" fontId="17" fillId="0" borderId="66" xfId="0" applyFont="1" applyFill="1" applyBorder="1"/>
    <xf numFmtId="0" fontId="17" fillId="0" borderId="0" xfId="0" applyFont="1" applyFill="1" applyAlignment="1">
      <alignment horizontal="center"/>
    </xf>
    <xf numFmtId="0" fontId="21" fillId="0" borderId="1" xfId="0" applyFont="1" applyFill="1" applyBorder="1" applyAlignment="1" applyProtection="1">
      <alignment horizontal="left" vertical="center" wrapText="1" indent="1"/>
    </xf>
    <xf numFmtId="0" fontId="18" fillId="0" borderId="1" xfId="0" applyFont="1" applyFill="1" applyBorder="1" applyAlignment="1" applyProtection="1">
      <alignment horizontal="left" wrapText="1"/>
    </xf>
    <xf numFmtId="0" fontId="21" fillId="0" borderId="1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3" fontId="18" fillId="0" borderId="1" xfId="3" applyFont="1" applyFill="1" applyBorder="1" applyAlignment="1" applyProtection="1">
      <alignment horizontal="left" vertical="center" wrapText="1" indent="2"/>
    </xf>
    <xf numFmtId="0" fontId="20" fillId="0" borderId="1" xfId="0" applyFont="1" applyFill="1" applyBorder="1" applyAlignment="1" applyProtection="1">
      <alignment horizontal="left" vertical="center" wrapText="1" indent="2"/>
    </xf>
    <xf numFmtId="3" fontId="15" fillId="0" borderId="1" xfId="3" applyFont="1" applyFill="1" applyBorder="1" applyAlignment="1" applyProtection="1">
      <alignment horizontal="right" vertical="center"/>
    </xf>
    <xf numFmtId="38" fontId="21" fillId="0" borderId="1" xfId="2" applyNumberFormat="1" applyFont="1" applyFill="1" applyBorder="1" applyAlignment="1" applyProtection="1">
      <alignment horizontal="right" vertical="center" wrapText="1"/>
    </xf>
    <xf numFmtId="0" fontId="18" fillId="0" borderId="1" xfId="0" applyFont="1" applyFill="1" applyBorder="1" applyAlignment="1" applyProtection="1">
      <alignment horizontal="left" wrapText="1" indent="2"/>
    </xf>
    <xf numFmtId="38" fontId="21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Fill="1" applyBorder="1" applyAlignment="1" applyProtection="1">
      <alignment vertical="center" wrapText="1"/>
    </xf>
    <xf numFmtId="38" fontId="27" fillId="0" borderId="1" xfId="2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1" xfId="0" quotePrefix="1" applyFont="1" applyFill="1" applyBorder="1" applyAlignment="1" applyProtection="1">
      <alignment horizontal="left" vertical="center" wrapText="1"/>
    </xf>
    <xf numFmtId="0" fontId="21" fillId="0" borderId="1" xfId="0" applyFont="1" applyFill="1" applyBorder="1" applyAlignment="1" applyProtection="1">
      <alignment vertical="center" wrapText="1"/>
      <protection locked="0"/>
    </xf>
    <xf numFmtId="0" fontId="20" fillId="0" borderId="1" xfId="0" quotePrefix="1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left" vertical="center" wrapText="1" indent="1"/>
    </xf>
    <xf numFmtId="3" fontId="18" fillId="0" borderId="1" xfId="3" applyFont="1" applyFill="1" applyBorder="1" applyAlignment="1" applyProtection="1">
      <alignment horizontal="left" vertical="center"/>
    </xf>
    <xf numFmtId="38" fontId="20" fillId="0" borderId="1" xfId="2" applyNumberFormat="1" applyFont="1" applyFill="1" applyBorder="1" applyAlignment="1" applyProtection="1">
      <alignment horizontal="left" vertical="center" wrapText="1"/>
    </xf>
    <xf numFmtId="3" fontId="18" fillId="0" borderId="1" xfId="3" applyFont="1" applyFill="1" applyBorder="1" applyAlignment="1" applyProtection="1">
      <alignment horizontal="left" vertical="center" wrapText="1" indent="1"/>
    </xf>
    <xf numFmtId="38" fontId="20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0" fontId="22" fillId="0" borderId="1" xfId="0" quotePrefix="1" applyFont="1" applyFill="1" applyBorder="1" applyAlignment="1" applyProtection="1">
      <alignment horizontal="left" vertical="center" wrapText="1"/>
    </xf>
    <xf numFmtId="3" fontId="24" fillId="0" borderId="1" xfId="3" applyFont="1" applyFill="1" applyBorder="1" applyAlignment="1" applyProtection="1">
      <alignment horizontal="right" vertical="center"/>
    </xf>
    <xf numFmtId="38" fontId="22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24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22" fillId="0" borderId="1" xfId="2" applyNumberFormat="1" applyFont="1" applyFill="1" applyBorder="1" applyAlignment="1" applyProtection="1">
      <alignment horizontal="right" vertical="center" wrapText="1"/>
    </xf>
    <xf numFmtId="0" fontId="22" fillId="0" borderId="1" xfId="0" applyFont="1" applyFill="1" applyBorder="1" applyAlignment="1" applyProtection="1">
      <alignment vertical="center" wrapText="1"/>
      <protection locked="0"/>
    </xf>
    <xf numFmtId="3" fontId="18" fillId="0" borderId="1" xfId="3" applyFont="1" applyFill="1" applyBorder="1" applyAlignment="1" applyProtection="1">
      <alignment horizontal="left" vertical="center" wrapText="1"/>
    </xf>
    <xf numFmtId="3" fontId="18" fillId="0" borderId="1" xfId="3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 applyProtection="1">
      <alignment vertical="center" wrapText="1"/>
      <protection locked="0"/>
    </xf>
    <xf numFmtId="38" fontId="15" fillId="0" borderId="1" xfId="2" applyNumberFormat="1" applyFont="1" applyFill="1" applyBorder="1" applyAlignment="1" applyProtection="1">
      <alignment horizontal="right" vertical="center" wrapText="1"/>
    </xf>
    <xf numFmtId="0" fontId="20" fillId="0" borderId="1" xfId="0" applyFont="1" applyFill="1" applyBorder="1" applyAlignment="1" applyProtection="1">
      <alignment vertical="center" wrapText="1"/>
    </xf>
    <xf numFmtId="0" fontId="21" fillId="0" borderId="1" xfId="0" applyFont="1" applyFill="1" applyBorder="1" applyAlignment="1" applyProtection="1">
      <alignment horizontal="right" vertical="center"/>
    </xf>
    <xf numFmtId="0" fontId="22" fillId="0" borderId="1" xfId="0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 applyProtection="1">
      <alignment horizontal="left" wrapText="1" indent="1"/>
    </xf>
    <xf numFmtId="3" fontId="24" fillId="0" borderId="1" xfId="3" applyFont="1" applyFill="1" applyBorder="1" applyAlignment="1" applyProtection="1">
      <alignment horizontal="left" vertical="center" wrapText="1"/>
    </xf>
    <xf numFmtId="0" fontId="22" fillId="0" borderId="1" xfId="0" applyFont="1" applyFill="1" applyBorder="1" applyAlignment="1" applyProtection="1">
      <alignment horizontal="right" vertical="center"/>
    </xf>
    <xf numFmtId="0" fontId="18" fillId="0" borderId="1" xfId="0" applyFont="1" applyFill="1" applyBorder="1" applyAlignment="1" applyProtection="1">
      <alignment horizontal="right" vertical="center"/>
    </xf>
    <xf numFmtId="38" fontId="18" fillId="0" borderId="1" xfId="2" applyNumberFormat="1" applyFont="1" applyFill="1" applyBorder="1" applyAlignment="1" applyProtection="1">
      <alignment horizontal="right" vertical="center" wrapText="1"/>
    </xf>
    <xf numFmtId="0" fontId="18" fillId="0" borderId="1" xfId="0" applyFont="1" applyFill="1" applyBorder="1" applyAlignment="1" applyProtection="1">
      <alignment wrapText="1"/>
    </xf>
    <xf numFmtId="0" fontId="22" fillId="0" borderId="1" xfId="0" applyFont="1" applyFill="1" applyBorder="1" applyAlignment="1" applyProtection="1">
      <alignment horizontal="left" vertical="center" wrapText="1" indent="2"/>
    </xf>
    <xf numFmtId="0" fontId="18" fillId="0" borderId="1" xfId="0" applyFont="1" applyFill="1" applyBorder="1" applyAlignment="1" applyProtection="1">
      <alignment vertical="center" wrapText="1"/>
    </xf>
    <xf numFmtId="3" fontId="24" fillId="0" borderId="1" xfId="3" applyFont="1" applyFill="1" applyBorder="1" applyAlignment="1" applyProtection="1">
      <alignment horizontal="left" vertical="center" wrapText="1" indent="1"/>
    </xf>
    <xf numFmtId="0" fontId="22" fillId="0" borderId="1" xfId="0" applyFont="1" applyFill="1" applyBorder="1" applyAlignment="1" applyProtection="1">
      <alignment horizontal="left" vertical="center" indent="1"/>
    </xf>
    <xf numFmtId="38" fontId="22" fillId="0" borderId="1" xfId="2" applyNumberFormat="1" applyFont="1" applyFill="1" applyBorder="1" applyAlignment="1" applyProtection="1">
      <alignment horizontal="left" vertical="center" wrapText="1"/>
    </xf>
    <xf numFmtId="38" fontId="22" fillId="0" borderId="1" xfId="2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1" xfId="0" applyFont="1" applyFill="1" applyBorder="1" applyAlignment="1" applyProtection="1">
      <alignment horizontal="left" vertical="center" wrapText="1" indent="1"/>
      <protection locked="0"/>
    </xf>
    <xf numFmtId="0" fontId="15" fillId="0" borderId="1" xfId="0" applyFont="1" applyFill="1" applyBorder="1" applyAlignment="1" applyProtection="1">
      <alignment horizontal="left" wrapText="1" indent="1"/>
    </xf>
    <xf numFmtId="0" fontId="24" fillId="0" borderId="1" xfId="0" applyFont="1" applyFill="1" applyBorder="1" applyAlignment="1" applyProtection="1">
      <alignment horizontal="left" wrapText="1" indent="3"/>
    </xf>
    <xf numFmtId="49" fontId="21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38" fontId="18" fillId="0" borderId="1" xfId="0" applyNumberFormat="1" applyFont="1" applyFill="1" applyBorder="1" applyAlignment="1" applyProtection="1">
      <alignment vertical="center" wrapText="1"/>
    </xf>
    <xf numFmtId="49" fontId="20" fillId="0" borderId="1" xfId="0" applyNumberFormat="1" applyFont="1" applyFill="1" applyBorder="1" applyAlignment="1" applyProtection="1">
      <alignment horizontal="left" vertical="center" wrapText="1"/>
    </xf>
    <xf numFmtId="38" fontId="18" fillId="0" borderId="1" xfId="0" applyNumberFormat="1" applyFont="1" applyFill="1" applyBorder="1" applyAlignment="1" applyProtection="1">
      <alignment vertical="center" wrapText="1"/>
      <protection locked="0"/>
    </xf>
    <xf numFmtId="38" fontId="2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49" fontId="21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 applyProtection="1">
      <alignment horizontal="right" vertical="center" wrapText="1"/>
      <protection locked="0"/>
    </xf>
    <xf numFmtId="38" fontId="18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8" fontId="21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8" fontId="21" fillId="0" borderId="1" xfId="2" applyNumberFormat="1" applyFont="1" applyFill="1" applyBorder="1" applyAlignment="1" applyProtection="1">
      <alignment vertical="center" wrapText="1"/>
      <protection locked="0"/>
    </xf>
    <xf numFmtId="38" fontId="15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Fill="1" applyBorder="1" applyAlignment="1" applyProtection="1">
      <alignment vertical="center"/>
      <protection locked="0"/>
    </xf>
    <xf numFmtId="49" fontId="22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164" fontId="22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1" xfId="0" applyFont="1" applyFill="1" applyBorder="1" applyAlignment="1" applyProtection="1">
      <alignment horizontal="right" vertical="center" wrapText="1"/>
      <protection locked="0"/>
    </xf>
    <xf numFmtId="38" fontId="23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23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8" fontId="24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0" fontId="22" fillId="0" borderId="1" xfId="0" applyFont="1" applyFill="1" applyBorder="1" applyAlignment="1" applyProtection="1">
      <alignment vertical="center"/>
      <protection locked="0"/>
    </xf>
    <xf numFmtId="49" fontId="20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38" fontId="18" fillId="0" borderId="1" xfId="2" applyNumberFormat="1" applyFont="1" applyFill="1" applyBorder="1" applyAlignment="1" applyProtection="1">
      <alignment horizontal="left" vertical="center" wrapText="1"/>
      <protection locked="0"/>
    </xf>
    <xf numFmtId="38" fontId="18" fillId="0" borderId="1" xfId="2" quotePrefix="1" applyNumberFormat="1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 applyProtection="1">
      <alignment horizontal="right" vertical="center" wrapText="1"/>
      <protection locked="0"/>
    </xf>
    <xf numFmtId="38" fontId="18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164" fontId="21" fillId="0" borderId="1" xfId="0" applyNumberFormat="1" applyFont="1" applyFill="1" applyBorder="1" applyAlignment="1" applyProtection="1">
      <alignment horizontal="left" vertical="center" wrapText="1" indent="2"/>
      <protection locked="0"/>
    </xf>
    <xf numFmtId="38" fontId="20" fillId="0" borderId="1" xfId="2" applyNumberFormat="1" applyFont="1" applyFill="1" applyBorder="1" applyAlignment="1" applyProtection="1">
      <alignment vertical="center" wrapText="1"/>
      <protection locked="0"/>
    </xf>
    <xf numFmtId="38" fontId="20" fillId="0" borderId="1" xfId="0" applyNumberFormat="1" applyFont="1" applyFill="1" applyBorder="1" applyAlignment="1" applyProtection="1">
      <alignment vertical="center" wrapText="1"/>
      <protection locked="0"/>
    </xf>
    <xf numFmtId="38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Fill="1" applyBorder="1" applyAlignment="1" applyProtection="1">
      <alignment horizontal="left" vertical="center" wrapText="1" indent="2"/>
      <protection locked="0"/>
    </xf>
    <xf numFmtId="0" fontId="20" fillId="0" borderId="1" xfId="0" applyFont="1" applyFill="1" applyBorder="1" applyAlignment="1" applyProtection="1">
      <alignment horizontal="left" vertical="center" wrapText="1" indent="1"/>
      <protection locked="0"/>
    </xf>
    <xf numFmtId="3" fontId="18" fillId="0" borderId="1" xfId="4" applyFont="1" applyFill="1" applyBorder="1" applyAlignment="1" applyProtection="1">
      <alignment horizontal="left" vertical="center"/>
      <protection locked="0"/>
    </xf>
    <xf numFmtId="164" fontId="22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22" fillId="0" borderId="1" xfId="0" applyFont="1" applyFill="1" applyBorder="1" applyAlignment="1" applyProtection="1">
      <alignment horizontal="left" vertical="center" wrapText="1"/>
      <protection locked="0"/>
    </xf>
    <xf numFmtId="38" fontId="22" fillId="0" borderId="1" xfId="2" applyNumberFormat="1" applyFont="1" applyFill="1" applyBorder="1" applyAlignment="1" applyProtection="1">
      <alignment horizontal="left" vertical="center" wrapText="1"/>
      <protection locked="0"/>
    </xf>
    <xf numFmtId="38" fontId="23" fillId="0" borderId="1" xfId="2" applyNumberFormat="1" applyFont="1" applyFill="1" applyBorder="1" applyAlignment="1" applyProtection="1">
      <alignment horizontal="left" vertical="center" wrapText="1"/>
      <protection locked="0"/>
    </xf>
    <xf numFmtId="38" fontId="23" fillId="0" borderId="1" xfId="2" quotePrefix="1" applyNumberFormat="1" applyFont="1" applyFill="1" applyBorder="1" applyAlignment="1" applyProtection="1">
      <alignment horizontal="left" vertical="center" wrapText="1"/>
      <protection locked="0"/>
    </xf>
    <xf numFmtId="38" fontId="24" fillId="0" borderId="1" xfId="2" quotePrefix="1" applyNumberFormat="1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Fill="1" applyBorder="1" applyAlignment="1" applyProtection="1">
      <alignment horizontal="left" vertical="center"/>
      <protection locked="0"/>
    </xf>
    <xf numFmtId="0" fontId="21" fillId="0" borderId="1" xfId="0" applyFont="1" applyFill="1" applyBorder="1" applyAlignment="1" applyProtection="1">
      <alignment horizontal="left" vertical="center" wrapText="1" indent="1"/>
      <protection locked="0"/>
    </xf>
    <xf numFmtId="0" fontId="20" fillId="0" borderId="1" xfId="0" applyFont="1" applyFill="1" applyBorder="1" applyAlignment="1" applyProtection="1">
      <alignment horizontal="left" vertical="center" wrapText="1" indent="2"/>
      <protection locked="0"/>
    </xf>
    <xf numFmtId="164" fontId="22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18" fillId="0" borderId="1" xfId="0" applyFont="1" applyFill="1" applyBorder="1" applyAlignment="1" applyProtection="1">
      <alignment horizontal="left" vertical="center" wrapText="1" indent="1"/>
      <protection locked="0"/>
    </xf>
    <xf numFmtId="38" fontId="20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0" fontId="18" fillId="0" borderId="1" xfId="0" applyFont="1" applyFill="1" applyBorder="1" applyAlignment="1" applyProtection="1">
      <alignment horizontal="right" vertical="center" wrapText="1"/>
      <protection locked="0"/>
    </xf>
    <xf numFmtId="0" fontId="24" fillId="0" borderId="1" xfId="0" applyFont="1" applyFill="1" applyBorder="1" applyAlignment="1" applyProtection="1">
      <alignment horizontal="left" vertical="center" wrapText="1" indent="2"/>
      <protection locked="0"/>
    </xf>
    <xf numFmtId="38" fontId="25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Fill="1" applyBorder="1" applyAlignment="1" applyProtection="1">
      <alignment horizontal="left" vertical="center" indent="2"/>
      <protection locked="0"/>
    </xf>
    <xf numFmtId="38" fontId="22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8" fontId="25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 indent="2"/>
      <protection locked="0"/>
    </xf>
    <xf numFmtId="0" fontId="24" fillId="0" borderId="1" xfId="0" applyFont="1" applyFill="1" applyBorder="1" applyAlignment="1" applyProtection="1">
      <alignment horizontal="left" vertical="center" wrapText="1" indent="3"/>
      <protection locked="0"/>
    </xf>
    <xf numFmtId="0" fontId="25" fillId="0" borderId="1" xfId="0" applyFont="1" applyFill="1" applyBorder="1" applyAlignment="1" applyProtection="1">
      <alignment vertical="center"/>
      <protection locked="0"/>
    </xf>
    <xf numFmtId="0" fontId="15" fillId="0" borderId="1" xfId="0" applyFont="1" applyFill="1" applyBorder="1" applyAlignment="1" applyProtection="1">
      <alignment horizontal="left" vertical="center" wrapText="1" indent="3"/>
      <protection locked="0"/>
    </xf>
    <xf numFmtId="0" fontId="18" fillId="0" borderId="1" xfId="0" applyFont="1" applyFill="1" applyBorder="1" applyAlignment="1" applyProtection="1">
      <alignment horizontal="left" vertical="center" wrapText="1" indent="2"/>
      <protection locked="0"/>
    </xf>
    <xf numFmtId="0" fontId="22" fillId="0" borderId="1" xfId="0" applyFont="1" applyFill="1" applyBorder="1" applyAlignment="1" applyProtection="1">
      <alignment horizontal="left" vertical="center" wrapText="1" indent="3"/>
      <protection locked="0"/>
    </xf>
    <xf numFmtId="49" fontId="2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1" xfId="0" applyFont="1" applyFill="1" applyBorder="1" applyAlignment="1" applyProtection="1">
      <alignment vertical="center"/>
      <protection locked="0"/>
    </xf>
    <xf numFmtId="0" fontId="24" fillId="0" borderId="1" xfId="0" applyFont="1" applyFill="1" applyBorder="1" applyAlignment="1">
      <alignment horizontal="left" wrapText="1" indent="1"/>
    </xf>
    <xf numFmtId="0" fontId="22" fillId="0" borderId="1" xfId="0" applyFont="1" applyFill="1" applyBorder="1" applyAlignment="1" applyProtection="1">
      <alignment horizontal="left" vertical="center" wrapText="1" indent="2"/>
      <protection locked="0"/>
    </xf>
    <xf numFmtId="0" fontId="21" fillId="0" borderId="1" xfId="0" quotePrefix="1" applyFont="1" applyFill="1" applyBorder="1" applyAlignment="1" applyProtection="1">
      <alignment horizontal="right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20" fillId="0" borderId="1" xfId="0" quotePrefix="1" applyFont="1" applyFill="1" applyBorder="1" applyAlignment="1" applyProtection="1">
      <alignment horizontal="right" vertical="center" wrapText="1"/>
      <protection locked="0"/>
    </xf>
    <xf numFmtId="38" fontId="18" fillId="0" borderId="1" xfId="2" applyNumberFormat="1" applyFont="1" applyFill="1" applyBorder="1" applyAlignment="1" applyProtection="1">
      <alignment vertical="center" wrapText="1"/>
      <protection locked="0"/>
    </xf>
    <xf numFmtId="49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Fill="1" applyBorder="1" applyAlignment="1">
      <alignment vertical="center"/>
    </xf>
    <xf numFmtId="3" fontId="28" fillId="0" borderId="58" xfId="0" applyNumberFormat="1" applyFont="1" applyFill="1" applyBorder="1" applyAlignment="1">
      <alignment horizontal="center" vertical="center" wrapText="1"/>
    </xf>
    <xf numFmtId="3" fontId="28" fillId="0" borderId="59" xfId="0" applyNumberFormat="1" applyFont="1" applyFill="1" applyBorder="1" applyAlignment="1">
      <alignment horizontal="center" vertical="center" wrapText="1"/>
    </xf>
    <xf numFmtId="3" fontId="28" fillId="0" borderId="60" xfId="0" applyNumberFormat="1" applyFont="1" applyFill="1" applyBorder="1" applyAlignment="1">
      <alignment horizontal="center" vertical="center" wrapText="1"/>
    </xf>
    <xf numFmtId="0" fontId="30" fillId="0" borderId="58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/>
    </xf>
    <xf numFmtId="3" fontId="16" fillId="0" borderId="69" xfId="0" applyNumberFormat="1" applyFont="1" applyFill="1" applyBorder="1" applyAlignment="1">
      <alignment vertical="center"/>
    </xf>
    <xf numFmtId="3" fontId="16" fillId="0" borderId="70" xfId="0" applyNumberFormat="1" applyFont="1" applyFill="1" applyBorder="1" applyAlignment="1">
      <alignment vertical="center"/>
    </xf>
    <xf numFmtId="3" fontId="16" fillId="0" borderId="68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8" fontId="18" fillId="0" borderId="2" xfId="2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Continuous" vertical="center" wrapText="1"/>
    </xf>
    <xf numFmtId="38" fontId="18" fillId="0" borderId="1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38" fontId="18" fillId="0" borderId="1" xfId="2" applyNumberFormat="1" applyFont="1" applyFill="1" applyBorder="1" applyAlignment="1">
      <alignment vertical="center" wrapText="1"/>
    </xf>
    <xf numFmtId="38" fontId="15" fillId="0" borderId="1" xfId="2" applyNumberFormat="1" applyFont="1" applyFill="1" applyBorder="1" applyAlignment="1">
      <alignment vertical="center" wrapText="1"/>
    </xf>
    <xf numFmtId="38" fontId="21" fillId="0" borderId="1" xfId="2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38" fontId="20" fillId="0" borderId="40" xfId="2" applyNumberFormat="1" applyFont="1" applyFill="1" applyBorder="1" applyAlignment="1">
      <alignment horizontal="center" vertical="center" wrapText="1"/>
    </xf>
    <xf numFmtId="38" fontId="20" fillId="0" borderId="39" xfId="2" applyNumberFormat="1" applyFont="1" applyFill="1" applyBorder="1" applyAlignment="1">
      <alignment horizontal="center" vertical="center" wrapText="1"/>
    </xf>
    <xf numFmtId="38" fontId="20" fillId="0" borderId="77" xfId="2" applyNumberFormat="1" applyFont="1" applyFill="1" applyBorder="1" applyAlignment="1">
      <alignment horizontal="center" vertical="center" wrapText="1"/>
    </xf>
    <xf numFmtId="38" fontId="20" fillId="0" borderId="43" xfId="2" applyNumberFormat="1" applyFont="1" applyFill="1" applyBorder="1" applyAlignment="1">
      <alignment horizontal="center" vertical="center" wrapText="1"/>
    </xf>
    <xf numFmtId="38" fontId="20" fillId="0" borderId="10" xfId="2" applyNumberFormat="1" applyFont="1" applyFill="1" applyBorder="1" applyAlignment="1">
      <alignment horizontal="right" vertical="center" wrapText="1"/>
    </xf>
    <xf numFmtId="38" fontId="20" fillId="0" borderId="11" xfId="2" applyNumberFormat="1" applyFont="1" applyFill="1" applyBorder="1" applyAlignment="1">
      <alignment horizontal="right" vertical="center" wrapText="1"/>
    </xf>
    <xf numFmtId="38" fontId="20" fillId="0" borderId="12" xfId="2" applyNumberFormat="1" applyFont="1" applyFill="1" applyBorder="1" applyAlignment="1">
      <alignment horizontal="right" vertical="center" wrapText="1"/>
    </xf>
    <xf numFmtId="38" fontId="20" fillId="0" borderId="38" xfId="2" applyNumberFormat="1" applyFont="1" applyFill="1" applyBorder="1" applyAlignment="1">
      <alignment horizontal="right" vertical="center" wrapText="1"/>
    </xf>
    <xf numFmtId="38" fontId="20" fillId="0" borderId="2" xfId="2" applyNumberFormat="1" applyFont="1" applyFill="1" applyBorder="1" applyAlignment="1">
      <alignment horizontal="right" vertical="center" wrapText="1"/>
    </xf>
    <xf numFmtId="38" fontId="20" fillId="0" borderId="18" xfId="2" applyNumberFormat="1" applyFont="1" applyFill="1" applyBorder="1" applyAlignment="1">
      <alignment horizontal="right" vertical="center" wrapText="1"/>
    </xf>
    <xf numFmtId="38" fontId="20" fillId="0" borderId="19" xfId="2" applyNumberFormat="1" applyFont="1" applyFill="1" applyBorder="1" applyAlignment="1">
      <alignment horizontal="right" vertical="center" wrapText="1"/>
    </xf>
    <xf numFmtId="38" fontId="20" fillId="0" borderId="20" xfId="2" applyNumberFormat="1" applyFont="1" applyFill="1" applyBorder="1" applyAlignment="1">
      <alignment horizontal="right" vertical="center" wrapText="1"/>
    </xf>
    <xf numFmtId="38" fontId="20" fillId="0" borderId="4" xfId="2" applyNumberFormat="1" applyFont="1" applyFill="1" applyBorder="1" applyAlignment="1">
      <alignment horizontal="right" vertical="center" wrapText="1"/>
    </xf>
    <xf numFmtId="38" fontId="18" fillId="0" borderId="0" xfId="2" applyNumberFormat="1" applyFont="1" applyFill="1" applyAlignment="1">
      <alignment vertical="center" wrapText="1"/>
    </xf>
    <xf numFmtId="38" fontId="21" fillId="0" borderId="0" xfId="2" applyNumberFormat="1" applyFont="1" applyFill="1" applyBorder="1" applyAlignment="1">
      <alignment vertical="center" wrapText="1"/>
    </xf>
    <xf numFmtId="38" fontId="21" fillId="0" borderId="0" xfId="2" applyNumberFormat="1" applyFont="1" applyFill="1" applyBorder="1" applyAlignment="1">
      <alignment horizontal="right" vertical="center" wrapText="1"/>
    </xf>
    <xf numFmtId="38" fontId="15" fillId="0" borderId="39" xfId="2" applyNumberFormat="1" applyFont="1" applyFill="1" applyBorder="1" applyAlignment="1">
      <alignment horizontal="center" vertical="center" wrapText="1"/>
    </xf>
    <xf numFmtId="38" fontId="18" fillId="0" borderId="39" xfId="2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vertical="center" wrapText="1"/>
    </xf>
    <xf numFmtId="165" fontId="15" fillId="0" borderId="16" xfId="0" applyNumberFormat="1" applyFont="1" applyFill="1" applyBorder="1" applyAlignment="1">
      <alignment vertical="center" wrapText="1"/>
    </xf>
    <xf numFmtId="38" fontId="20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20" fillId="0" borderId="1" xfId="2" applyNumberFormat="1" applyFont="1" applyFill="1" applyBorder="1" applyAlignment="1" applyProtection="1">
      <alignment horizontal="right" vertical="center" wrapText="1"/>
      <protection locked="0"/>
    </xf>
    <xf numFmtId="169" fontId="27" fillId="0" borderId="1" xfId="2" applyNumberFormat="1" applyFont="1" applyFill="1" applyBorder="1" applyAlignment="1" applyProtection="1">
      <alignment horizontal="center" vertical="center" wrapText="1"/>
    </xf>
    <xf numFmtId="169" fontId="20" fillId="0" borderId="1" xfId="2" applyNumberFormat="1" applyFont="1" applyFill="1" applyBorder="1" applyAlignment="1" applyProtection="1">
      <alignment horizontal="right" vertical="center" wrapText="1"/>
      <protection locked="0"/>
    </xf>
    <xf numFmtId="169" fontId="20" fillId="0" borderId="1" xfId="2" applyNumberFormat="1" applyFont="1" applyFill="1" applyBorder="1" applyAlignment="1" applyProtection="1">
      <alignment horizontal="left" vertical="center" wrapText="1"/>
    </xf>
    <xf numFmtId="169" fontId="20" fillId="0" borderId="1" xfId="2" applyNumberFormat="1" applyFont="1" applyFill="1" applyBorder="1" applyAlignment="1" applyProtection="1">
      <alignment horizontal="left" vertical="center" wrapText="1"/>
      <protection locked="0"/>
    </xf>
    <xf numFmtId="169" fontId="25" fillId="0" borderId="1" xfId="2" applyNumberFormat="1" applyFont="1" applyFill="1" applyBorder="1" applyAlignment="1" applyProtection="1">
      <alignment horizontal="right" vertical="center" wrapText="1"/>
      <protection locked="0"/>
    </xf>
    <xf numFmtId="169" fontId="20" fillId="0" borderId="1" xfId="2" applyNumberFormat="1" applyFont="1" applyFill="1" applyBorder="1" applyAlignment="1" applyProtection="1">
      <alignment horizontal="right" vertical="center" wrapText="1"/>
    </xf>
    <xf numFmtId="169" fontId="20" fillId="0" borderId="1" xfId="0" applyNumberFormat="1" applyFont="1" applyFill="1" applyBorder="1" applyAlignment="1" applyProtection="1">
      <alignment vertical="center" wrapText="1"/>
      <protection locked="0"/>
    </xf>
    <xf numFmtId="169" fontId="22" fillId="0" borderId="1" xfId="2" applyNumberFormat="1" applyFont="1" applyFill="1" applyBorder="1" applyAlignment="1" applyProtection="1">
      <alignment horizontal="right" vertical="center" wrapText="1"/>
      <protection locked="0"/>
    </xf>
    <xf numFmtId="169" fontId="18" fillId="0" borderId="1" xfId="2" applyNumberFormat="1" applyFont="1" applyFill="1" applyBorder="1" applyAlignment="1" applyProtection="1">
      <alignment horizontal="right" vertical="center" wrapText="1"/>
    </xf>
    <xf numFmtId="169" fontId="25" fillId="0" borderId="1" xfId="2" applyNumberFormat="1" applyFont="1" applyFill="1" applyBorder="1" applyAlignment="1" applyProtection="1">
      <alignment horizontal="left" vertical="center" wrapText="1" indent="1"/>
      <protection locked="0"/>
    </xf>
    <xf numFmtId="169" fontId="23" fillId="0" borderId="1" xfId="1" applyNumberFormat="1" applyFont="1" applyFill="1" applyBorder="1" applyAlignment="1" applyProtection="1">
      <alignment horizontal="right" vertical="center" wrapText="1"/>
      <protection locked="0"/>
    </xf>
    <xf numFmtId="169" fontId="18" fillId="0" borderId="1" xfId="1" applyNumberFormat="1" applyFont="1" applyFill="1" applyBorder="1" applyAlignment="1" applyProtection="1">
      <alignment horizontal="right" vertical="center" wrapText="1"/>
      <protection locked="0"/>
    </xf>
    <xf numFmtId="169" fontId="18" fillId="0" borderId="1" xfId="0" applyNumberFormat="1" applyFont="1" applyFill="1" applyBorder="1" applyAlignment="1" applyProtection="1">
      <alignment vertical="center" wrapText="1"/>
    </xf>
    <xf numFmtId="0" fontId="21" fillId="0" borderId="35" xfId="0" applyFont="1" applyFill="1" applyBorder="1" applyAlignment="1">
      <alignment horizontal="right" vertical="center" wrapText="1"/>
    </xf>
    <xf numFmtId="0" fontId="21" fillId="0" borderId="32" xfId="0" applyFont="1" applyFill="1" applyBorder="1" applyAlignment="1">
      <alignment horizontal="right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vertical="center" wrapText="1"/>
    </xf>
    <xf numFmtId="0" fontId="19" fillId="0" borderId="55" xfId="0" applyFont="1" applyFill="1" applyBorder="1" applyAlignment="1">
      <alignment horizontal="center" vertical="center" wrapText="1"/>
    </xf>
    <xf numFmtId="0" fontId="19" fillId="0" borderId="66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1" xfId="0" applyFont="1" applyFill="1" applyBorder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 wrapText="1"/>
    </xf>
    <xf numFmtId="0" fontId="19" fillId="0" borderId="73" xfId="0" applyFont="1" applyFill="1" applyBorder="1" applyAlignment="1">
      <alignment horizontal="center" vertical="center" wrapText="1"/>
    </xf>
    <xf numFmtId="0" fontId="19" fillId="0" borderId="74" xfId="0" applyFont="1" applyFill="1" applyBorder="1" applyAlignment="1">
      <alignment horizontal="center" vertical="center" wrapText="1"/>
    </xf>
    <xf numFmtId="0" fontId="19" fillId="0" borderId="7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center" vertical="center" textRotation="90" wrapText="1"/>
    </xf>
    <xf numFmtId="0" fontId="26" fillId="0" borderId="1" xfId="0" applyFont="1" applyFill="1" applyBorder="1" applyAlignment="1" applyProtection="1">
      <alignment horizontal="center" vertical="center" textRotation="90"/>
    </xf>
    <xf numFmtId="38" fontId="26" fillId="0" borderId="1" xfId="2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 applyProtection="1">
      <alignment horizontal="right" vertical="center" textRotation="90" wrapText="1"/>
      <protection locked="0"/>
    </xf>
    <xf numFmtId="0" fontId="20" fillId="0" borderId="1" xfId="0" applyFont="1" applyFill="1" applyBorder="1" applyAlignment="1" applyProtection="1">
      <alignment horizontal="center" vertical="center" textRotation="90" wrapText="1"/>
      <protection locked="0"/>
    </xf>
    <xf numFmtId="38" fontId="2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43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vertical="center"/>
    </xf>
    <xf numFmtId="3" fontId="29" fillId="0" borderId="41" xfId="0" applyNumberFormat="1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3" fontId="16" fillId="0" borderId="22" xfId="0" applyNumberFormat="1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/>
    </xf>
    <xf numFmtId="3" fontId="16" fillId="0" borderId="53" xfId="0" applyNumberFormat="1" applyFont="1" applyFill="1" applyBorder="1" applyAlignment="1">
      <alignment horizontal="center" vertical="center"/>
    </xf>
    <xf numFmtId="3" fontId="16" fillId="0" borderId="54" xfId="0" applyNumberFormat="1" applyFont="1" applyFill="1" applyBorder="1" applyAlignment="1">
      <alignment horizontal="center" vertical="center"/>
    </xf>
    <xf numFmtId="3" fontId="16" fillId="0" borderId="55" xfId="0" applyNumberFormat="1" applyFont="1" applyFill="1" applyBorder="1" applyAlignment="1">
      <alignment horizontal="center" vertical="center"/>
    </xf>
    <xf numFmtId="0" fontId="28" fillId="0" borderId="54" xfId="0" applyFont="1" applyFill="1" applyBorder="1" applyAlignment="1">
      <alignment horizontal="center" vertical="center"/>
    </xf>
    <xf numFmtId="0" fontId="28" fillId="0" borderId="55" xfId="0" applyFont="1" applyFill="1" applyBorder="1" applyAlignment="1">
      <alignment horizontal="center" vertical="center"/>
    </xf>
    <xf numFmtId="38" fontId="20" fillId="0" borderId="3" xfId="2" applyNumberFormat="1" applyFont="1" applyFill="1" applyBorder="1" applyAlignment="1">
      <alignment horizontal="center" vertical="center" wrapText="1"/>
    </xf>
    <xf numFmtId="38" fontId="20" fillId="0" borderId="32" xfId="2" applyNumberFormat="1" applyFont="1" applyFill="1" applyBorder="1" applyAlignment="1">
      <alignment horizontal="center" vertical="center" wrapText="1"/>
    </xf>
    <xf numFmtId="38" fontId="20" fillId="0" borderId="41" xfId="2" applyNumberFormat="1" applyFont="1" applyFill="1" applyBorder="1" applyAlignment="1">
      <alignment horizontal="center" vertical="center" wrapText="1"/>
    </xf>
    <xf numFmtId="38" fontId="20" fillId="0" borderId="42" xfId="2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49" fontId="15" fillId="0" borderId="16" xfId="0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65" fontId="18" fillId="2" borderId="43" xfId="2" applyNumberFormat="1" applyFont="1" applyFill="1" applyBorder="1" applyAlignment="1">
      <alignment horizontal="center" vertical="center" wrapText="1"/>
    </xf>
    <xf numFmtId="165" fontId="18" fillId="2" borderId="26" xfId="2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165" fontId="16" fillId="2" borderId="2" xfId="2" applyNumberFormat="1" applyFont="1" applyFill="1" applyBorder="1" applyAlignment="1">
      <alignment horizontal="center" vertical="center" wrapText="1"/>
    </xf>
    <xf numFmtId="0" fontId="16" fillId="2" borderId="76" xfId="0" applyFont="1" applyFill="1" applyBorder="1" applyAlignment="1">
      <alignment horizontal="center" vertical="center"/>
    </xf>
    <xf numFmtId="38" fontId="10" fillId="2" borderId="63" xfId="2" applyNumberFormat="1" applyFont="1" applyFill="1" applyBorder="1" applyAlignment="1">
      <alignment horizontal="center" vertical="center" wrapText="1"/>
    </xf>
    <xf numFmtId="38" fontId="10" fillId="2" borderId="64" xfId="2" applyNumberFormat="1" applyFont="1" applyFill="1" applyBorder="1" applyAlignment="1">
      <alignment horizontal="center" vertical="center" wrapText="1"/>
    </xf>
    <xf numFmtId="38" fontId="10" fillId="2" borderId="61" xfId="2" applyNumberFormat="1" applyFont="1" applyFill="1" applyBorder="1" applyAlignment="1">
      <alignment horizontal="center" vertical="center" wrapText="1"/>
    </xf>
    <xf numFmtId="38" fontId="9" fillId="4" borderId="53" xfId="2" applyNumberFormat="1" applyFont="1" applyFill="1" applyBorder="1" applyAlignment="1">
      <alignment horizontal="center" vertical="center" wrapText="1"/>
    </xf>
    <xf numFmtId="38" fontId="9" fillId="4" borderId="54" xfId="2" applyNumberFormat="1" applyFont="1" applyFill="1" applyBorder="1" applyAlignment="1">
      <alignment horizontal="center" vertical="center" wrapText="1"/>
    </xf>
    <xf numFmtId="38" fontId="9" fillId="2" borderId="56" xfId="2" applyNumberFormat="1" applyFont="1" applyFill="1" applyBorder="1" applyAlignment="1">
      <alignment horizontal="center" vertical="center" wrapText="1"/>
    </xf>
    <xf numFmtId="38" fontId="9" fillId="2" borderId="47" xfId="2" applyNumberFormat="1" applyFont="1" applyFill="1" applyBorder="1" applyAlignment="1">
      <alignment horizontal="center" vertical="center" wrapText="1"/>
    </xf>
    <xf numFmtId="38" fontId="9" fillId="2" borderId="58" xfId="2" applyNumberFormat="1" applyFont="1" applyFill="1" applyBorder="1" applyAlignment="1">
      <alignment horizontal="center" vertical="center" wrapText="1"/>
    </xf>
    <xf numFmtId="38" fontId="9" fillId="2" borderId="59" xfId="2" applyNumberFormat="1" applyFont="1" applyFill="1" applyBorder="1" applyAlignment="1">
      <alignment horizontal="center" vertical="center" wrapText="1"/>
    </xf>
  </cellXfs>
  <cellStyles count="6">
    <cellStyle name="Ezres" xfId="2" builtinId="3"/>
    <cellStyle name="költségvetési tábla" xfId="3"/>
    <cellStyle name="Normál" xfId="0" builtinId="0"/>
    <cellStyle name="Oszlopszint_1" xfId="1" builtinId="2" iLevel="0"/>
    <cellStyle name="számérték" xfId="4"/>
    <cellStyle name="Százalék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2B800"/>
      <color rgb="FFFFFF99"/>
      <color rgb="FF2F34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showGridLines="0" view="pageBreakPreview" zoomScale="90" zoomScaleNormal="100" zoomScaleSheetLayoutView="90" workbookViewId="0">
      <selection activeCell="D14" sqref="D14"/>
    </sheetView>
  </sheetViews>
  <sheetFormatPr defaultColWidth="9.140625" defaultRowHeight="12.75"/>
  <cols>
    <col min="1" max="1" width="60.28515625" style="238" customWidth="1"/>
    <col min="2" max="3" width="12.28515625" style="238" customWidth="1"/>
    <col min="4" max="4" width="60.28515625" style="238" customWidth="1"/>
    <col min="5" max="6" width="12.28515625" style="238" customWidth="1"/>
    <col min="7" max="16384" width="9.140625" style="238"/>
  </cols>
  <sheetData>
    <row r="1" spans="1:6" s="237" customFormat="1" ht="27.95" customHeight="1" thickBot="1">
      <c r="A1" s="310" t="s">
        <v>0</v>
      </c>
      <c r="B1" s="311" t="s">
        <v>1</v>
      </c>
      <c r="C1" s="312" t="s">
        <v>2</v>
      </c>
      <c r="D1" s="313" t="s">
        <v>3</v>
      </c>
      <c r="E1" s="311" t="s">
        <v>1</v>
      </c>
      <c r="F1" s="312" t="s">
        <v>2</v>
      </c>
    </row>
    <row r="2" spans="1:6" ht="18" customHeight="1" thickBot="1">
      <c r="A2" s="1" t="s">
        <v>4</v>
      </c>
      <c r="B2" s="558"/>
      <c r="C2" s="558"/>
      <c r="D2" s="559"/>
      <c r="E2" s="314">
        <f>SUM(E3-B3)</f>
        <v>39457.061864520423</v>
      </c>
      <c r="F2" s="314"/>
    </row>
    <row r="3" spans="1:6" ht="18" customHeight="1">
      <c r="A3" s="315" t="s">
        <v>5</v>
      </c>
      <c r="B3" s="316">
        <f>SUM(B4:B8)</f>
        <v>826988.38813547953</v>
      </c>
      <c r="C3" s="316"/>
      <c r="D3" s="315" t="s">
        <v>6</v>
      </c>
      <c r="E3" s="316">
        <f>SUM(E4:E7)</f>
        <v>866445.45</v>
      </c>
      <c r="F3" s="317"/>
    </row>
    <row r="4" spans="1:6" ht="18" customHeight="1">
      <c r="A4" s="239" t="s">
        <v>7</v>
      </c>
      <c r="B4" s="318">
        <f>SUM('04 kiadás'!L22)</f>
        <v>313623.43160273979</v>
      </c>
      <c r="C4" s="318"/>
      <c r="D4" s="239" t="s">
        <v>8</v>
      </c>
      <c r="E4" s="318">
        <f>SUM('03 bevétel'!L48)</f>
        <v>331388</v>
      </c>
      <c r="F4" s="319"/>
    </row>
    <row r="5" spans="1:6" ht="18" customHeight="1">
      <c r="A5" s="239" t="s">
        <v>9</v>
      </c>
      <c r="B5" s="318">
        <f>SUM('04 kiadás'!L24)</f>
        <v>89538.956532739772</v>
      </c>
      <c r="C5" s="318"/>
      <c r="D5" s="239" t="s">
        <v>10</v>
      </c>
      <c r="E5" s="318">
        <f>SUM('03 bevétel'!L193)</f>
        <v>503700</v>
      </c>
      <c r="F5" s="319"/>
    </row>
    <row r="6" spans="1:6" ht="18" customHeight="1">
      <c r="A6" s="239" t="s">
        <v>11</v>
      </c>
      <c r="B6" s="318">
        <f>SUM('04 kiadás'!L64)</f>
        <v>266959</v>
      </c>
      <c r="C6" s="318"/>
      <c r="D6" s="240" t="s">
        <v>12</v>
      </c>
      <c r="E6" s="320">
        <f>SUM('03 bevétel'!L228)</f>
        <v>31357.45</v>
      </c>
      <c r="F6" s="321"/>
    </row>
    <row r="7" spans="1:6" ht="18" customHeight="1">
      <c r="A7" s="239" t="s">
        <v>13</v>
      </c>
      <c r="B7" s="318">
        <f>SUM('04 kiadás'!L137)</f>
        <v>15800</v>
      </c>
      <c r="C7" s="319"/>
      <c r="D7" s="241" t="s">
        <v>14</v>
      </c>
      <c r="E7" s="320">
        <f>SUM('03 bevétel'!L265)</f>
        <v>0</v>
      </c>
      <c r="F7" s="321"/>
    </row>
    <row r="8" spans="1:6" ht="18" customHeight="1">
      <c r="A8" s="240" t="s">
        <v>15</v>
      </c>
      <c r="B8" s="320">
        <f>SUM(B9:B10)</f>
        <v>141067</v>
      </c>
      <c r="C8" s="320"/>
      <c r="D8" s="560"/>
      <c r="E8" s="561"/>
      <c r="F8" s="562"/>
    </row>
    <row r="9" spans="1:6" ht="18" customHeight="1">
      <c r="A9" s="246" t="s">
        <v>16</v>
      </c>
      <c r="B9" s="322">
        <f>SUM('04 kiadás'!L139,'04 kiadás'!L144,'04 kiadás'!L145,'04 kiadás'!L146,'04 kiadás'!L157,'04 kiadás'!L168,'04 kiadás'!L179,'04 kiadás'!L181,'04 kiadás'!L193,'04 kiadás'!L194,'04 kiadás'!L195,'04 kiadás'!L197,'04 kiadás'!L198,'04 kiadás'!L199,'04 kiadás'!L200,'04 kiadás'!L201,'04 kiadás'!L202,'04 kiadás'!L204,'04 kiadás'!L205,'04 kiadás'!L206)</f>
        <v>27569</v>
      </c>
      <c r="C9" s="320"/>
      <c r="D9" s="563"/>
      <c r="E9" s="564"/>
      <c r="F9" s="565"/>
    </row>
    <row r="10" spans="1:6" ht="18" customHeight="1" thickBot="1">
      <c r="A10" s="246" t="s">
        <v>17</v>
      </c>
      <c r="B10" s="322">
        <f>SUM('04 kiadás'!L203)</f>
        <v>113498</v>
      </c>
      <c r="C10" s="320"/>
      <c r="D10" s="563"/>
      <c r="E10" s="564"/>
      <c r="F10" s="565"/>
    </row>
    <row r="11" spans="1:6" ht="18" customHeight="1" thickBot="1">
      <c r="A11" s="1" t="s">
        <v>18</v>
      </c>
      <c r="B11" s="558"/>
      <c r="C11" s="558"/>
      <c r="D11" s="559"/>
      <c r="E11" s="314">
        <f>SUM(E12-B12)</f>
        <v>-65049</v>
      </c>
      <c r="F11" s="314"/>
    </row>
    <row r="12" spans="1:6" ht="18" customHeight="1">
      <c r="A12" s="315" t="s">
        <v>19</v>
      </c>
      <c r="B12" s="316">
        <f>SUM(B13:B15)</f>
        <v>109049</v>
      </c>
      <c r="C12" s="316"/>
      <c r="D12" s="315" t="s">
        <v>20</v>
      </c>
      <c r="E12" s="316">
        <f>SUM(E13:E15)</f>
        <v>44000</v>
      </c>
      <c r="F12" s="317"/>
    </row>
    <row r="13" spans="1:6" ht="18" customHeight="1">
      <c r="A13" s="239" t="s">
        <v>21</v>
      </c>
      <c r="B13" s="323">
        <f>SUM('04 kiadás'!L224)</f>
        <v>107382</v>
      </c>
      <c r="C13" s="324"/>
      <c r="D13" s="239" t="s">
        <v>22</v>
      </c>
      <c r="E13" s="324">
        <f>SUM('03 bevétel'!L85)</f>
        <v>44000</v>
      </c>
      <c r="F13" s="325"/>
    </row>
    <row r="14" spans="1:6" ht="18" customHeight="1">
      <c r="A14" s="239" t="s">
        <v>23</v>
      </c>
      <c r="B14" s="324">
        <f>SUM('04 kiadás'!L230)</f>
        <v>0</v>
      </c>
      <c r="C14" s="324"/>
      <c r="D14" s="239" t="s">
        <v>24</v>
      </c>
      <c r="E14" s="324">
        <f>SUM('03 bevétel'!L238)</f>
        <v>0</v>
      </c>
      <c r="F14" s="325"/>
    </row>
    <row r="15" spans="1:6" ht="18" customHeight="1" thickBot="1">
      <c r="A15" s="242" t="s">
        <v>25</v>
      </c>
      <c r="B15" s="326">
        <f>SUM('04 kiadás'!L293)</f>
        <v>1667</v>
      </c>
      <c r="C15" s="326"/>
      <c r="D15" s="242" t="s">
        <v>26</v>
      </c>
      <c r="E15" s="326">
        <f>SUM('03 bevétel'!L292)</f>
        <v>0</v>
      </c>
      <c r="F15" s="327"/>
    </row>
    <row r="16" spans="1:6" ht="18" customHeight="1" thickBot="1">
      <c r="A16" s="328" t="s">
        <v>27</v>
      </c>
      <c r="B16" s="329">
        <f>SUM(B3,B12)</f>
        <v>936037.38813547953</v>
      </c>
      <c r="C16" s="329"/>
      <c r="D16" s="328" t="s">
        <v>28</v>
      </c>
      <c r="E16" s="329">
        <f>SUM(E3,E12)</f>
        <v>910445.45</v>
      </c>
      <c r="F16" s="329"/>
    </row>
    <row r="17" spans="1:6" ht="18" customHeight="1" thickBot="1">
      <c r="A17" s="1" t="s">
        <v>29</v>
      </c>
      <c r="B17" s="558"/>
      <c r="C17" s="558"/>
      <c r="D17" s="559"/>
      <c r="E17" s="314">
        <f>SUM(E18-B18)</f>
        <v>25591.938135479577</v>
      </c>
      <c r="F17" s="314"/>
    </row>
    <row r="18" spans="1:6" ht="18" customHeight="1">
      <c r="A18" s="315" t="s">
        <v>30</v>
      </c>
      <c r="B18" s="316">
        <f>SUM(B19:B26)</f>
        <v>758951.05119999987</v>
      </c>
      <c r="C18" s="316"/>
      <c r="D18" s="330" t="s">
        <v>31</v>
      </c>
      <c r="E18" s="316">
        <f>SUM(E21,E23,E24,E25)</f>
        <v>784542.98933547945</v>
      </c>
      <c r="F18" s="317"/>
    </row>
    <row r="19" spans="1:6" ht="18" customHeight="1">
      <c r="A19" s="307" t="s">
        <v>32</v>
      </c>
      <c r="B19" s="331">
        <f>SUM('04 kiadás'!L208)</f>
        <v>160721.06186452036</v>
      </c>
      <c r="C19" s="332"/>
      <c r="D19" s="333"/>
      <c r="E19" s="334"/>
      <c r="F19" s="335"/>
    </row>
    <row r="20" spans="1:6" ht="18" customHeight="1">
      <c r="A20" s="309" t="s">
        <v>33</v>
      </c>
      <c r="B20" s="336">
        <f>SUM('04 kiadás'!L209)</f>
        <v>173029</v>
      </c>
      <c r="C20" s="337"/>
      <c r="D20" s="333"/>
      <c r="E20" s="334"/>
      <c r="F20" s="335"/>
    </row>
    <row r="21" spans="1:6" ht="18" customHeight="1">
      <c r="A21" s="308" t="s">
        <v>34</v>
      </c>
      <c r="B21" s="338">
        <f>SUM('04 kiadás'!D325)</f>
        <v>425200.98933547951</v>
      </c>
      <c r="C21" s="338"/>
      <c r="D21" s="239" t="s">
        <v>35</v>
      </c>
      <c r="E21" s="324">
        <f>SUM('03 bevétel'!L320)</f>
        <v>784542.98933547945</v>
      </c>
      <c r="F21" s="325"/>
    </row>
    <row r="22" spans="1:6" s="244" customFormat="1" ht="18" customHeight="1">
      <c r="A22" s="243" t="s">
        <v>36</v>
      </c>
      <c r="B22" s="339">
        <f>SUM('04 kiadás'!D318)</f>
        <v>415779.98933547951</v>
      </c>
      <c r="C22" s="339"/>
      <c r="D22" s="243" t="s">
        <v>37</v>
      </c>
      <c r="E22" s="339">
        <f>SUM('03 bevétel'!L310)</f>
        <v>359342</v>
      </c>
      <c r="F22" s="340"/>
    </row>
    <row r="23" spans="1:6" ht="18" customHeight="1">
      <c r="A23" s="239" t="s">
        <v>38</v>
      </c>
      <c r="B23" s="324">
        <f>SUM('04 kiadás'!D333)</f>
        <v>0</v>
      </c>
      <c r="C23" s="324"/>
      <c r="D23" s="239" t="s">
        <v>39</v>
      </c>
      <c r="E23" s="324">
        <f>SUM('03 bevétel'!L326)</f>
        <v>0</v>
      </c>
      <c r="F23" s="325"/>
    </row>
    <row r="24" spans="1:6" ht="18" customHeight="1">
      <c r="A24" s="239" t="s">
        <v>40</v>
      </c>
      <c r="B24" s="324">
        <f>SUM('04 kiadás'!D334)</f>
        <v>0</v>
      </c>
      <c r="C24" s="324"/>
      <c r="D24" s="239" t="s">
        <v>41</v>
      </c>
      <c r="E24" s="324">
        <f>SUM('03 bevétel'!L328)</f>
        <v>0</v>
      </c>
      <c r="F24" s="325"/>
    </row>
    <row r="25" spans="1:6" ht="18" customHeight="1" thickBot="1">
      <c r="A25" s="242" t="s">
        <v>42</v>
      </c>
      <c r="B25" s="326">
        <f>SUM('04 kiadás'!D335)</f>
        <v>0</v>
      </c>
      <c r="C25" s="326"/>
      <c r="D25" s="242" t="s">
        <v>43</v>
      </c>
      <c r="E25" s="326">
        <f>SUM('03 bevétel'!L327)</f>
        <v>0</v>
      </c>
      <c r="F25" s="327"/>
    </row>
    <row r="26" spans="1:6" s="245" customFormat="1" ht="18" customHeight="1" thickBot="1">
      <c r="A26" s="341" t="s">
        <v>44</v>
      </c>
      <c r="B26" s="342">
        <f>SUM(B22)*(-1)</f>
        <v>-415779.98933547951</v>
      </c>
      <c r="C26" s="343"/>
      <c r="D26" s="344" t="s">
        <v>44</v>
      </c>
      <c r="E26" s="345">
        <f>SUM('03 bevétel'!L314)*-1</f>
        <v>-415779.98933547951</v>
      </c>
      <c r="F26" s="346"/>
    </row>
    <row r="27" spans="1:6" s="236" customFormat="1" ht="18" customHeight="1" thickBot="1">
      <c r="A27" s="347" t="s">
        <v>45</v>
      </c>
      <c r="B27" s="329">
        <f>SUM(B16,B18,B26)</f>
        <v>1279208.45</v>
      </c>
      <c r="C27" s="329"/>
      <c r="D27" s="328" t="s">
        <v>46</v>
      </c>
      <c r="E27" s="329">
        <f>SUM(E16,E18,E26)</f>
        <v>1279208.45</v>
      </c>
      <c r="F27" s="329"/>
    </row>
  </sheetData>
  <mergeCells count="4">
    <mergeCell ref="A2:D2"/>
    <mergeCell ref="A11:D11"/>
    <mergeCell ref="A17:D17"/>
    <mergeCell ref="D8:F10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pageOrder="overThenDown" orientation="landscape" r:id="rId1"/>
  <headerFooter>
    <oddHeader>&amp;RPáty Község Önkormányzatának 2016. évi költségvetése
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BD118"/>
  <sheetViews>
    <sheetView zoomScale="95" zoomScaleNormal="95" zoomScaleSheetLayoutView="84" workbookViewId="0">
      <pane xSplit="6" ySplit="3" topLeftCell="G7" activePane="bottomRight" state="frozen"/>
      <selection pane="topRight" activeCell="G1" sqref="G1"/>
      <selection pane="bottomLeft" activeCell="A5" sqref="A5"/>
      <selection pane="bottomRight" activeCell="C1" sqref="C1"/>
    </sheetView>
  </sheetViews>
  <sheetFormatPr defaultColWidth="9.140625" defaultRowHeight="12" outlineLevelRow="1" outlineLevelCol="1"/>
  <cols>
    <col min="1" max="1" width="4.85546875" style="54" customWidth="1"/>
    <col min="2" max="2" width="5.85546875" style="54" customWidth="1"/>
    <col min="3" max="3" width="15.85546875" style="54" customWidth="1"/>
    <col min="4" max="5" width="12.42578125" style="54" customWidth="1"/>
    <col min="6" max="6" width="30.28515625" style="213" customWidth="1"/>
    <col min="7" max="7" width="12.42578125" style="54" customWidth="1" outlineLevel="1"/>
    <col min="8" max="8" width="11" style="54" customWidth="1" outlineLevel="1"/>
    <col min="9" max="11" width="10.140625" style="54" customWidth="1" outlineLevel="1"/>
    <col min="12" max="12" width="11.85546875" style="54" customWidth="1" outlineLevel="1"/>
    <col min="13" max="13" width="10.140625" style="93" customWidth="1" outlineLevel="1"/>
    <col min="14" max="14" width="10.140625" style="92" customWidth="1" outlineLevel="1"/>
    <col min="15" max="15" width="10.140625" style="54" customWidth="1" outlineLevel="1"/>
    <col min="16" max="16" width="12.140625" style="54" customWidth="1" outlineLevel="1"/>
    <col min="17" max="18" width="10.140625" style="54" customWidth="1" outlineLevel="1"/>
    <col min="19" max="19" width="13.28515625" style="54" customWidth="1"/>
    <col min="20" max="20" width="12.140625" style="54" customWidth="1"/>
    <col min="21" max="21" width="10.5703125" style="54" customWidth="1"/>
    <col min="22" max="22" width="10.140625" style="94" hidden="1" customWidth="1" outlineLevel="1"/>
    <col min="23" max="23" width="10.140625" style="54" hidden="1" customWidth="1" outlineLevel="1"/>
    <col min="24" max="24" width="10.140625" style="55" hidden="1" customWidth="1" outlineLevel="1"/>
    <col min="25" max="25" width="11.28515625" style="54" customWidth="1" collapsed="1"/>
    <col min="26" max="26" width="9.140625" style="54" customWidth="1"/>
    <col min="27" max="27" width="10.5703125" style="54" customWidth="1"/>
    <col min="28" max="28" width="12" style="234" customWidth="1"/>
    <col min="29" max="29" width="9.140625" style="54" customWidth="1"/>
    <col min="30" max="30" width="9.140625" style="54" hidden="1" customWidth="1" outlineLevel="1"/>
    <col min="31" max="31" width="11.140625" style="54" customWidth="1" collapsed="1"/>
    <col min="32" max="32" width="9.140625" style="54" hidden="1" customWidth="1" outlineLevel="1"/>
    <col min="33" max="33" width="9.140625" style="54" customWidth="1" collapsed="1"/>
    <col min="34" max="35" width="9.140625" style="54" customWidth="1"/>
    <col min="36" max="36" width="9.140625" style="54" hidden="1" customWidth="1" outlineLevel="1"/>
    <col min="37" max="37" width="9.140625" style="54" customWidth="1" collapsed="1"/>
    <col min="38" max="38" width="13" style="96" customWidth="1"/>
    <col min="39" max="39" width="10.85546875" style="54" hidden="1" customWidth="1" outlineLevel="1"/>
    <col min="40" max="40" width="11.5703125" style="54" customWidth="1" collapsed="1"/>
    <col min="41" max="41" width="10.85546875" style="54" hidden="1" customWidth="1" outlineLevel="1"/>
    <col min="42" max="42" width="10.85546875" style="54" customWidth="1" collapsed="1"/>
    <col min="43" max="43" width="10.85546875" style="54" hidden="1" customWidth="1" outlineLevel="1"/>
    <col min="44" max="44" width="10.85546875" style="54" customWidth="1" collapsed="1"/>
    <col min="45" max="45" width="12.7109375" style="96" customWidth="1"/>
    <col min="46" max="46" width="13.140625" style="116" customWidth="1"/>
    <col min="47" max="47" width="3.7109375" style="54" customWidth="1"/>
    <col min="48" max="48" width="12.5703125" style="54" customWidth="1"/>
    <col min="49" max="54" width="11.42578125" style="54" customWidth="1"/>
    <col min="55" max="55" width="13.140625" style="126" customWidth="1"/>
    <col min="56" max="16384" width="9.140625" style="54"/>
  </cols>
  <sheetData>
    <row r="1" spans="1:56" s="107" customFormat="1" ht="114.6" customHeight="1">
      <c r="A1" s="203"/>
      <c r="B1" s="204" t="s">
        <v>47</v>
      </c>
      <c r="C1" s="205" t="s">
        <v>1380</v>
      </c>
      <c r="D1" s="204" t="s">
        <v>1381</v>
      </c>
      <c r="E1" s="206" t="s">
        <v>1382</v>
      </c>
      <c r="F1" s="207" t="s">
        <v>1383</v>
      </c>
      <c r="G1" s="81" t="s">
        <v>1384</v>
      </c>
      <c r="H1" s="81" t="s">
        <v>1385</v>
      </c>
      <c r="I1" s="81" t="s">
        <v>1386</v>
      </c>
      <c r="J1" s="81" t="s">
        <v>1387</v>
      </c>
      <c r="K1" s="81" t="s">
        <v>1388</v>
      </c>
      <c r="L1" s="77" t="s">
        <v>763</v>
      </c>
      <c r="M1" s="82" t="s">
        <v>1389</v>
      </c>
      <c r="N1" s="83" t="s">
        <v>1390</v>
      </c>
      <c r="O1" s="77" t="s">
        <v>1391</v>
      </c>
      <c r="P1" s="77" t="s">
        <v>1392</v>
      </c>
      <c r="Q1" s="77" t="s">
        <v>1393</v>
      </c>
      <c r="R1" s="77" t="s">
        <v>1394</v>
      </c>
      <c r="S1" s="85" t="s">
        <v>1395</v>
      </c>
      <c r="T1" s="86" t="s">
        <v>1396</v>
      </c>
      <c r="U1" s="86" t="s">
        <v>769</v>
      </c>
      <c r="V1" s="84" t="s">
        <v>1397</v>
      </c>
      <c r="W1" s="77" t="s">
        <v>1398</v>
      </c>
      <c r="X1" s="81" t="s">
        <v>1399</v>
      </c>
      <c r="Y1" s="86" t="s">
        <v>772</v>
      </c>
      <c r="Z1" s="85" t="s">
        <v>775</v>
      </c>
      <c r="AA1" s="85" t="s">
        <v>778</v>
      </c>
      <c r="AB1" s="85" t="s">
        <v>1400</v>
      </c>
      <c r="AC1" s="85" t="s">
        <v>784</v>
      </c>
      <c r="AD1" s="77" t="s">
        <v>787</v>
      </c>
      <c r="AE1" s="85" t="s">
        <v>1401</v>
      </c>
      <c r="AF1" s="77" t="s">
        <v>1402</v>
      </c>
      <c r="AG1" s="85" t="s">
        <v>1403</v>
      </c>
      <c r="AH1" s="85" t="s">
        <v>792</v>
      </c>
      <c r="AI1" s="85" t="s">
        <v>794</v>
      </c>
      <c r="AJ1" s="77" t="s">
        <v>1404</v>
      </c>
      <c r="AK1" s="85" t="s">
        <v>1404</v>
      </c>
      <c r="AL1" s="87" t="s">
        <v>1405</v>
      </c>
      <c r="AM1" s="77" t="s">
        <v>802</v>
      </c>
      <c r="AN1" s="85" t="s">
        <v>802</v>
      </c>
      <c r="AO1" s="77" t="s">
        <v>804</v>
      </c>
      <c r="AP1" s="85" t="s">
        <v>804</v>
      </c>
      <c r="AQ1" s="77" t="s">
        <v>806</v>
      </c>
      <c r="AR1" s="85" t="s">
        <v>806</v>
      </c>
      <c r="AS1" s="87" t="s">
        <v>1406</v>
      </c>
      <c r="AT1" s="78" t="s">
        <v>1407</v>
      </c>
      <c r="AU1" s="298"/>
      <c r="AV1" s="76" t="s">
        <v>1408</v>
      </c>
      <c r="AW1" s="77" t="s">
        <v>1409</v>
      </c>
      <c r="AX1" s="77" t="s">
        <v>1410</v>
      </c>
      <c r="AY1" s="77" t="s">
        <v>1411</v>
      </c>
      <c r="AZ1" s="77" t="s">
        <v>1412</v>
      </c>
      <c r="BA1" s="77" t="s">
        <v>1413</v>
      </c>
      <c r="BB1" s="77" t="s">
        <v>1414</v>
      </c>
      <c r="BC1" s="78" t="s">
        <v>1415</v>
      </c>
      <c r="BD1" s="108"/>
    </row>
    <row r="2" spans="1:56" s="2" customFormat="1" ht="21" customHeight="1" thickBot="1">
      <c r="A2" s="208"/>
      <c r="B2" s="208"/>
      <c r="C2" s="208"/>
      <c r="D2" s="208"/>
      <c r="E2" s="209"/>
      <c r="F2" s="210"/>
      <c r="G2" s="57"/>
      <c r="H2" s="57"/>
      <c r="I2" s="57"/>
      <c r="J2" s="57"/>
      <c r="K2" s="57"/>
      <c r="L2" s="69"/>
      <c r="M2" s="88"/>
      <c r="N2" s="89"/>
      <c r="O2" s="69"/>
      <c r="P2" s="57"/>
      <c r="Q2" s="57"/>
      <c r="R2" s="57"/>
      <c r="S2" s="57" t="s">
        <v>764</v>
      </c>
      <c r="T2" s="57" t="s">
        <v>767</v>
      </c>
      <c r="U2" s="57" t="s">
        <v>770</v>
      </c>
      <c r="V2" s="90"/>
      <c r="W2" s="69"/>
      <c r="X2" s="127"/>
      <c r="Y2" s="57" t="s">
        <v>773</v>
      </c>
      <c r="Z2" s="57" t="s">
        <v>776</v>
      </c>
      <c r="AA2" s="57" t="s">
        <v>779</v>
      </c>
      <c r="AB2" s="57" t="s">
        <v>782</v>
      </c>
      <c r="AC2" s="57" t="s">
        <v>785</v>
      </c>
      <c r="AD2" s="57"/>
      <c r="AE2" s="57" t="s">
        <v>788</v>
      </c>
      <c r="AF2" s="69"/>
      <c r="AG2" s="57" t="s">
        <v>791</v>
      </c>
      <c r="AH2" s="57" t="s">
        <v>793</v>
      </c>
      <c r="AI2" s="57" t="s">
        <v>795</v>
      </c>
      <c r="AJ2" s="57"/>
      <c r="AK2" s="57" t="s">
        <v>797</v>
      </c>
      <c r="AL2" s="91" t="s">
        <v>801</v>
      </c>
      <c r="AM2" s="69"/>
      <c r="AN2" s="57" t="s">
        <v>803</v>
      </c>
      <c r="AO2" s="57"/>
      <c r="AP2" s="57" t="s">
        <v>805</v>
      </c>
      <c r="AQ2" s="57"/>
      <c r="AR2" s="57" t="s">
        <v>807</v>
      </c>
      <c r="AS2" s="91" t="s">
        <v>809</v>
      </c>
      <c r="AT2" s="80" t="s">
        <v>811</v>
      </c>
      <c r="AU2" s="299"/>
      <c r="AV2" s="79" t="s">
        <v>815</v>
      </c>
      <c r="AW2" s="57" t="s">
        <v>816</v>
      </c>
      <c r="AX2" s="57" t="s">
        <v>817</v>
      </c>
      <c r="AY2" s="57" t="s">
        <v>818</v>
      </c>
      <c r="AZ2" s="57" t="s">
        <v>820</v>
      </c>
      <c r="BA2" s="57" t="s">
        <v>822</v>
      </c>
      <c r="BB2" s="57" t="s">
        <v>824</v>
      </c>
      <c r="BC2" s="80" t="s">
        <v>813</v>
      </c>
      <c r="BD2" s="75"/>
    </row>
    <row r="3" spans="1:56" s="64" customFormat="1" ht="30.75" customHeight="1">
      <c r="A3" s="624" t="s">
        <v>85</v>
      </c>
      <c r="B3" s="625"/>
      <c r="C3" s="625"/>
      <c r="D3" s="625"/>
      <c r="E3" s="625"/>
      <c r="F3" s="625"/>
      <c r="G3" s="249"/>
      <c r="H3" s="249"/>
      <c r="I3" s="249"/>
      <c r="J3" s="249"/>
      <c r="K3" s="249"/>
      <c r="L3" s="249"/>
      <c r="M3" s="249"/>
      <c r="N3" s="249"/>
      <c r="O3" s="249"/>
      <c r="P3" s="4">
        <f t="shared" ref="P3" si="0">SUM(P4:P7)</f>
        <v>20036300</v>
      </c>
      <c r="Q3" s="249"/>
      <c r="R3" s="249"/>
      <c r="S3" s="5">
        <f>SUM(S4:S7)</f>
        <v>234546863.67123288</v>
      </c>
      <c r="T3" s="5">
        <f t="shared" ref="T3:AA3" si="1">SUM(T4:T7)</f>
        <v>16830000</v>
      </c>
      <c r="U3" s="5">
        <f t="shared" si="1"/>
        <v>1500000</v>
      </c>
      <c r="V3" s="4">
        <f>SUM(V4:V7)</f>
        <v>0</v>
      </c>
      <c r="W3" s="4">
        <f>SUM(W4:W7)</f>
        <v>48</v>
      </c>
      <c r="X3" s="5">
        <f>SUM(X4:X7)</f>
        <v>253985</v>
      </c>
      <c r="Y3" s="5">
        <f t="shared" si="1"/>
        <v>8047820</v>
      </c>
      <c r="Z3" s="5">
        <f t="shared" si="1"/>
        <v>0</v>
      </c>
      <c r="AA3" s="5">
        <f t="shared" si="1"/>
        <v>9058851</v>
      </c>
      <c r="AB3" s="5">
        <f t="shared" ref="AB3:AI3" si="2">SUM(AB4:AB7)</f>
        <v>14306356.931506848</v>
      </c>
      <c r="AC3" s="5">
        <f t="shared" si="2"/>
        <v>0</v>
      </c>
      <c r="AD3" s="5">
        <f t="shared" si="2"/>
        <v>222700</v>
      </c>
      <c r="AE3" s="5">
        <f t="shared" si="2"/>
        <v>2488400</v>
      </c>
      <c r="AF3" s="4">
        <f t="shared" si="2"/>
        <v>0</v>
      </c>
      <c r="AG3" s="5">
        <f t="shared" si="2"/>
        <v>450000</v>
      </c>
      <c r="AH3" s="5">
        <f t="shared" si="2"/>
        <v>0</v>
      </c>
      <c r="AI3" s="5">
        <f t="shared" si="2"/>
        <v>0</v>
      </c>
      <c r="AJ3" s="4">
        <f t="shared" ref="AJ3:AT3" si="3">SUM(AJ4:AJ7)</f>
        <v>25000</v>
      </c>
      <c r="AK3" s="5">
        <f t="shared" si="3"/>
        <v>900000</v>
      </c>
      <c r="AL3" s="5">
        <f t="shared" si="3"/>
        <v>288128291.60273975</v>
      </c>
      <c r="AM3" s="4">
        <f t="shared" si="3"/>
        <v>1778290</v>
      </c>
      <c r="AN3" s="5">
        <f t="shared" si="3"/>
        <v>21339480</v>
      </c>
      <c r="AO3" s="4">
        <f t="shared" si="3"/>
        <v>0</v>
      </c>
      <c r="AP3" s="5">
        <f t="shared" si="3"/>
        <v>0</v>
      </c>
      <c r="AQ3" s="4">
        <f t="shared" si="3"/>
        <v>221305</v>
      </c>
      <c r="AR3" s="5">
        <f t="shared" si="3"/>
        <v>4155660</v>
      </c>
      <c r="AS3" s="5">
        <f t="shared" si="3"/>
        <v>25595140</v>
      </c>
      <c r="AT3" s="6">
        <f t="shared" si="3"/>
        <v>313123431.60273975</v>
      </c>
      <c r="AU3" s="300"/>
      <c r="AV3" s="3">
        <f>SUM(AV4:AV7)</f>
        <v>82329326.532739758</v>
      </c>
      <c r="AW3" s="4">
        <f t="shared" ref="AW3:BB3" si="4">SUM(AW4:AW7)</f>
        <v>2893500</v>
      </c>
      <c r="AX3" s="4">
        <f t="shared" si="4"/>
        <v>0</v>
      </c>
      <c r="AY3" s="4">
        <f t="shared" si="4"/>
        <v>2191980</v>
      </c>
      <c r="AZ3" s="4">
        <f t="shared" si="4"/>
        <v>0</v>
      </c>
      <c r="BA3" s="4">
        <f t="shared" si="4"/>
        <v>0</v>
      </c>
      <c r="BB3" s="4">
        <f t="shared" si="4"/>
        <v>2124150</v>
      </c>
      <c r="BC3" s="6">
        <f>SUM(AV3:BB3)</f>
        <v>89538956.532739758</v>
      </c>
      <c r="BD3" s="66"/>
    </row>
    <row r="4" spans="1:56" s="65" customFormat="1" ht="30.75" customHeight="1" outlineLevel="1">
      <c r="A4" s="626" t="s">
        <v>1416</v>
      </c>
      <c r="B4" s="627"/>
      <c r="C4" s="627"/>
      <c r="D4" s="627"/>
      <c r="E4" s="627"/>
      <c r="F4" s="627"/>
      <c r="G4" s="250"/>
      <c r="H4" s="250"/>
      <c r="I4" s="250"/>
      <c r="J4" s="250"/>
      <c r="K4" s="250"/>
      <c r="L4" s="250"/>
      <c r="M4" s="250"/>
      <c r="N4" s="250"/>
      <c r="O4" s="250"/>
      <c r="P4" s="10">
        <f t="shared" ref="P4" si="5">SUM(P9)</f>
        <v>920200</v>
      </c>
      <c r="Q4" s="250"/>
      <c r="R4" s="250"/>
      <c r="S4" s="7">
        <f>SUM(S9)</f>
        <v>11042400</v>
      </c>
      <c r="T4" s="10">
        <f t="shared" ref="T4:AK4" si="6">SUM(T9)</f>
        <v>650000</v>
      </c>
      <c r="U4" s="10">
        <f t="shared" si="6"/>
        <v>0</v>
      </c>
      <c r="V4" s="10">
        <f>SUM(V9)</f>
        <v>0</v>
      </c>
      <c r="W4" s="10">
        <f>SUM(W9)</f>
        <v>0</v>
      </c>
      <c r="X4" s="10">
        <f>SUM(X9)</f>
        <v>0</v>
      </c>
      <c r="Y4" s="10">
        <f t="shared" si="6"/>
        <v>0</v>
      </c>
      <c r="Z4" s="10">
        <f t="shared" si="6"/>
        <v>0</v>
      </c>
      <c r="AA4" s="10">
        <f t="shared" si="6"/>
        <v>0</v>
      </c>
      <c r="AB4" s="10">
        <f t="shared" si="6"/>
        <v>844900</v>
      </c>
      <c r="AC4" s="10">
        <f t="shared" si="6"/>
        <v>0</v>
      </c>
      <c r="AD4" s="10">
        <f t="shared" si="6"/>
        <v>40000</v>
      </c>
      <c r="AE4" s="10">
        <f t="shared" si="6"/>
        <v>480000</v>
      </c>
      <c r="AF4" s="10">
        <f t="shared" si="6"/>
        <v>0</v>
      </c>
      <c r="AG4" s="10">
        <f t="shared" si="6"/>
        <v>0</v>
      </c>
      <c r="AH4" s="10">
        <f t="shared" si="6"/>
        <v>0</v>
      </c>
      <c r="AI4" s="10">
        <f t="shared" si="6"/>
        <v>0</v>
      </c>
      <c r="AJ4" s="10">
        <f t="shared" si="6"/>
        <v>25000</v>
      </c>
      <c r="AK4" s="10">
        <f t="shared" si="6"/>
        <v>300000</v>
      </c>
      <c r="AL4" s="8">
        <f t="shared" ref="AL4:AT4" si="7">SUM(AL9)</f>
        <v>13317300</v>
      </c>
      <c r="AM4" s="10">
        <f t="shared" si="7"/>
        <v>1778290</v>
      </c>
      <c r="AN4" s="7">
        <f t="shared" si="7"/>
        <v>21339480</v>
      </c>
      <c r="AO4" s="10">
        <f t="shared" si="7"/>
        <v>0</v>
      </c>
      <c r="AP4" s="10">
        <f t="shared" si="7"/>
        <v>0</v>
      </c>
      <c r="AQ4" s="10">
        <f t="shared" si="7"/>
        <v>121305</v>
      </c>
      <c r="AR4" s="10">
        <f t="shared" si="7"/>
        <v>1455660</v>
      </c>
      <c r="AS4" s="7">
        <f t="shared" si="7"/>
        <v>22795140</v>
      </c>
      <c r="AT4" s="9">
        <f t="shared" si="7"/>
        <v>36112440</v>
      </c>
      <c r="AU4" s="301"/>
      <c r="AV4" s="73">
        <f t="shared" ref="AV4:BB4" si="8">SUM(AV9)</f>
        <v>9750358.799999997</v>
      </c>
      <c r="AW4" s="10">
        <f t="shared" si="8"/>
        <v>0</v>
      </c>
      <c r="AX4" s="10">
        <f t="shared" si="8"/>
        <v>0</v>
      </c>
      <c r="AY4" s="10">
        <f t="shared" si="8"/>
        <v>166600</v>
      </c>
      <c r="AZ4" s="10">
        <f t="shared" si="8"/>
        <v>0</v>
      </c>
      <c r="BA4" s="10">
        <f t="shared" si="8"/>
        <v>0</v>
      </c>
      <c r="BB4" s="10">
        <f t="shared" si="8"/>
        <v>53550</v>
      </c>
      <c r="BC4" s="9">
        <f>SUM(AV4:BB4)</f>
        <v>9970508.799999997</v>
      </c>
      <c r="BD4" s="67"/>
    </row>
    <row r="5" spans="1:56" s="65" customFormat="1" ht="30.75" customHeight="1" outlineLevel="1">
      <c r="A5" s="626" t="s">
        <v>56</v>
      </c>
      <c r="B5" s="627"/>
      <c r="C5" s="627"/>
      <c r="D5" s="627"/>
      <c r="E5" s="627"/>
      <c r="F5" s="627"/>
      <c r="G5" s="250"/>
      <c r="H5" s="250"/>
      <c r="I5" s="250"/>
      <c r="J5" s="250"/>
      <c r="K5" s="250"/>
      <c r="L5" s="250"/>
      <c r="M5" s="250"/>
      <c r="N5" s="250"/>
      <c r="O5" s="250"/>
      <c r="P5" s="10">
        <f t="shared" ref="P5:AR5" si="9">SUM(P31)</f>
        <v>7307800</v>
      </c>
      <c r="Q5" s="250"/>
      <c r="R5" s="250"/>
      <c r="S5" s="7">
        <f>SUM(S31)</f>
        <v>83963107.671232879</v>
      </c>
      <c r="T5" s="10">
        <f t="shared" si="9"/>
        <v>5200000</v>
      </c>
      <c r="U5" s="10">
        <f t="shared" si="9"/>
        <v>600000</v>
      </c>
      <c r="V5" s="10">
        <f>SUM(V31)</f>
        <v>0</v>
      </c>
      <c r="W5" s="10">
        <f>SUM(W31)</f>
        <v>48</v>
      </c>
      <c r="X5" s="10">
        <f>SUM(X31)</f>
        <v>253985</v>
      </c>
      <c r="Y5" s="10">
        <f t="shared" si="9"/>
        <v>3047820</v>
      </c>
      <c r="Z5" s="10">
        <f t="shared" si="9"/>
        <v>0</v>
      </c>
      <c r="AA5" s="10">
        <f t="shared" si="9"/>
        <v>0</v>
      </c>
      <c r="AB5" s="10">
        <f t="shared" si="9"/>
        <v>4349190.2648401828</v>
      </c>
      <c r="AC5" s="10">
        <f t="shared" si="9"/>
        <v>0</v>
      </c>
      <c r="AD5" s="10">
        <f t="shared" si="9"/>
        <v>80500</v>
      </c>
      <c r="AE5" s="10">
        <f t="shared" si="9"/>
        <v>926000</v>
      </c>
      <c r="AF5" s="10">
        <f t="shared" si="9"/>
        <v>0</v>
      </c>
      <c r="AG5" s="10">
        <f t="shared" si="9"/>
        <v>350000</v>
      </c>
      <c r="AH5" s="10">
        <f t="shared" si="9"/>
        <v>0</v>
      </c>
      <c r="AI5" s="10">
        <f t="shared" si="9"/>
        <v>0</v>
      </c>
      <c r="AJ5" s="10">
        <f t="shared" si="9"/>
        <v>0</v>
      </c>
      <c r="AK5" s="10">
        <f t="shared" si="9"/>
        <v>600000</v>
      </c>
      <c r="AL5" s="8">
        <f>SUM(S5+T5+U5+Y5+Z5+AA5+AB5+AC5+AE5+AG5+AH5+AI5+AK5)</f>
        <v>99036117.936073065</v>
      </c>
      <c r="AM5" s="10">
        <f t="shared" si="9"/>
        <v>0</v>
      </c>
      <c r="AN5" s="7">
        <f>SUM(AM5*12)</f>
        <v>0</v>
      </c>
      <c r="AO5" s="10">
        <f t="shared" si="9"/>
        <v>0</v>
      </c>
      <c r="AP5" s="10">
        <f t="shared" si="9"/>
        <v>0</v>
      </c>
      <c r="AQ5" s="10">
        <f t="shared" si="9"/>
        <v>100000</v>
      </c>
      <c r="AR5" s="10">
        <f t="shared" si="9"/>
        <v>1200000</v>
      </c>
      <c r="AS5" s="7">
        <f>SUM(AS31)</f>
        <v>1300000</v>
      </c>
      <c r="AT5" s="9">
        <f>SUM(AT31)</f>
        <v>99736117.936073065</v>
      </c>
      <c r="AU5" s="301"/>
      <c r="AV5" s="73">
        <f t="shared" ref="AV5:BB5" si="10">SUM(AV31)</f>
        <v>26577751.842739735</v>
      </c>
      <c r="AW5" s="10">
        <f t="shared" si="10"/>
        <v>964500</v>
      </c>
      <c r="AX5" s="10">
        <f t="shared" si="10"/>
        <v>0</v>
      </c>
      <c r="AY5" s="10">
        <f t="shared" si="10"/>
        <v>192780</v>
      </c>
      <c r="AZ5" s="10">
        <f t="shared" si="10"/>
        <v>0</v>
      </c>
      <c r="BA5" s="10">
        <f t="shared" si="10"/>
        <v>0</v>
      </c>
      <c r="BB5" s="10">
        <f t="shared" si="10"/>
        <v>107100</v>
      </c>
      <c r="BC5" s="9">
        <f>SUM(AV5:BB5)</f>
        <v>27842131.842739735</v>
      </c>
      <c r="BD5" s="67"/>
    </row>
    <row r="6" spans="1:56" s="65" customFormat="1" ht="30.75" customHeight="1" outlineLevel="1">
      <c r="A6" s="626" t="s">
        <v>68</v>
      </c>
      <c r="B6" s="627"/>
      <c r="C6" s="627"/>
      <c r="D6" s="627"/>
      <c r="E6" s="627"/>
      <c r="F6" s="627"/>
      <c r="G6" s="250"/>
      <c r="H6" s="250"/>
      <c r="I6" s="250"/>
      <c r="J6" s="250"/>
      <c r="K6" s="250"/>
      <c r="L6" s="250"/>
      <c r="M6" s="250"/>
      <c r="N6" s="250"/>
      <c r="O6" s="250"/>
      <c r="P6" s="10">
        <f t="shared" ref="P6:AK6" si="11">SUM(P60)</f>
        <v>10798500</v>
      </c>
      <c r="Q6" s="250"/>
      <c r="R6" s="250"/>
      <c r="S6" s="10">
        <f t="shared" si="11"/>
        <v>129582156</v>
      </c>
      <c r="T6" s="10">
        <f t="shared" si="11"/>
        <v>10230000</v>
      </c>
      <c r="U6" s="10">
        <f t="shared" si="11"/>
        <v>400000</v>
      </c>
      <c r="V6" s="10">
        <f>SUM(V60)</f>
        <v>0</v>
      </c>
      <c r="W6" s="10">
        <f>SUM(W60)</f>
        <v>0</v>
      </c>
      <c r="X6" s="10">
        <f>SUM(X60)</f>
        <v>0</v>
      </c>
      <c r="Y6" s="10">
        <f t="shared" si="11"/>
        <v>5000000</v>
      </c>
      <c r="Z6" s="10">
        <f t="shared" si="11"/>
        <v>0</v>
      </c>
      <c r="AA6" s="10">
        <f t="shared" si="11"/>
        <v>9058851</v>
      </c>
      <c r="AB6" s="10">
        <f t="shared" si="11"/>
        <v>8380020</v>
      </c>
      <c r="AC6" s="10">
        <f t="shared" si="11"/>
        <v>0</v>
      </c>
      <c r="AD6" s="10">
        <f t="shared" si="11"/>
        <v>102200</v>
      </c>
      <c r="AE6" s="10">
        <f t="shared" si="11"/>
        <v>1082400</v>
      </c>
      <c r="AF6" s="10">
        <f t="shared" si="11"/>
        <v>0</v>
      </c>
      <c r="AG6" s="10">
        <f t="shared" si="11"/>
        <v>0</v>
      </c>
      <c r="AH6" s="10">
        <f t="shared" si="11"/>
        <v>0</v>
      </c>
      <c r="AI6" s="10">
        <f t="shared" si="11"/>
        <v>0</v>
      </c>
      <c r="AJ6" s="10">
        <f t="shared" si="11"/>
        <v>0</v>
      </c>
      <c r="AK6" s="10">
        <f t="shared" si="11"/>
        <v>0</v>
      </c>
      <c r="AL6" s="8">
        <f>SUM(S6+T6+U6+Y6+Z6+AA6+AB6+AC6+AE6+AG6+AH6+AI6+AK6)</f>
        <v>163733427</v>
      </c>
      <c r="AM6" s="10">
        <f>SUM(AM60)</f>
        <v>0</v>
      </c>
      <c r="AN6" s="7">
        <f>SUM(AM6*12)</f>
        <v>0</v>
      </c>
      <c r="AO6" s="10">
        <f>SUM(AO60)</f>
        <v>0</v>
      </c>
      <c r="AP6" s="10">
        <f>SUM(AP60)</f>
        <v>0</v>
      </c>
      <c r="AQ6" s="10">
        <f>SUM(AQ60)</f>
        <v>0</v>
      </c>
      <c r="AR6" s="10">
        <f>SUM(AR60)</f>
        <v>0</v>
      </c>
      <c r="AS6" s="63">
        <f>SUM(AN6,AP6,AR6)</f>
        <v>0</v>
      </c>
      <c r="AT6" s="11">
        <f>SUM(AL6,AS6)</f>
        <v>163733427</v>
      </c>
      <c r="AU6" s="301"/>
      <c r="AV6" s="73">
        <f t="shared" ref="AV6:BB6" si="12">SUM(AV60)</f>
        <v>42750025.290000029</v>
      </c>
      <c r="AW6" s="10">
        <v>1929000</v>
      </c>
      <c r="AX6" s="10">
        <f t="shared" si="12"/>
        <v>0</v>
      </c>
      <c r="AY6" s="10">
        <f t="shared" si="12"/>
        <v>1666000</v>
      </c>
      <c r="AZ6" s="10">
        <f t="shared" si="12"/>
        <v>0</v>
      </c>
      <c r="BA6" s="10">
        <f t="shared" si="12"/>
        <v>0</v>
      </c>
      <c r="BB6" s="10">
        <f t="shared" si="12"/>
        <v>1785000</v>
      </c>
      <c r="BC6" s="9">
        <f>SUM(AV6:BB6)</f>
        <v>48130025.290000029</v>
      </c>
      <c r="BD6" s="67"/>
    </row>
    <row r="7" spans="1:56" s="65" customFormat="1" ht="30.75" customHeight="1" outlineLevel="1" thickBot="1">
      <c r="A7" s="628" t="s">
        <v>84</v>
      </c>
      <c r="B7" s="629"/>
      <c r="C7" s="629"/>
      <c r="D7" s="629"/>
      <c r="E7" s="629"/>
      <c r="F7" s="629"/>
      <c r="G7" s="251"/>
      <c r="H7" s="251"/>
      <c r="I7" s="251"/>
      <c r="J7" s="251"/>
      <c r="K7" s="251"/>
      <c r="L7" s="251"/>
      <c r="M7" s="251"/>
      <c r="N7" s="251"/>
      <c r="O7" s="251"/>
      <c r="P7" s="14">
        <f t="shared" ref="P7" si="13">SUM(P112)</f>
        <v>1009800</v>
      </c>
      <c r="Q7" s="251"/>
      <c r="R7" s="251"/>
      <c r="S7" s="12">
        <f>SUM(S112)</f>
        <v>9959200</v>
      </c>
      <c r="T7" s="14">
        <f t="shared" ref="T7:AK7" si="14">SUM(T112)</f>
        <v>750000</v>
      </c>
      <c r="U7" s="14">
        <f t="shared" si="14"/>
        <v>500000</v>
      </c>
      <c r="V7" s="14">
        <f>SUM(V112)</f>
        <v>0</v>
      </c>
      <c r="W7" s="14">
        <f>SUM(W112)</f>
        <v>0</v>
      </c>
      <c r="X7" s="14">
        <f>SUM(X112)</f>
        <v>0</v>
      </c>
      <c r="Y7" s="14">
        <f t="shared" si="14"/>
        <v>0</v>
      </c>
      <c r="Z7" s="14">
        <f t="shared" si="14"/>
        <v>0</v>
      </c>
      <c r="AA7" s="14">
        <f t="shared" si="14"/>
        <v>0</v>
      </c>
      <c r="AB7" s="14">
        <f t="shared" si="14"/>
        <v>732246.66666666663</v>
      </c>
      <c r="AC7" s="14">
        <f t="shared" si="14"/>
        <v>0</v>
      </c>
      <c r="AD7" s="14">
        <f t="shared" si="14"/>
        <v>0</v>
      </c>
      <c r="AE7" s="14">
        <f t="shared" si="14"/>
        <v>0</v>
      </c>
      <c r="AF7" s="14">
        <f t="shared" si="14"/>
        <v>0</v>
      </c>
      <c r="AG7" s="14">
        <f t="shared" si="14"/>
        <v>100000</v>
      </c>
      <c r="AH7" s="14">
        <f t="shared" si="14"/>
        <v>0</v>
      </c>
      <c r="AI7" s="14">
        <f t="shared" si="14"/>
        <v>0</v>
      </c>
      <c r="AJ7" s="14">
        <f t="shared" si="14"/>
        <v>0</v>
      </c>
      <c r="AK7" s="14">
        <f t="shared" si="14"/>
        <v>0</v>
      </c>
      <c r="AL7" s="13">
        <f>SUM(AL112)</f>
        <v>12041446.666666668</v>
      </c>
      <c r="AM7" s="14">
        <f>SUM(AM112)</f>
        <v>0</v>
      </c>
      <c r="AN7" s="12">
        <f>SUM(AM7*12)</f>
        <v>0</v>
      </c>
      <c r="AO7" s="14">
        <f>SUM(AO112)</f>
        <v>0</v>
      </c>
      <c r="AP7" s="14">
        <f>SUM(AP112)</f>
        <v>0</v>
      </c>
      <c r="AQ7" s="14">
        <f>SUM(AQ112)</f>
        <v>0</v>
      </c>
      <c r="AR7" s="14">
        <f>SUM(AR112)</f>
        <v>1500000</v>
      </c>
      <c r="AS7" s="12">
        <f>SUM(AS112)</f>
        <v>1500000</v>
      </c>
      <c r="AT7" s="15">
        <f>SUM(AL7,AS7)</f>
        <v>13541446.666666668</v>
      </c>
      <c r="AU7" s="301"/>
      <c r="AV7" s="74">
        <f t="shared" ref="AV7:BB7" si="15">SUM(AV112)</f>
        <v>3251190.6000000006</v>
      </c>
      <c r="AW7" s="14">
        <f t="shared" si="15"/>
        <v>0</v>
      </c>
      <c r="AX7" s="14">
        <f t="shared" si="15"/>
        <v>0</v>
      </c>
      <c r="AY7" s="14">
        <f t="shared" si="15"/>
        <v>166600</v>
      </c>
      <c r="AZ7" s="14">
        <f t="shared" si="15"/>
        <v>0</v>
      </c>
      <c r="BA7" s="14">
        <f t="shared" si="15"/>
        <v>0</v>
      </c>
      <c r="BB7" s="14">
        <f t="shared" si="15"/>
        <v>178500</v>
      </c>
      <c r="BC7" s="9">
        <f>SUM(AV7:BB7)</f>
        <v>3596290.6000000006</v>
      </c>
      <c r="BD7" s="67"/>
    </row>
    <row r="8" spans="1:56" s="107" customFormat="1" ht="13.5" thickBot="1">
      <c r="A8" s="252"/>
      <c r="B8" s="252"/>
      <c r="C8" s="252"/>
      <c r="D8" s="252"/>
      <c r="E8" s="252"/>
      <c r="F8" s="253"/>
      <c r="G8" s="254"/>
      <c r="H8" s="254"/>
      <c r="I8" s="254"/>
      <c r="J8" s="254"/>
      <c r="K8" s="254"/>
      <c r="L8" s="255"/>
      <c r="M8" s="256"/>
      <c r="N8" s="257"/>
      <c r="O8" s="255"/>
      <c r="P8" s="255"/>
      <c r="Q8" s="255"/>
      <c r="R8" s="255"/>
      <c r="S8" s="255"/>
      <c r="T8" s="258"/>
      <c r="U8" s="258"/>
      <c r="V8" s="259"/>
      <c r="W8" s="255"/>
      <c r="X8" s="260"/>
      <c r="Y8" s="258"/>
      <c r="Z8" s="255"/>
      <c r="AA8" s="255"/>
      <c r="AB8" s="255"/>
      <c r="AC8" s="255"/>
      <c r="AD8" s="261"/>
      <c r="AE8" s="255"/>
      <c r="AF8" s="261"/>
      <c r="AG8" s="255"/>
      <c r="AH8" s="255"/>
      <c r="AI8" s="255"/>
      <c r="AJ8" s="261"/>
      <c r="AK8" s="255"/>
      <c r="AL8" s="255"/>
      <c r="AM8" s="261"/>
      <c r="AN8" s="255"/>
      <c r="AO8" s="261"/>
      <c r="AP8" s="255"/>
      <c r="AQ8" s="261"/>
      <c r="AR8" s="255"/>
      <c r="AS8" s="255"/>
      <c r="AT8" s="255"/>
      <c r="AU8" s="204"/>
      <c r="AV8" s="261"/>
      <c r="AW8" s="261"/>
      <c r="AX8" s="261"/>
      <c r="AY8" s="261"/>
      <c r="AZ8" s="261"/>
      <c r="BA8" s="261"/>
      <c r="BB8" s="261"/>
      <c r="BC8" s="255"/>
    </row>
    <row r="9" spans="1:56" s="110" customFormat="1">
      <c r="A9" s="621" t="s">
        <v>1416</v>
      </c>
      <c r="B9" s="622"/>
      <c r="C9" s="622"/>
      <c r="D9" s="622"/>
      <c r="E9" s="622"/>
      <c r="F9" s="623"/>
      <c r="G9" s="17"/>
      <c r="H9" s="17"/>
      <c r="I9" s="17"/>
      <c r="J9" s="17"/>
      <c r="K9" s="17"/>
      <c r="L9" s="17"/>
      <c r="M9" s="17"/>
      <c r="N9" s="17"/>
      <c r="O9" s="17"/>
      <c r="P9" s="17">
        <f t="shared" ref="P9" si="16">SUM(P10:P29)</f>
        <v>920200</v>
      </c>
      <c r="Q9" s="17"/>
      <c r="R9" s="17"/>
      <c r="S9" s="17">
        <f>SUM(S10:S29)</f>
        <v>11042400</v>
      </c>
      <c r="T9" s="17">
        <f t="shared" ref="T9:AK9" si="17">SUM(T10:T29)</f>
        <v>650000</v>
      </c>
      <c r="U9" s="17">
        <f t="shared" si="17"/>
        <v>0</v>
      </c>
      <c r="V9" s="17">
        <f>SUM(V10:V29)</f>
        <v>0</v>
      </c>
      <c r="W9" s="17">
        <f>SUM(W10:W29)</f>
        <v>0</v>
      </c>
      <c r="X9" s="17">
        <f>SUM(X10:X29)</f>
        <v>0</v>
      </c>
      <c r="Y9" s="17">
        <f t="shared" si="17"/>
        <v>0</v>
      </c>
      <c r="Z9" s="17">
        <f t="shared" si="17"/>
        <v>0</v>
      </c>
      <c r="AA9" s="17">
        <f t="shared" si="17"/>
        <v>0</v>
      </c>
      <c r="AB9" s="17">
        <f t="shared" si="17"/>
        <v>844900</v>
      </c>
      <c r="AC9" s="17">
        <f t="shared" si="17"/>
        <v>0</v>
      </c>
      <c r="AD9" s="17">
        <f t="shared" si="17"/>
        <v>40000</v>
      </c>
      <c r="AE9" s="17">
        <f t="shared" si="17"/>
        <v>480000</v>
      </c>
      <c r="AF9" s="17">
        <f t="shared" si="17"/>
        <v>0</v>
      </c>
      <c r="AG9" s="17">
        <f t="shared" si="17"/>
        <v>0</v>
      </c>
      <c r="AH9" s="17">
        <f t="shared" si="17"/>
        <v>0</v>
      </c>
      <c r="AI9" s="17">
        <f t="shared" si="17"/>
        <v>0</v>
      </c>
      <c r="AJ9" s="17">
        <f t="shared" si="17"/>
        <v>25000</v>
      </c>
      <c r="AK9" s="17">
        <f t="shared" si="17"/>
        <v>300000</v>
      </c>
      <c r="AL9" s="17">
        <f t="shared" ref="AL9:AT9" si="18">SUM(AL10:AL29)</f>
        <v>13317300</v>
      </c>
      <c r="AM9" s="17">
        <f t="shared" si="18"/>
        <v>1778290</v>
      </c>
      <c r="AN9" s="17">
        <f t="shared" si="18"/>
        <v>21339480</v>
      </c>
      <c r="AO9" s="17">
        <f t="shared" si="18"/>
        <v>0</v>
      </c>
      <c r="AP9" s="17">
        <f t="shared" si="18"/>
        <v>0</v>
      </c>
      <c r="AQ9" s="17">
        <f t="shared" si="18"/>
        <v>121305</v>
      </c>
      <c r="AR9" s="17">
        <f t="shared" si="18"/>
        <v>1455660</v>
      </c>
      <c r="AS9" s="17">
        <f t="shared" si="18"/>
        <v>22795140</v>
      </c>
      <c r="AT9" s="18">
        <f t="shared" si="18"/>
        <v>36112440</v>
      </c>
      <c r="AU9" s="300"/>
      <c r="AV9" s="16">
        <f t="shared" ref="AV9:BA9" si="19">SUM(AV10:AV29)</f>
        <v>9750358.799999997</v>
      </c>
      <c r="AW9" s="17">
        <f t="shared" si="19"/>
        <v>0</v>
      </c>
      <c r="AX9" s="17">
        <f t="shared" si="19"/>
        <v>0</v>
      </c>
      <c r="AY9" s="17">
        <f t="shared" si="19"/>
        <v>166600</v>
      </c>
      <c r="AZ9" s="17">
        <f t="shared" si="19"/>
        <v>0</v>
      </c>
      <c r="BA9" s="17">
        <f t="shared" si="19"/>
        <v>0</v>
      </c>
      <c r="BB9" s="17">
        <f>SUM(AK9*1.19*0.15)</f>
        <v>53550</v>
      </c>
      <c r="BC9" s="18">
        <f>SUM(AV9:BB9)</f>
        <v>9970508.799999997</v>
      </c>
      <c r="BD9" s="109"/>
    </row>
    <row r="10" spans="1:56" s="104" customFormat="1" ht="15" hidden="1" customHeight="1">
      <c r="A10" s="211"/>
      <c r="B10" s="212" t="s">
        <v>51</v>
      </c>
      <c r="C10" s="213"/>
      <c r="D10" s="54"/>
      <c r="E10" s="54"/>
      <c r="F10" s="213"/>
      <c r="G10" s="19"/>
      <c r="H10" s="19"/>
      <c r="I10" s="19"/>
      <c r="J10" s="19"/>
      <c r="K10" s="19"/>
      <c r="L10" s="20"/>
      <c r="M10" s="21"/>
      <c r="N10" s="22"/>
      <c r="O10" s="20"/>
      <c r="P10" s="20"/>
      <c r="Q10" s="25">
        <v>12</v>
      </c>
      <c r="R10" s="20"/>
      <c r="S10" s="20"/>
      <c r="T10" s="26"/>
      <c r="U10" s="26"/>
      <c r="V10" s="23"/>
      <c r="W10" s="20"/>
      <c r="X10" s="24"/>
      <c r="Y10" s="26"/>
      <c r="Z10" s="20"/>
      <c r="AA10" s="20"/>
      <c r="AB10" s="233">
        <f>(168980*Q10)/12</f>
        <v>168980</v>
      </c>
      <c r="AC10" s="20"/>
      <c r="AD10" s="19"/>
      <c r="AE10" s="26"/>
      <c r="AH10" s="20"/>
      <c r="AI10" s="20"/>
      <c r="AJ10" s="20">
        <v>25000</v>
      </c>
      <c r="AK10" s="20">
        <f>SUM(AJ10*12)</f>
        <v>300000</v>
      </c>
      <c r="AL10" s="62">
        <f>SUM(S10,T10,U10,Y10,Z10,AA10,AB10,AC10,AE10,AG10,AH10,AI10,AK10)</f>
        <v>468980</v>
      </c>
      <c r="AM10" s="24">
        <v>448700</v>
      </c>
      <c r="AN10" s="20">
        <f>SUM(AM10*Q10)</f>
        <v>5384400</v>
      </c>
      <c r="AO10" s="20"/>
      <c r="AP10" s="20"/>
      <c r="AQ10" s="104">
        <v>67305</v>
      </c>
      <c r="AR10" s="20">
        <f>SUM(AQ10*12)</f>
        <v>807660</v>
      </c>
      <c r="AS10" s="62">
        <f>SUM(AN10,AP10,AR10)</f>
        <v>6192060</v>
      </c>
      <c r="AT10" s="11">
        <f>SUM(AL10+AS10)</f>
        <v>6661040</v>
      </c>
      <c r="AU10" s="302"/>
      <c r="AV10" s="27">
        <f t="shared" ref="AV10:AV29" si="20">SUM(AT10*0.27)</f>
        <v>1798480.8</v>
      </c>
      <c r="AW10" s="20"/>
      <c r="AX10" s="20"/>
      <c r="AY10" s="20">
        <v>33320</v>
      </c>
      <c r="AZ10" s="20"/>
      <c r="BA10" s="20"/>
      <c r="BB10" s="20">
        <v>35700</v>
      </c>
      <c r="BC10" s="123">
        <f t="shared" ref="BC10:BC25" si="21">SUM(AV10:BB10)</f>
        <v>1867500.8</v>
      </c>
      <c r="BD10" s="105"/>
    </row>
    <row r="11" spans="1:56" s="104" customFormat="1" ht="15" hidden="1" customHeight="1">
      <c r="A11" s="211"/>
      <c r="B11" s="212" t="s">
        <v>51</v>
      </c>
      <c r="C11" s="213"/>
      <c r="D11" s="54"/>
      <c r="E11" s="54"/>
      <c r="F11" s="213"/>
      <c r="G11" s="19"/>
      <c r="H11" s="19"/>
      <c r="I11" s="19"/>
      <c r="J11" s="19"/>
      <c r="K11" s="19"/>
      <c r="L11" s="20"/>
      <c r="M11" s="21"/>
      <c r="N11" s="22"/>
      <c r="O11" s="20"/>
      <c r="P11" s="20"/>
      <c r="Q11" s="25">
        <v>12</v>
      </c>
      <c r="R11" s="20"/>
      <c r="S11" s="20"/>
      <c r="T11" s="20"/>
      <c r="U11" s="20"/>
      <c r="V11" s="23"/>
      <c r="W11" s="20"/>
      <c r="X11" s="24"/>
      <c r="Y11" s="20"/>
      <c r="Z11" s="20"/>
      <c r="AA11" s="20"/>
      <c r="AB11" s="233"/>
      <c r="AC11" s="20"/>
      <c r="AD11" s="19"/>
      <c r="AE11" s="26"/>
      <c r="AH11" s="20"/>
      <c r="AI11" s="20"/>
      <c r="AJ11" s="20"/>
      <c r="AK11" s="20"/>
      <c r="AL11" s="62">
        <f t="shared" ref="AL11:AL29" si="22">SUM(S11,T11,U11,Y11,Z11,AA11,AB11,AC11,AE11,AG11,AH11,AI11,AK11)</f>
        <v>0</v>
      </c>
      <c r="AM11" s="24">
        <v>157600</v>
      </c>
      <c r="AN11" s="20">
        <f t="shared" ref="AN11:AN25" si="23">SUM(AM11*Q11)</f>
        <v>1891200</v>
      </c>
      <c r="AO11" s="20"/>
      <c r="AP11" s="20"/>
      <c r="AQ11" s="104">
        <v>27000</v>
      </c>
      <c r="AR11" s="20">
        <f>SUM(AQ11*12)</f>
        <v>324000</v>
      </c>
      <c r="AS11" s="62">
        <f t="shared" ref="AS11:AS25" si="24">SUM(AN11,AP11,AR11)</f>
        <v>2215200</v>
      </c>
      <c r="AT11" s="11">
        <f t="shared" ref="AT11:AT25" si="25">SUM(AL11+AS11)</f>
        <v>2215200</v>
      </c>
      <c r="AU11" s="302"/>
      <c r="AV11" s="27">
        <f t="shared" si="20"/>
        <v>598104</v>
      </c>
      <c r="AW11" s="20"/>
      <c r="AX11" s="20"/>
      <c r="AY11" s="20"/>
      <c r="AZ11" s="20"/>
      <c r="BA11" s="20"/>
      <c r="BB11" s="20"/>
      <c r="BC11" s="123">
        <f t="shared" si="21"/>
        <v>598104</v>
      </c>
      <c r="BD11" s="105"/>
    </row>
    <row r="12" spans="1:56" s="104" customFormat="1" ht="15" hidden="1" customHeight="1">
      <c r="A12" s="211"/>
      <c r="B12" s="212" t="s">
        <v>51</v>
      </c>
      <c r="C12" s="213"/>
      <c r="D12" s="54"/>
      <c r="E12" s="54"/>
      <c r="F12" s="213"/>
      <c r="G12" s="19"/>
      <c r="H12" s="28"/>
      <c r="I12" s="28"/>
      <c r="J12" s="19"/>
      <c r="K12" s="19"/>
      <c r="L12" s="20"/>
      <c r="M12" s="21"/>
      <c r="N12" s="22"/>
      <c r="O12" s="20"/>
      <c r="P12" s="20"/>
      <c r="Q12" s="25">
        <v>12</v>
      </c>
      <c r="R12" s="20"/>
      <c r="S12" s="20"/>
      <c r="T12" s="20"/>
      <c r="U12" s="20"/>
      <c r="V12" s="23"/>
      <c r="W12" s="20"/>
      <c r="X12" s="24"/>
      <c r="Y12" s="20"/>
      <c r="Z12" s="20"/>
      <c r="AA12" s="20"/>
      <c r="AB12" s="233"/>
      <c r="AC12" s="20"/>
      <c r="AD12" s="28"/>
      <c r="AE12" s="26"/>
      <c r="AH12" s="20"/>
      <c r="AI12" s="20"/>
      <c r="AJ12" s="20"/>
      <c r="AK12" s="20"/>
      <c r="AL12" s="62">
        <f t="shared" si="22"/>
        <v>0</v>
      </c>
      <c r="AM12" s="24">
        <v>180000</v>
      </c>
      <c r="AN12" s="20">
        <f t="shared" si="23"/>
        <v>2160000</v>
      </c>
      <c r="AO12" s="20"/>
      <c r="AP12" s="20"/>
      <c r="AQ12" s="104">
        <v>27000</v>
      </c>
      <c r="AR12" s="20">
        <f>SUM(AQ12*12)</f>
        <v>324000</v>
      </c>
      <c r="AS12" s="62">
        <f t="shared" si="24"/>
        <v>2484000</v>
      </c>
      <c r="AT12" s="11">
        <f t="shared" si="25"/>
        <v>2484000</v>
      </c>
      <c r="AU12" s="302"/>
      <c r="AV12" s="27">
        <f t="shared" si="20"/>
        <v>670680</v>
      </c>
      <c r="AW12" s="20"/>
      <c r="AX12" s="20"/>
      <c r="AY12" s="20"/>
      <c r="AZ12" s="20"/>
      <c r="BA12" s="20"/>
      <c r="BB12" s="20"/>
      <c r="BC12" s="123">
        <f t="shared" si="21"/>
        <v>670680</v>
      </c>
      <c r="BD12" s="105"/>
    </row>
    <row r="13" spans="1:56" s="104" customFormat="1" ht="15" hidden="1" customHeight="1">
      <c r="A13" s="211"/>
      <c r="B13" s="212" t="s">
        <v>51</v>
      </c>
      <c r="C13" s="213"/>
      <c r="D13" s="54"/>
      <c r="E13" s="54"/>
      <c r="F13" s="213"/>
      <c r="G13" s="19"/>
      <c r="H13" s="19"/>
      <c r="I13" s="19"/>
      <c r="J13" s="19"/>
      <c r="K13" s="19"/>
      <c r="L13" s="20"/>
      <c r="M13" s="21"/>
      <c r="N13" s="22"/>
      <c r="O13" s="20"/>
      <c r="P13" s="20"/>
      <c r="Q13" s="25">
        <v>12</v>
      </c>
      <c r="R13" s="20"/>
      <c r="S13" s="20"/>
      <c r="T13" s="20"/>
      <c r="U13" s="20"/>
      <c r="V13" s="23"/>
      <c r="W13" s="20"/>
      <c r="X13" s="24"/>
      <c r="Y13" s="20"/>
      <c r="Z13" s="20"/>
      <c r="AA13" s="20"/>
      <c r="AB13" s="233"/>
      <c r="AC13" s="20"/>
      <c r="AD13" s="19"/>
      <c r="AE13" s="26"/>
      <c r="AG13" s="20"/>
      <c r="AH13" s="20"/>
      <c r="AI13" s="20"/>
      <c r="AJ13" s="20"/>
      <c r="AK13" s="20"/>
      <c r="AL13" s="62">
        <f t="shared" si="22"/>
        <v>0</v>
      </c>
      <c r="AM13" s="24">
        <v>100870</v>
      </c>
      <c r="AN13" s="20">
        <f t="shared" si="23"/>
        <v>1210440</v>
      </c>
      <c r="AO13" s="20"/>
      <c r="AP13" s="20"/>
      <c r="AQ13" s="20"/>
      <c r="AR13" s="20"/>
      <c r="AS13" s="62">
        <f t="shared" si="24"/>
        <v>1210440</v>
      </c>
      <c r="AT13" s="11">
        <f t="shared" si="25"/>
        <v>1210440</v>
      </c>
      <c r="AU13" s="302"/>
      <c r="AV13" s="27">
        <f t="shared" si="20"/>
        <v>326818.80000000005</v>
      </c>
      <c r="AW13" s="20"/>
      <c r="AX13" s="20"/>
      <c r="AY13" s="20"/>
      <c r="AZ13" s="20"/>
      <c r="BA13" s="20"/>
      <c r="BB13" s="20"/>
      <c r="BC13" s="123">
        <f t="shared" si="21"/>
        <v>326818.80000000005</v>
      </c>
      <c r="BD13" s="105"/>
    </row>
    <row r="14" spans="1:56" s="104" customFormat="1" ht="15" hidden="1" customHeight="1">
      <c r="A14" s="211"/>
      <c r="B14" s="212" t="s">
        <v>51</v>
      </c>
      <c r="C14" s="213"/>
      <c r="D14" s="54"/>
      <c r="E14" s="54"/>
      <c r="F14" s="213"/>
      <c r="G14" s="19"/>
      <c r="H14" s="19"/>
      <c r="I14" s="19"/>
      <c r="J14" s="19"/>
      <c r="K14" s="19"/>
      <c r="L14" s="20"/>
      <c r="M14" s="21"/>
      <c r="N14" s="22"/>
      <c r="O14" s="20"/>
      <c r="P14" s="20"/>
      <c r="Q14" s="25">
        <v>12</v>
      </c>
      <c r="R14" s="20"/>
      <c r="S14" s="20"/>
      <c r="T14" s="26"/>
      <c r="U14" s="26"/>
      <c r="V14" s="23"/>
      <c r="W14" s="20"/>
      <c r="X14" s="24"/>
      <c r="Y14" s="26"/>
      <c r="Z14" s="20"/>
      <c r="AA14" s="20"/>
      <c r="AB14" s="233"/>
      <c r="AC14" s="20"/>
      <c r="AD14" s="19"/>
      <c r="AE14" s="26"/>
      <c r="AG14" s="20"/>
      <c r="AH14" s="20"/>
      <c r="AI14" s="20"/>
      <c r="AJ14" s="20"/>
      <c r="AK14" s="20"/>
      <c r="AL14" s="62">
        <f t="shared" si="22"/>
        <v>0</v>
      </c>
      <c r="AM14" s="24">
        <v>132170</v>
      </c>
      <c r="AN14" s="20">
        <f t="shared" si="23"/>
        <v>1586040</v>
      </c>
      <c r="AO14" s="20"/>
      <c r="AP14" s="20"/>
      <c r="AQ14" s="20"/>
      <c r="AR14" s="20"/>
      <c r="AS14" s="62">
        <f t="shared" si="24"/>
        <v>1586040</v>
      </c>
      <c r="AT14" s="11">
        <f t="shared" si="25"/>
        <v>1586040</v>
      </c>
      <c r="AU14" s="302"/>
      <c r="AV14" s="27">
        <f t="shared" si="20"/>
        <v>428230.80000000005</v>
      </c>
      <c r="AW14" s="20"/>
      <c r="AX14" s="20"/>
      <c r="AY14" s="20"/>
      <c r="AZ14" s="20"/>
      <c r="BA14" s="20"/>
      <c r="BB14" s="20"/>
      <c r="BC14" s="123">
        <f t="shared" si="21"/>
        <v>428230.80000000005</v>
      </c>
      <c r="BD14" s="105"/>
    </row>
    <row r="15" spans="1:56" s="104" customFormat="1" ht="15" hidden="1" customHeight="1">
      <c r="A15" s="211"/>
      <c r="B15" s="212" t="s">
        <v>51</v>
      </c>
      <c r="C15" s="213"/>
      <c r="D15" s="54"/>
      <c r="E15" s="54"/>
      <c r="F15" s="213"/>
      <c r="G15" s="19"/>
      <c r="H15" s="19"/>
      <c r="I15" s="19"/>
      <c r="J15" s="19"/>
      <c r="K15" s="19"/>
      <c r="L15" s="20"/>
      <c r="M15" s="21"/>
      <c r="N15" s="22"/>
      <c r="O15" s="20"/>
      <c r="P15" s="20"/>
      <c r="Q15" s="25">
        <v>12</v>
      </c>
      <c r="R15" s="20"/>
      <c r="S15" s="20"/>
      <c r="T15" s="20"/>
      <c r="U15" s="20"/>
      <c r="V15" s="23"/>
      <c r="W15" s="20"/>
      <c r="X15" s="24"/>
      <c r="Y15" s="20"/>
      <c r="Z15" s="20"/>
      <c r="AA15" s="20"/>
      <c r="AB15" s="233"/>
      <c r="AC15" s="20"/>
      <c r="AD15" s="19"/>
      <c r="AE15" s="26"/>
      <c r="AG15" s="20"/>
      <c r="AH15" s="20"/>
      <c r="AI15" s="20"/>
      <c r="AJ15" s="20"/>
      <c r="AK15" s="20"/>
      <c r="AL15" s="62">
        <f t="shared" si="22"/>
        <v>0</v>
      </c>
      <c r="AM15" s="24">
        <v>100870</v>
      </c>
      <c r="AN15" s="20">
        <f t="shared" si="23"/>
        <v>1210440</v>
      </c>
      <c r="AO15" s="20"/>
      <c r="AP15" s="20"/>
      <c r="AQ15" s="20"/>
      <c r="AR15" s="20"/>
      <c r="AS15" s="62">
        <f t="shared" si="24"/>
        <v>1210440</v>
      </c>
      <c r="AT15" s="11">
        <f t="shared" si="25"/>
        <v>1210440</v>
      </c>
      <c r="AU15" s="302"/>
      <c r="AV15" s="27">
        <f t="shared" si="20"/>
        <v>326818.80000000005</v>
      </c>
      <c r="AW15" s="20"/>
      <c r="AX15" s="20"/>
      <c r="AY15" s="20"/>
      <c r="AZ15" s="20"/>
      <c r="BA15" s="20"/>
      <c r="BB15" s="20"/>
      <c r="BC15" s="123">
        <f t="shared" si="21"/>
        <v>326818.80000000005</v>
      </c>
      <c r="BD15" s="105"/>
    </row>
    <row r="16" spans="1:56" s="104" customFormat="1" ht="15" hidden="1" customHeight="1">
      <c r="A16" s="211"/>
      <c r="B16" s="212" t="s">
        <v>51</v>
      </c>
      <c r="C16" s="213"/>
      <c r="D16" s="54"/>
      <c r="E16" s="54"/>
      <c r="F16" s="213"/>
      <c r="G16" s="19"/>
      <c r="H16" s="28"/>
      <c r="I16" s="28"/>
      <c r="J16" s="19"/>
      <c r="K16" s="19"/>
      <c r="L16" s="20"/>
      <c r="M16" s="21"/>
      <c r="N16" s="22"/>
      <c r="O16" s="20"/>
      <c r="P16" s="20"/>
      <c r="Q16" s="25">
        <v>12</v>
      </c>
      <c r="R16" s="20"/>
      <c r="S16" s="20"/>
      <c r="T16" s="20"/>
      <c r="U16" s="20"/>
      <c r="V16" s="23"/>
      <c r="W16" s="20"/>
      <c r="X16" s="24"/>
      <c r="Y16" s="20"/>
      <c r="Z16" s="20"/>
      <c r="AA16" s="20"/>
      <c r="AB16" s="233"/>
      <c r="AC16" s="20"/>
      <c r="AD16" s="28"/>
      <c r="AE16" s="26"/>
      <c r="AG16" s="20"/>
      <c r="AH16" s="20"/>
      <c r="AI16" s="20"/>
      <c r="AJ16" s="20"/>
      <c r="AK16" s="20"/>
      <c r="AL16" s="62">
        <f t="shared" si="22"/>
        <v>0</v>
      </c>
      <c r="AM16" s="24">
        <v>100870</v>
      </c>
      <c r="AN16" s="20">
        <f t="shared" si="23"/>
        <v>1210440</v>
      </c>
      <c r="AO16" s="20"/>
      <c r="AP16" s="20"/>
      <c r="AQ16" s="20"/>
      <c r="AR16" s="20"/>
      <c r="AS16" s="62">
        <f t="shared" si="24"/>
        <v>1210440</v>
      </c>
      <c r="AT16" s="11">
        <f t="shared" si="25"/>
        <v>1210440</v>
      </c>
      <c r="AU16" s="302"/>
      <c r="AV16" s="27">
        <f t="shared" si="20"/>
        <v>326818.80000000005</v>
      </c>
      <c r="AW16" s="20"/>
      <c r="AX16" s="20"/>
      <c r="AY16" s="20"/>
      <c r="AZ16" s="20"/>
      <c r="BA16" s="20"/>
      <c r="BB16" s="20"/>
      <c r="BC16" s="123">
        <f t="shared" si="21"/>
        <v>326818.80000000005</v>
      </c>
      <c r="BD16" s="105"/>
    </row>
    <row r="17" spans="1:56" s="104" customFormat="1" ht="15" hidden="1" customHeight="1">
      <c r="A17" s="211"/>
      <c r="B17" s="212" t="s">
        <v>51</v>
      </c>
      <c r="C17" s="213"/>
      <c r="D17" s="54"/>
      <c r="E17" s="54"/>
      <c r="F17" s="213"/>
      <c r="G17" s="19"/>
      <c r="H17" s="19"/>
      <c r="I17" s="19"/>
      <c r="J17" s="19"/>
      <c r="K17" s="19"/>
      <c r="L17" s="20"/>
      <c r="M17" s="21"/>
      <c r="N17" s="22"/>
      <c r="O17" s="20"/>
      <c r="P17" s="20"/>
      <c r="Q17" s="25">
        <v>12</v>
      </c>
      <c r="R17" s="20"/>
      <c r="S17" s="20"/>
      <c r="T17" s="20"/>
      <c r="U17" s="20"/>
      <c r="V17" s="23"/>
      <c r="W17" s="20"/>
      <c r="X17" s="24"/>
      <c r="Y17" s="20"/>
      <c r="Z17" s="20"/>
      <c r="AA17" s="20"/>
      <c r="AB17" s="233"/>
      <c r="AC17" s="20"/>
      <c r="AD17" s="19"/>
      <c r="AE17" s="26"/>
      <c r="AG17" s="20"/>
      <c r="AH17" s="20"/>
      <c r="AI17" s="20"/>
      <c r="AJ17" s="20"/>
      <c r="AK17" s="20"/>
      <c r="AL17" s="62">
        <f t="shared" si="22"/>
        <v>0</v>
      </c>
      <c r="AM17" s="24">
        <v>132170</v>
      </c>
      <c r="AN17" s="20">
        <f t="shared" si="23"/>
        <v>1586040</v>
      </c>
      <c r="AO17" s="20"/>
      <c r="AP17" s="20"/>
      <c r="AQ17" s="20"/>
      <c r="AR17" s="20"/>
      <c r="AS17" s="62">
        <f t="shared" si="24"/>
        <v>1586040</v>
      </c>
      <c r="AT17" s="11">
        <f t="shared" si="25"/>
        <v>1586040</v>
      </c>
      <c r="AU17" s="302"/>
      <c r="AV17" s="27">
        <f t="shared" si="20"/>
        <v>428230.80000000005</v>
      </c>
      <c r="AW17" s="20"/>
      <c r="AX17" s="20"/>
      <c r="AY17" s="20"/>
      <c r="AZ17" s="20"/>
      <c r="BA17" s="20"/>
      <c r="BB17" s="20"/>
      <c r="BC17" s="123">
        <f t="shared" si="21"/>
        <v>428230.80000000005</v>
      </c>
      <c r="BD17" s="105"/>
    </row>
    <row r="18" spans="1:56" s="104" customFormat="1" ht="15" hidden="1" customHeight="1">
      <c r="A18" s="211"/>
      <c r="B18" s="212" t="s">
        <v>51</v>
      </c>
      <c r="C18" s="213"/>
      <c r="D18" s="54"/>
      <c r="E18" s="54"/>
      <c r="F18" s="213"/>
      <c r="G18" s="19"/>
      <c r="H18" s="19"/>
      <c r="I18" s="19"/>
      <c r="J18" s="19"/>
      <c r="K18" s="19"/>
      <c r="L18" s="20"/>
      <c r="M18" s="21"/>
      <c r="N18" s="22"/>
      <c r="O18" s="20"/>
      <c r="P18" s="20"/>
      <c r="Q18" s="25">
        <v>12</v>
      </c>
      <c r="R18" s="20"/>
      <c r="S18" s="20"/>
      <c r="T18" s="26"/>
      <c r="U18" s="26"/>
      <c r="V18" s="23"/>
      <c r="W18" s="20"/>
      <c r="X18" s="24"/>
      <c r="Y18" s="26"/>
      <c r="Z18" s="20"/>
      <c r="AA18" s="20"/>
      <c r="AB18" s="233"/>
      <c r="AC18" s="20"/>
      <c r="AD18" s="19"/>
      <c r="AE18" s="26"/>
      <c r="AG18" s="20"/>
      <c r="AH18" s="20"/>
      <c r="AI18" s="20"/>
      <c r="AJ18" s="20"/>
      <c r="AK18" s="20"/>
      <c r="AL18" s="62">
        <f t="shared" si="22"/>
        <v>0</v>
      </c>
      <c r="AM18" s="24">
        <v>132170</v>
      </c>
      <c r="AN18" s="20">
        <f t="shared" si="23"/>
        <v>1586040</v>
      </c>
      <c r="AO18" s="20"/>
      <c r="AP18" s="20"/>
      <c r="AQ18" s="20"/>
      <c r="AR18" s="20"/>
      <c r="AS18" s="62">
        <f t="shared" si="24"/>
        <v>1586040</v>
      </c>
      <c r="AT18" s="11">
        <f t="shared" si="25"/>
        <v>1586040</v>
      </c>
      <c r="AU18" s="302"/>
      <c r="AV18" s="27">
        <f t="shared" si="20"/>
        <v>428230.80000000005</v>
      </c>
      <c r="AW18" s="20"/>
      <c r="AX18" s="20"/>
      <c r="AY18" s="20"/>
      <c r="AZ18" s="20"/>
      <c r="BA18" s="20"/>
      <c r="BB18" s="20"/>
      <c r="BC18" s="123">
        <f t="shared" si="21"/>
        <v>428230.80000000005</v>
      </c>
      <c r="BD18" s="105"/>
    </row>
    <row r="19" spans="1:56" s="104" customFormat="1" ht="15" hidden="1" customHeight="1">
      <c r="A19" s="211"/>
      <c r="B19" s="212" t="s">
        <v>51</v>
      </c>
      <c r="C19" s="213"/>
      <c r="D19" s="54"/>
      <c r="E19" s="54"/>
      <c r="F19" s="213"/>
      <c r="G19" s="19"/>
      <c r="H19" s="19"/>
      <c r="I19" s="19"/>
      <c r="J19" s="19"/>
      <c r="K19" s="19"/>
      <c r="L19" s="20"/>
      <c r="M19" s="21"/>
      <c r="N19" s="22"/>
      <c r="O19" s="20"/>
      <c r="P19" s="20"/>
      <c r="Q19" s="25">
        <v>12</v>
      </c>
      <c r="R19" s="20"/>
      <c r="S19" s="20"/>
      <c r="T19" s="20"/>
      <c r="U19" s="20"/>
      <c r="V19" s="23"/>
      <c r="W19" s="20"/>
      <c r="X19" s="24"/>
      <c r="Y19" s="20"/>
      <c r="Z19" s="20"/>
      <c r="AA19" s="20"/>
      <c r="AB19" s="233"/>
      <c r="AC19" s="20"/>
      <c r="AD19" s="19"/>
      <c r="AE19" s="26"/>
      <c r="AG19" s="20"/>
      <c r="AH19" s="20"/>
      <c r="AI19" s="20"/>
      <c r="AJ19" s="20"/>
      <c r="AK19" s="20"/>
      <c r="AL19" s="62">
        <f t="shared" si="22"/>
        <v>0</v>
      </c>
      <c r="AM19" s="24">
        <v>100870</v>
      </c>
      <c r="AN19" s="20">
        <f t="shared" si="23"/>
        <v>1210440</v>
      </c>
      <c r="AO19" s="20"/>
      <c r="AP19" s="20"/>
      <c r="AQ19" s="20"/>
      <c r="AR19" s="20"/>
      <c r="AS19" s="62">
        <f t="shared" si="24"/>
        <v>1210440</v>
      </c>
      <c r="AT19" s="11">
        <f t="shared" si="25"/>
        <v>1210440</v>
      </c>
      <c r="AU19" s="302"/>
      <c r="AV19" s="27">
        <f t="shared" si="20"/>
        <v>326818.80000000005</v>
      </c>
      <c r="AW19" s="20"/>
      <c r="AX19" s="20"/>
      <c r="AY19" s="20"/>
      <c r="AZ19" s="20"/>
      <c r="BA19" s="20"/>
      <c r="BB19" s="20"/>
      <c r="BC19" s="123">
        <f t="shared" si="21"/>
        <v>326818.80000000005</v>
      </c>
      <c r="BD19" s="105"/>
    </row>
    <row r="20" spans="1:56" s="104" customFormat="1" ht="15" hidden="1" customHeight="1">
      <c r="A20" s="211"/>
      <c r="B20" s="212" t="s">
        <v>51</v>
      </c>
      <c r="C20" s="213"/>
      <c r="D20" s="54"/>
      <c r="E20" s="54"/>
      <c r="F20" s="213"/>
      <c r="G20" s="19"/>
      <c r="H20" s="19"/>
      <c r="I20" s="19"/>
      <c r="J20" s="19"/>
      <c r="K20" s="19"/>
      <c r="L20" s="20"/>
      <c r="M20" s="21"/>
      <c r="N20" s="22"/>
      <c r="O20" s="20"/>
      <c r="P20" s="20"/>
      <c r="Q20" s="25">
        <v>12</v>
      </c>
      <c r="R20" s="20"/>
      <c r="S20" s="20"/>
      <c r="T20" s="20"/>
      <c r="U20" s="20"/>
      <c r="V20" s="23"/>
      <c r="W20" s="20"/>
      <c r="X20" s="24"/>
      <c r="Y20" s="20"/>
      <c r="Z20" s="20"/>
      <c r="AA20" s="20"/>
      <c r="AB20" s="233"/>
      <c r="AC20" s="20"/>
      <c r="AD20" s="19"/>
      <c r="AE20" s="26"/>
      <c r="AG20" s="20"/>
      <c r="AH20" s="20"/>
      <c r="AI20" s="20"/>
      <c r="AJ20" s="20"/>
      <c r="AK20" s="20"/>
      <c r="AL20" s="62">
        <f t="shared" si="22"/>
        <v>0</v>
      </c>
      <c r="AM20" s="24">
        <v>32000</v>
      </c>
      <c r="AN20" s="20">
        <f t="shared" si="23"/>
        <v>384000</v>
      </c>
      <c r="AO20" s="20"/>
      <c r="AP20" s="20"/>
      <c r="AQ20" s="20"/>
      <c r="AR20" s="20"/>
      <c r="AS20" s="62">
        <f t="shared" si="24"/>
        <v>384000</v>
      </c>
      <c r="AT20" s="11">
        <f t="shared" si="25"/>
        <v>384000</v>
      </c>
      <c r="AU20" s="302"/>
      <c r="AV20" s="27">
        <f t="shared" si="20"/>
        <v>103680</v>
      </c>
      <c r="AW20" s="20"/>
      <c r="AX20" s="20"/>
      <c r="AY20" s="20"/>
      <c r="AZ20" s="20"/>
      <c r="BA20" s="20"/>
      <c r="BB20" s="20"/>
      <c r="BC20" s="123">
        <f t="shared" si="21"/>
        <v>103680</v>
      </c>
      <c r="BD20" s="105"/>
    </row>
    <row r="21" spans="1:56" s="104" customFormat="1" ht="15" hidden="1" customHeight="1">
      <c r="A21" s="211"/>
      <c r="B21" s="212" t="s">
        <v>51</v>
      </c>
      <c r="C21" s="213"/>
      <c r="D21" s="54"/>
      <c r="E21" s="54"/>
      <c r="F21" s="213"/>
      <c r="G21" s="19"/>
      <c r="H21" s="19"/>
      <c r="I21" s="19"/>
      <c r="J21" s="19"/>
      <c r="K21" s="19"/>
      <c r="L21" s="20"/>
      <c r="M21" s="21"/>
      <c r="N21" s="22"/>
      <c r="O21" s="20"/>
      <c r="P21" s="20"/>
      <c r="Q21" s="25">
        <v>12</v>
      </c>
      <c r="R21" s="20"/>
      <c r="S21" s="20"/>
      <c r="T21" s="20"/>
      <c r="U21" s="20"/>
      <c r="V21" s="23"/>
      <c r="W21" s="20"/>
      <c r="X21" s="24"/>
      <c r="Y21" s="20"/>
      <c r="Z21" s="20"/>
      <c r="AA21" s="20"/>
      <c r="AB21" s="233"/>
      <c r="AC21" s="20"/>
      <c r="AD21" s="19"/>
      <c r="AE21" s="26"/>
      <c r="AG21" s="20"/>
      <c r="AH21" s="20"/>
      <c r="AI21" s="20"/>
      <c r="AJ21" s="20"/>
      <c r="AK21" s="20"/>
      <c r="AL21" s="62">
        <f t="shared" si="22"/>
        <v>0</v>
      </c>
      <c r="AM21" s="24">
        <v>32000</v>
      </c>
      <c r="AN21" s="20">
        <f t="shared" si="23"/>
        <v>384000</v>
      </c>
      <c r="AO21" s="20"/>
      <c r="AP21" s="20"/>
      <c r="AQ21" s="20"/>
      <c r="AR21" s="20"/>
      <c r="AS21" s="62">
        <f t="shared" si="24"/>
        <v>384000</v>
      </c>
      <c r="AT21" s="11">
        <f t="shared" si="25"/>
        <v>384000</v>
      </c>
      <c r="AU21" s="302"/>
      <c r="AV21" s="27">
        <f t="shared" si="20"/>
        <v>103680</v>
      </c>
      <c r="AW21" s="20"/>
      <c r="AX21" s="20"/>
      <c r="AY21" s="20"/>
      <c r="AZ21" s="20"/>
      <c r="BA21" s="20"/>
      <c r="BB21" s="20"/>
      <c r="BC21" s="123">
        <f t="shared" si="21"/>
        <v>103680</v>
      </c>
      <c r="BD21" s="105"/>
    </row>
    <row r="22" spans="1:56" s="104" customFormat="1" ht="15" hidden="1" customHeight="1">
      <c r="A22" s="211"/>
      <c r="B22" s="212" t="s">
        <v>51</v>
      </c>
      <c r="C22" s="213"/>
      <c r="D22" s="54"/>
      <c r="E22" s="54"/>
      <c r="F22" s="213"/>
      <c r="G22" s="19"/>
      <c r="H22" s="19"/>
      <c r="I22" s="19"/>
      <c r="J22" s="19"/>
      <c r="K22" s="19"/>
      <c r="L22" s="20"/>
      <c r="M22" s="21"/>
      <c r="N22" s="22"/>
      <c r="O22" s="20"/>
      <c r="P22" s="20"/>
      <c r="Q22" s="25">
        <v>12</v>
      </c>
      <c r="R22" s="20"/>
      <c r="S22" s="20"/>
      <c r="T22" s="20"/>
      <c r="U22" s="20"/>
      <c r="V22" s="23"/>
      <c r="W22" s="20"/>
      <c r="X22" s="24"/>
      <c r="Y22" s="20"/>
      <c r="Z22" s="20"/>
      <c r="AA22" s="20"/>
      <c r="AB22" s="233"/>
      <c r="AC22" s="20"/>
      <c r="AD22" s="19"/>
      <c r="AE22" s="26"/>
      <c r="AG22" s="20"/>
      <c r="AH22" s="20"/>
      <c r="AI22" s="20"/>
      <c r="AJ22" s="20"/>
      <c r="AK22" s="20"/>
      <c r="AL22" s="62">
        <f t="shared" si="22"/>
        <v>0</v>
      </c>
      <c r="AM22" s="24">
        <v>32000</v>
      </c>
      <c r="AN22" s="20">
        <f t="shared" si="23"/>
        <v>384000</v>
      </c>
      <c r="AO22" s="20"/>
      <c r="AP22" s="20"/>
      <c r="AQ22" s="20"/>
      <c r="AR22" s="20"/>
      <c r="AS22" s="62">
        <f t="shared" si="24"/>
        <v>384000</v>
      </c>
      <c r="AT22" s="11">
        <f t="shared" si="25"/>
        <v>384000</v>
      </c>
      <c r="AU22" s="302"/>
      <c r="AV22" s="27">
        <f t="shared" si="20"/>
        <v>103680</v>
      </c>
      <c r="AW22" s="20"/>
      <c r="AX22" s="20"/>
      <c r="AY22" s="20"/>
      <c r="AZ22" s="20"/>
      <c r="BA22" s="20"/>
      <c r="BB22" s="20"/>
      <c r="BC22" s="123">
        <f t="shared" si="21"/>
        <v>103680</v>
      </c>
      <c r="BD22" s="105"/>
    </row>
    <row r="23" spans="1:56" s="104" customFormat="1" ht="15" hidden="1" customHeight="1">
      <c r="A23" s="211"/>
      <c r="B23" s="212" t="s">
        <v>51</v>
      </c>
      <c r="C23" s="213"/>
      <c r="D23" s="54"/>
      <c r="E23" s="54"/>
      <c r="F23" s="213"/>
      <c r="G23" s="19"/>
      <c r="H23" s="19"/>
      <c r="I23" s="19"/>
      <c r="J23" s="19"/>
      <c r="K23" s="19"/>
      <c r="L23" s="20"/>
      <c r="M23" s="21"/>
      <c r="N23" s="22"/>
      <c r="O23" s="20"/>
      <c r="P23" s="20"/>
      <c r="Q23" s="25">
        <v>12</v>
      </c>
      <c r="R23" s="20"/>
      <c r="S23" s="20"/>
      <c r="T23" s="20"/>
      <c r="U23" s="20"/>
      <c r="V23" s="23"/>
      <c r="W23" s="20"/>
      <c r="X23" s="24"/>
      <c r="Y23" s="20"/>
      <c r="Z23" s="20"/>
      <c r="AA23" s="20"/>
      <c r="AB23" s="233"/>
      <c r="AC23" s="20"/>
      <c r="AD23" s="19"/>
      <c r="AE23" s="26"/>
      <c r="AG23" s="20"/>
      <c r="AH23" s="20"/>
      <c r="AI23" s="20"/>
      <c r="AJ23" s="20"/>
      <c r="AK23" s="20"/>
      <c r="AL23" s="62">
        <f t="shared" si="22"/>
        <v>0</v>
      </c>
      <c r="AM23" s="24">
        <v>32000</v>
      </c>
      <c r="AN23" s="20">
        <f t="shared" si="23"/>
        <v>384000</v>
      </c>
      <c r="AO23" s="20"/>
      <c r="AP23" s="20"/>
      <c r="AQ23" s="20"/>
      <c r="AR23" s="20"/>
      <c r="AS23" s="62">
        <f t="shared" si="24"/>
        <v>384000</v>
      </c>
      <c r="AT23" s="11">
        <f t="shared" si="25"/>
        <v>384000</v>
      </c>
      <c r="AU23" s="302"/>
      <c r="AV23" s="27">
        <f t="shared" si="20"/>
        <v>103680</v>
      </c>
      <c r="AW23" s="20"/>
      <c r="AX23" s="20"/>
      <c r="AY23" s="20"/>
      <c r="AZ23" s="20"/>
      <c r="BA23" s="20"/>
      <c r="BB23" s="20"/>
      <c r="BC23" s="123">
        <f t="shared" si="21"/>
        <v>103680</v>
      </c>
      <c r="BD23" s="105"/>
    </row>
    <row r="24" spans="1:56" s="104" customFormat="1" ht="15" hidden="1" customHeight="1">
      <c r="A24" s="211"/>
      <c r="B24" s="212" t="s">
        <v>51</v>
      </c>
      <c r="C24" s="213"/>
      <c r="D24" s="54"/>
      <c r="E24" s="54"/>
      <c r="F24" s="213"/>
      <c r="G24" s="19"/>
      <c r="H24" s="19"/>
      <c r="I24" s="19"/>
      <c r="J24" s="19"/>
      <c r="K24" s="19"/>
      <c r="L24" s="20"/>
      <c r="M24" s="21"/>
      <c r="N24" s="22"/>
      <c r="O24" s="20"/>
      <c r="P24" s="20"/>
      <c r="Q24" s="25">
        <v>12</v>
      </c>
      <c r="R24" s="20"/>
      <c r="S24" s="20"/>
      <c r="T24" s="20"/>
      <c r="U24" s="20"/>
      <c r="V24" s="23"/>
      <c r="W24" s="20"/>
      <c r="X24" s="24"/>
      <c r="Y24" s="20"/>
      <c r="Z24" s="20"/>
      <c r="AA24" s="20"/>
      <c r="AB24" s="233"/>
      <c r="AC24" s="20"/>
      <c r="AD24" s="19"/>
      <c r="AE24" s="26"/>
      <c r="AG24" s="20"/>
      <c r="AH24" s="20"/>
      <c r="AI24" s="20"/>
      <c r="AJ24" s="20"/>
      <c r="AK24" s="20"/>
      <c r="AL24" s="62">
        <f t="shared" si="22"/>
        <v>0</v>
      </c>
      <c r="AM24" s="24">
        <v>32000</v>
      </c>
      <c r="AN24" s="20">
        <f t="shared" si="23"/>
        <v>384000</v>
      </c>
      <c r="AO24" s="20"/>
      <c r="AP24" s="20"/>
      <c r="AQ24" s="20"/>
      <c r="AR24" s="20"/>
      <c r="AS24" s="62">
        <f t="shared" si="24"/>
        <v>384000</v>
      </c>
      <c r="AT24" s="11">
        <f t="shared" si="25"/>
        <v>384000</v>
      </c>
      <c r="AU24" s="302"/>
      <c r="AV24" s="27">
        <f t="shared" si="20"/>
        <v>103680</v>
      </c>
      <c r="AW24" s="20"/>
      <c r="AX24" s="20"/>
      <c r="AY24" s="20"/>
      <c r="AZ24" s="20"/>
      <c r="BA24" s="20"/>
      <c r="BB24" s="20"/>
      <c r="BC24" s="123">
        <f t="shared" si="21"/>
        <v>103680</v>
      </c>
      <c r="BD24" s="105"/>
    </row>
    <row r="25" spans="1:56" s="104" customFormat="1" ht="15" hidden="1" customHeight="1">
      <c r="A25" s="211"/>
      <c r="B25" s="212" t="s">
        <v>51</v>
      </c>
      <c r="C25" s="213"/>
      <c r="D25" s="54"/>
      <c r="E25" s="54"/>
      <c r="F25" s="213"/>
      <c r="G25" s="19"/>
      <c r="H25" s="19"/>
      <c r="I25" s="19"/>
      <c r="J25" s="19"/>
      <c r="K25" s="19"/>
      <c r="L25" s="20"/>
      <c r="M25" s="21"/>
      <c r="N25" s="22"/>
      <c r="O25" s="20"/>
      <c r="P25" s="20"/>
      <c r="Q25" s="25">
        <v>12</v>
      </c>
      <c r="R25" s="20"/>
      <c r="S25" s="20"/>
      <c r="T25" s="20"/>
      <c r="U25" s="20"/>
      <c r="V25" s="23"/>
      <c r="W25" s="20"/>
      <c r="X25" s="24"/>
      <c r="Y25" s="20"/>
      <c r="Z25" s="20"/>
      <c r="AA25" s="20"/>
      <c r="AB25" s="233"/>
      <c r="AC25" s="20"/>
      <c r="AD25" s="19"/>
      <c r="AE25" s="26"/>
      <c r="AG25" s="20"/>
      <c r="AH25" s="20"/>
      <c r="AI25" s="20"/>
      <c r="AJ25" s="20"/>
      <c r="AK25" s="20"/>
      <c r="AL25" s="62">
        <f t="shared" si="22"/>
        <v>0</v>
      </c>
      <c r="AM25" s="24">
        <v>32000</v>
      </c>
      <c r="AN25" s="20">
        <f t="shared" si="23"/>
        <v>384000</v>
      </c>
      <c r="AO25" s="20"/>
      <c r="AP25" s="20"/>
      <c r="AQ25" s="20"/>
      <c r="AR25" s="20"/>
      <c r="AS25" s="62">
        <f t="shared" si="24"/>
        <v>384000</v>
      </c>
      <c r="AT25" s="11">
        <f t="shared" si="25"/>
        <v>384000</v>
      </c>
      <c r="AU25" s="302"/>
      <c r="AV25" s="27">
        <f t="shared" si="20"/>
        <v>103680</v>
      </c>
      <c r="AW25" s="20"/>
      <c r="AX25" s="20"/>
      <c r="AY25" s="20"/>
      <c r="AZ25" s="20"/>
      <c r="BA25" s="20"/>
      <c r="BB25" s="20"/>
      <c r="BC25" s="123">
        <f t="shared" si="21"/>
        <v>103680</v>
      </c>
      <c r="BD25" s="105"/>
    </row>
    <row r="26" spans="1:56" s="104" customFormat="1" ht="15" hidden="1" customHeight="1">
      <c r="A26" s="211"/>
      <c r="B26" s="212" t="s">
        <v>55</v>
      </c>
      <c r="C26" s="213"/>
      <c r="D26" s="54"/>
      <c r="E26" s="54"/>
      <c r="F26" s="213"/>
      <c r="G26" s="19">
        <v>159515</v>
      </c>
      <c r="H26" s="19">
        <v>40037</v>
      </c>
      <c r="I26" s="19"/>
      <c r="J26" s="19">
        <v>55450</v>
      </c>
      <c r="K26" s="19"/>
      <c r="L26" s="20">
        <f>SUM(G26:J26)</f>
        <v>255002</v>
      </c>
      <c r="M26" s="21"/>
      <c r="N26" s="22"/>
      <c r="O26" s="20"/>
      <c r="P26" s="20">
        <f>ROUND(SUM(L26+O26+X26),-2)</f>
        <v>255000</v>
      </c>
      <c r="Q26" s="25">
        <v>12</v>
      </c>
      <c r="R26" s="20"/>
      <c r="S26" s="20">
        <f>SUM(P26*Q26+R26)</f>
        <v>3060000</v>
      </c>
      <c r="T26" s="20">
        <v>200000</v>
      </c>
      <c r="U26" s="20"/>
      <c r="V26" s="23"/>
      <c r="W26" s="20"/>
      <c r="X26" s="24"/>
      <c r="Y26" s="20"/>
      <c r="Z26" s="20"/>
      <c r="AA26" s="20"/>
      <c r="AB26" s="233">
        <f t="shared" ref="AB26:AB29" si="26">(168980*Q26)/12</f>
        <v>168980</v>
      </c>
      <c r="AC26" s="20"/>
      <c r="AD26" s="19">
        <v>10000</v>
      </c>
      <c r="AE26" s="26">
        <f>SUM(AD26*12)</f>
        <v>120000</v>
      </c>
      <c r="AG26" s="20"/>
      <c r="AH26" s="20"/>
      <c r="AI26" s="20"/>
      <c r="AJ26" s="20"/>
      <c r="AK26" s="20"/>
      <c r="AL26" s="62">
        <f t="shared" si="22"/>
        <v>3548980</v>
      </c>
      <c r="AM26" s="24"/>
      <c r="AN26" s="20"/>
      <c r="AO26" s="20"/>
      <c r="AP26" s="20"/>
      <c r="AQ26" s="20"/>
      <c r="AR26" s="20"/>
      <c r="AS26" s="62"/>
      <c r="AT26" s="11">
        <f t="shared" ref="AT26:AT31" si="27">SUM(AL26,AS26)</f>
        <v>3548980</v>
      </c>
      <c r="AU26" s="302"/>
      <c r="AV26" s="27">
        <f t="shared" si="20"/>
        <v>958224.60000000009</v>
      </c>
      <c r="AW26" s="20"/>
      <c r="AX26" s="20"/>
      <c r="AY26" s="20">
        <v>33320</v>
      </c>
      <c r="AZ26" s="20"/>
      <c r="BA26" s="20"/>
      <c r="BB26" s="20">
        <v>35700</v>
      </c>
      <c r="BC26" s="123">
        <f>SUM(AV26:BB26)</f>
        <v>1027244.6000000001</v>
      </c>
      <c r="BD26" s="105"/>
    </row>
    <row r="27" spans="1:56" s="104" customFormat="1" ht="15" hidden="1" customHeight="1">
      <c r="A27" s="211"/>
      <c r="B27" s="212" t="s">
        <v>55</v>
      </c>
      <c r="C27" s="213"/>
      <c r="D27" s="54"/>
      <c r="E27" s="54"/>
      <c r="F27" s="213"/>
      <c r="G27" s="19">
        <v>196115</v>
      </c>
      <c r="H27" s="19">
        <v>26640</v>
      </c>
      <c r="I27" s="19"/>
      <c r="J27" s="19">
        <v>30348</v>
      </c>
      <c r="K27" s="19"/>
      <c r="L27" s="20">
        <f>SUM(G27:J27)</f>
        <v>253103</v>
      </c>
      <c r="M27" s="21"/>
      <c r="N27" s="22"/>
      <c r="O27" s="20"/>
      <c r="P27" s="20">
        <f>ROUND(SUM(L27+O27+X27),-2)</f>
        <v>253100</v>
      </c>
      <c r="Q27" s="25">
        <v>12</v>
      </c>
      <c r="R27" s="20"/>
      <c r="S27" s="20">
        <f>SUM(P27*Q27+R27)</f>
        <v>3037200</v>
      </c>
      <c r="T27" s="26">
        <v>150000</v>
      </c>
      <c r="U27" s="26"/>
      <c r="V27" s="23"/>
      <c r="W27" s="20"/>
      <c r="X27" s="24"/>
      <c r="Y27" s="26"/>
      <c r="Z27" s="20"/>
      <c r="AA27" s="20"/>
      <c r="AB27" s="233">
        <f t="shared" si="26"/>
        <v>168980</v>
      </c>
      <c r="AC27" s="20"/>
      <c r="AD27" s="19">
        <v>10000</v>
      </c>
      <c r="AE27" s="26">
        <f>SUM(AD27*12)</f>
        <v>120000</v>
      </c>
      <c r="AG27" s="20"/>
      <c r="AH27" s="20"/>
      <c r="AI27" s="20"/>
      <c r="AJ27" s="20"/>
      <c r="AK27" s="20"/>
      <c r="AL27" s="62">
        <f t="shared" si="22"/>
        <v>3476180</v>
      </c>
      <c r="AM27" s="24"/>
      <c r="AN27" s="20"/>
      <c r="AO27" s="20"/>
      <c r="AP27" s="20"/>
      <c r="AQ27" s="20"/>
      <c r="AR27" s="20"/>
      <c r="AS27" s="62"/>
      <c r="AT27" s="11">
        <f t="shared" si="27"/>
        <v>3476180</v>
      </c>
      <c r="AU27" s="302"/>
      <c r="AV27" s="27">
        <f t="shared" si="20"/>
        <v>938568.60000000009</v>
      </c>
      <c r="AW27" s="20"/>
      <c r="AX27" s="20"/>
      <c r="AY27" s="20">
        <v>33320</v>
      </c>
      <c r="AZ27" s="20"/>
      <c r="BA27" s="20"/>
      <c r="BB27" s="20">
        <v>35700</v>
      </c>
      <c r="BC27" s="123">
        <f>SUM(AV27:BB27)</f>
        <v>1007588.6000000001</v>
      </c>
      <c r="BD27" s="105"/>
    </row>
    <row r="28" spans="1:56" s="104" customFormat="1" ht="15" hidden="1" customHeight="1">
      <c r="A28" s="211"/>
      <c r="B28" s="212" t="s">
        <v>55</v>
      </c>
      <c r="C28" s="213"/>
      <c r="D28" s="54"/>
      <c r="E28" s="54"/>
      <c r="F28" s="213"/>
      <c r="G28" s="19">
        <v>149145</v>
      </c>
      <c r="H28" s="19"/>
      <c r="I28" s="19"/>
      <c r="J28" s="19">
        <v>58763</v>
      </c>
      <c r="K28" s="19"/>
      <c r="L28" s="20">
        <f>SUM(G28:J28)</f>
        <v>207908</v>
      </c>
      <c r="M28" s="21"/>
      <c r="N28" s="22"/>
      <c r="O28" s="20"/>
      <c r="P28" s="20">
        <f>ROUND(SUM(L28+O28+X28),-2)</f>
        <v>207900</v>
      </c>
      <c r="Q28" s="25">
        <v>12</v>
      </c>
      <c r="R28" s="20"/>
      <c r="S28" s="20">
        <f>SUM(P28*Q28+R28)</f>
        <v>2494800</v>
      </c>
      <c r="T28" s="20">
        <v>150000</v>
      </c>
      <c r="U28" s="20"/>
      <c r="V28" s="23"/>
      <c r="W28" s="20"/>
      <c r="X28" s="24"/>
      <c r="Y28" s="20"/>
      <c r="Z28" s="20"/>
      <c r="AA28" s="20"/>
      <c r="AB28" s="233">
        <f t="shared" si="26"/>
        <v>168980</v>
      </c>
      <c r="AC28" s="20"/>
      <c r="AD28" s="19">
        <v>10000</v>
      </c>
      <c r="AE28" s="26">
        <f>SUM(AD28*12)</f>
        <v>120000</v>
      </c>
      <c r="AG28" s="20"/>
      <c r="AH28" s="20"/>
      <c r="AI28" s="20"/>
      <c r="AJ28" s="20"/>
      <c r="AK28" s="20"/>
      <c r="AL28" s="62">
        <f t="shared" si="22"/>
        <v>2933780</v>
      </c>
      <c r="AM28" s="24"/>
      <c r="AN28" s="20"/>
      <c r="AO28" s="20"/>
      <c r="AP28" s="20"/>
      <c r="AQ28" s="20"/>
      <c r="AR28" s="20"/>
      <c r="AS28" s="62"/>
      <c r="AT28" s="11">
        <f t="shared" si="27"/>
        <v>2933780</v>
      </c>
      <c r="AU28" s="302"/>
      <c r="AV28" s="27">
        <f t="shared" si="20"/>
        <v>792120.60000000009</v>
      </c>
      <c r="AW28" s="20"/>
      <c r="AX28" s="20"/>
      <c r="AY28" s="20">
        <v>33320</v>
      </c>
      <c r="AZ28" s="20"/>
      <c r="BA28" s="20"/>
      <c r="BB28" s="20">
        <v>35700</v>
      </c>
      <c r="BC28" s="123">
        <f>SUM(AV28:BB28)</f>
        <v>861140.60000000009</v>
      </c>
      <c r="BD28" s="105"/>
    </row>
    <row r="29" spans="1:56" s="104" customFormat="1" ht="15" hidden="1" customHeight="1" thickBot="1">
      <c r="A29" s="214"/>
      <c r="B29" s="215" t="s">
        <v>55</v>
      </c>
      <c r="C29" s="216"/>
      <c r="D29" s="98"/>
      <c r="E29" s="98"/>
      <c r="F29" s="216"/>
      <c r="G29" s="30">
        <v>139995</v>
      </c>
      <c r="H29" s="29"/>
      <c r="I29" s="29"/>
      <c r="J29" s="30">
        <v>64196</v>
      </c>
      <c r="K29" s="30"/>
      <c r="L29" s="31">
        <f>SUM(G29:J29)</f>
        <v>204191</v>
      </c>
      <c r="M29" s="32"/>
      <c r="N29" s="33"/>
      <c r="O29" s="31"/>
      <c r="P29" s="31">
        <f>ROUND(SUM(L29+O29+X29),-2)</f>
        <v>204200</v>
      </c>
      <c r="Q29" s="36">
        <v>12</v>
      </c>
      <c r="R29" s="31"/>
      <c r="S29" s="31">
        <f>SUM(P29*Q29+R29)</f>
        <v>2450400</v>
      </c>
      <c r="T29" s="31">
        <v>150000</v>
      </c>
      <c r="U29" s="31"/>
      <c r="V29" s="34"/>
      <c r="W29" s="31"/>
      <c r="X29" s="35"/>
      <c r="Y29" s="31"/>
      <c r="Z29" s="31"/>
      <c r="AA29" s="31"/>
      <c r="AB29" s="233">
        <f t="shared" si="26"/>
        <v>168980</v>
      </c>
      <c r="AC29" s="31"/>
      <c r="AD29" s="30">
        <v>10000</v>
      </c>
      <c r="AE29" s="70">
        <f>SUM(AD29*12)</f>
        <v>120000</v>
      </c>
      <c r="AF29" s="106"/>
      <c r="AG29" s="31"/>
      <c r="AH29" s="31"/>
      <c r="AI29" s="31"/>
      <c r="AJ29" s="31"/>
      <c r="AK29" s="31"/>
      <c r="AL29" s="68">
        <f t="shared" si="22"/>
        <v>2889380</v>
      </c>
      <c r="AM29" s="35"/>
      <c r="AN29" s="31"/>
      <c r="AO29" s="31"/>
      <c r="AP29" s="31"/>
      <c r="AQ29" s="31"/>
      <c r="AR29" s="31"/>
      <c r="AS29" s="68"/>
      <c r="AT29" s="15">
        <f t="shared" si="27"/>
        <v>2889380</v>
      </c>
      <c r="AU29" s="302"/>
      <c r="AV29" s="37">
        <f t="shared" si="20"/>
        <v>780132.60000000009</v>
      </c>
      <c r="AW29" s="31"/>
      <c r="AX29" s="31"/>
      <c r="AY29" s="20">
        <v>33320</v>
      </c>
      <c r="AZ29" s="20"/>
      <c r="BA29" s="20"/>
      <c r="BB29" s="20">
        <v>35700</v>
      </c>
      <c r="BC29" s="124">
        <f>SUM(AV29:BB29)</f>
        <v>849152.60000000009</v>
      </c>
      <c r="BD29" s="105"/>
    </row>
    <row r="30" spans="1:56" s="104" customFormat="1" ht="12.75" thickBot="1">
      <c r="A30" s="262"/>
      <c r="B30" s="262"/>
      <c r="C30" s="262"/>
      <c r="D30" s="262"/>
      <c r="E30" s="262"/>
      <c r="F30" s="263"/>
      <c r="G30" s="264"/>
      <c r="H30" s="265"/>
      <c r="I30" s="265"/>
      <c r="J30" s="264"/>
      <c r="K30" s="264"/>
      <c r="L30" s="266"/>
      <c r="M30" s="267"/>
      <c r="N30" s="268"/>
      <c r="O30" s="266"/>
      <c r="P30" s="266"/>
      <c r="Q30" s="266"/>
      <c r="R30" s="266"/>
      <c r="S30" s="266"/>
      <c r="T30" s="266"/>
      <c r="U30" s="266"/>
      <c r="V30" s="269"/>
      <c r="W30" s="266"/>
      <c r="X30" s="270"/>
      <c r="Y30" s="266"/>
      <c r="Z30" s="266"/>
      <c r="AA30" s="266"/>
      <c r="AB30" s="266"/>
      <c r="AC30" s="266"/>
      <c r="AD30" s="265"/>
      <c r="AE30" s="271"/>
      <c r="AF30" s="272"/>
      <c r="AG30" s="266"/>
      <c r="AH30" s="266"/>
      <c r="AI30" s="266"/>
      <c r="AJ30" s="266"/>
      <c r="AK30" s="266"/>
      <c r="AL30" s="273"/>
      <c r="AM30" s="270"/>
      <c r="AN30" s="266"/>
      <c r="AO30" s="266"/>
      <c r="AP30" s="266"/>
      <c r="AQ30" s="266"/>
      <c r="AR30" s="266"/>
      <c r="AS30" s="273"/>
      <c r="AT30" s="273"/>
      <c r="AU30" s="20"/>
      <c r="AV30" s="266"/>
      <c r="AW30" s="266"/>
      <c r="AX30" s="266"/>
      <c r="AY30" s="266"/>
      <c r="AZ30" s="266"/>
      <c r="BA30" s="266"/>
      <c r="BB30" s="266"/>
      <c r="BC30" s="273"/>
    </row>
    <row r="31" spans="1:56" s="65" customFormat="1" ht="14.45" customHeight="1">
      <c r="A31" s="621" t="s">
        <v>56</v>
      </c>
      <c r="B31" s="622"/>
      <c r="C31" s="622"/>
      <c r="D31" s="622"/>
      <c r="E31" s="622"/>
      <c r="F31" s="623"/>
      <c r="G31" s="38"/>
      <c r="H31" s="38"/>
      <c r="I31" s="38"/>
      <c r="J31" s="38"/>
      <c r="K31" s="38"/>
      <c r="L31" s="38"/>
      <c r="M31" s="38"/>
      <c r="N31" s="38"/>
      <c r="O31" s="38"/>
      <c r="P31" s="305">
        <f t="shared" ref="P31" si="28">SUM(P32:P58)</f>
        <v>7307800</v>
      </c>
      <c r="Q31" s="38"/>
      <c r="R31" s="38"/>
      <c r="S31" s="39">
        <f>SUM(S32:S58)</f>
        <v>83963107.671232879</v>
      </c>
      <c r="T31" s="39">
        <f t="shared" ref="T31:AJ31" si="29">SUM(T32:T58)</f>
        <v>5200000</v>
      </c>
      <c r="U31" s="39">
        <f t="shared" si="29"/>
        <v>600000</v>
      </c>
      <c r="V31" s="38"/>
      <c r="W31" s="38">
        <f>SUM(W32:W58)</f>
        <v>48</v>
      </c>
      <c r="X31" s="38">
        <f>SUM(X32:X58)</f>
        <v>253985</v>
      </c>
      <c r="Y31" s="39">
        <f t="shared" si="29"/>
        <v>3047820</v>
      </c>
      <c r="Z31" s="39">
        <f t="shared" si="29"/>
        <v>0</v>
      </c>
      <c r="AA31" s="39">
        <f t="shared" si="29"/>
        <v>0</v>
      </c>
      <c r="AB31" s="39">
        <f t="shared" si="29"/>
        <v>4349190.2648401828</v>
      </c>
      <c r="AC31" s="39">
        <f t="shared" si="29"/>
        <v>0</v>
      </c>
      <c r="AD31" s="39">
        <f t="shared" si="29"/>
        <v>80500</v>
      </c>
      <c r="AE31" s="39">
        <f t="shared" si="29"/>
        <v>926000</v>
      </c>
      <c r="AF31" s="39">
        <f t="shared" si="29"/>
        <v>0</v>
      </c>
      <c r="AG31" s="39">
        <f t="shared" si="29"/>
        <v>350000</v>
      </c>
      <c r="AH31" s="39">
        <f t="shared" si="29"/>
        <v>0</v>
      </c>
      <c r="AI31" s="39">
        <f t="shared" si="29"/>
        <v>0</v>
      </c>
      <c r="AJ31" s="39">
        <f t="shared" si="29"/>
        <v>0</v>
      </c>
      <c r="AK31" s="39">
        <v>600000</v>
      </c>
      <c r="AL31" s="17">
        <f>SUM(AL32:AL58)</f>
        <v>98436117.936073065</v>
      </c>
      <c r="AM31" s="38">
        <f>SUM(AM32:AM58)</f>
        <v>0</v>
      </c>
      <c r="AN31" s="305">
        <f>SUM(AN32:AN58)</f>
        <v>0</v>
      </c>
      <c r="AO31" s="38">
        <f>SUM(AO32:AO58)</f>
        <v>0</v>
      </c>
      <c r="AP31" s="305">
        <f>SUM(AP32:AP58)</f>
        <v>0</v>
      </c>
      <c r="AQ31" s="38">
        <v>100000</v>
      </c>
      <c r="AR31" s="305">
        <f>SUM(AQ31*12)</f>
        <v>1200000</v>
      </c>
      <c r="AS31" s="305">
        <f>SUM(AM31:AR31)</f>
        <v>1300000</v>
      </c>
      <c r="AT31" s="18">
        <f t="shared" si="27"/>
        <v>99736117.936073065</v>
      </c>
      <c r="AU31" s="302"/>
      <c r="AV31" s="16">
        <f>SUM(AV32:AV58)</f>
        <v>26577751.842739735</v>
      </c>
      <c r="AW31" s="17">
        <v>964500</v>
      </c>
      <c r="AX31" s="17">
        <f>SUM(AX32:AX58)</f>
        <v>0</v>
      </c>
      <c r="AY31" s="17">
        <f>SUM(AK31*1.19*0.27)</f>
        <v>192780</v>
      </c>
      <c r="AZ31" s="17">
        <f>SUM(AZ32:AZ58)</f>
        <v>0</v>
      </c>
      <c r="BA31" s="17">
        <f>SUM(BA32:BA58)</f>
        <v>0</v>
      </c>
      <c r="BB31" s="17">
        <f>SUM(AK31*1.19*0.15)</f>
        <v>107100</v>
      </c>
      <c r="BC31" s="18">
        <f>SUM(AV31:BB31)</f>
        <v>27842131.842739735</v>
      </c>
      <c r="BD31" s="67"/>
    </row>
    <row r="32" spans="1:56" s="104" customFormat="1" ht="14.45" hidden="1" customHeight="1">
      <c r="A32" s="211"/>
      <c r="B32" s="212" t="s">
        <v>1417</v>
      </c>
      <c r="C32" s="213"/>
      <c r="D32" s="212"/>
      <c r="E32" s="217"/>
      <c r="F32" s="213"/>
      <c r="G32" s="19">
        <v>299538</v>
      </c>
      <c r="H32" s="19">
        <f t="shared" ref="H32:H58" si="30">SUM(G32*0.2)</f>
        <v>59907.600000000006</v>
      </c>
      <c r="I32" s="19">
        <v>61840</v>
      </c>
      <c r="J32" s="19"/>
      <c r="K32" s="19">
        <v>59908</v>
      </c>
      <c r="L32" s="24">
        <f t="shared" ref="L32:L58" si="31">ROUND(SUM(G32:K32),-2)</f>
        <v>481200</v>
      </c>
      <c r="M32" s="41" t="s">
        <v>1418</v>
      </c>
      <c r="N32" s="42"/>
      <c r="O32" s="19">
        <f>SUM(L32*M32)</f>
        <v>0</v>
      </c>
      <c r="P32" s="28">
        <f t="shared" ref="P32:P37" si="32">ROUND(SUM(L32+O32),-2)</f>
        <v>481200</v>
      </c>
      <c r="Q32" s="25">
        <v>12</v>
      </c>
      <c r="R32" s="24"/>
      <c r="S32" s="20">
        <f t="shared" ref="S32:S58" si="33">SUM(P32*Q32+R32)</f>
        <v>5774400</v>
      </c>
      <c r="T32" s="26">
        <v>600000</v>
      </c>
      <c r="U32" s="26">
        <v>200000</v>
      </c>
      <c r="V32" s="43"/>
      <c r="W32" s="40"/>
      <c r="X32" s="19"/>
      <c r="Y32" s="26"/>
      <c r="Z32" s="20"/>
      <c r="AA32" s="20"/>
      <c r="AB32" s="233">
        <f t="shared" ref="AB32:AB58" si="34">(168980*Q32)/12</f>
        <v>168980</v>
      </c>
      <c r="AC32" s="20"/>
      <c r="AD32" s="19">
        <v>9000</v>
      </c>
      <c r="AE32" s="26">
        <f>SUM(AD32*Q32)</f>
        <v>108000</v>
      </c>
      <c r="AG32" s="20"/>
      <c r="AH32" s="20"/>
      <c r="AI32" s="20"/>
      <c r="AJ32" s="20"/>
      <c r="AK32" s="20"/>
      <c r="AL32" s="62">
        <f t="shared" ref="AL32:AL58" si="35">SUM(S32,T32,U32,Y32,Z32,AA32,AB32,AC32,AE32,AG32,AH32,AI32,AK32)</f>
        <v>6851380</v>
      </c>
      <c r="AM32" s="24"/>
      <c r="AN32" s="20"/>
      <c r="AO32" s="20"/>
      <c r="AP32" s="20"/>
      <c r="AQ32" s="20"/>
      <c r="AR32" s="20"/>
      <c r="AS32" s="62"/>
      <c r="AT32" s="11">
        <f t="shared" ref="AT32:AT37" si="36">SUM(AL32,AS32)</f>
        <v>6851380</v>
      </c>
      <c r="AU32" s="302"/>
      <c r="AV32" s="27">
        <f t="shared" ref="AV32:AV37" si="37">SUM(AT32*0.27)</f>
        <v>1849872.6</v>
      </c>
      <c r="AW32" s="24"/>
      <c r="AX32" s="24"/>
      <c r="AY32" s="20">
        <v>33320</v>
      </c>
      <c r="AZ32" s="20"/>
      <c r="BA32" s="20"/>
      <c r="BB32" s="20">
        <v>35700</v>
      </c>
      <c r="BC32" s="11">
        <f t="shared" ref="BC32:BC37" si="38">SUM(AV32:BB32)</f>
        <v>1918892.6</v>
      </c>
      <c r="BD32" s="105"/>
    </row>
    <row r="33" spans="1:56" s="104" customFormat="1" ht="14.45" hidden="1" customHeight="1">
      <c r="A33" s="211"/>
      <c r="B33" s="212" t="s">
        <v>1417</v>
      </c>
      <c r="C33" s="213"/>
      <c r="D33" s="212"/>
      <c r="E33" s="217"/>
      <c r="F33" s="213"/>
      <c r="G33" s="19">
        <v>270550</v>
      </c>
      <c r="H33" s="19">
        <f t="shared" si="30"/>
        <v>54110</v>
      </c>
      <c r="I33" s="19"/>
      <c r="J33" s="19"/>
      <c r="K33" s="19">
        <v>27055</v>
      </c>
      <c r="L33" s="24">
        <f t="shared" si="31"/>
        <v>351700</v>
      </c>
      <c r="M33" s="41">
        <v>0.2</v>
      </c>
      <c r="N33" s="42" t="s">
        <v>1419</v>
      </c>
      <c r="O33" s="19">
        <f>SUM(L33*M33)</f>
        <v>70340</v>
      </c>
      <c r="P33" s="28">
        <f t="shared" si="32"/>
        <v>422000</v>
      </c>
      <c r="Q33" s="25">
        <v>12</v>
      </c>
      <c r="R33" s="24"/>
      <c r="S33" s="20">
        <f t="shared" si="33"/>
        <v>5064000</v>
      </c>
      <c r="T33" s="20">
        <v>200000</v>
      </c>
      <c r="U33" s="20"/>
      <c r="V33" s="43"/>
      <c r="W33" s="40"/>
      <c r="X33" s="19"/>
      <c r="Y33" s="20"/>
      <c r="Z33" s="20"/>
      <c r="AA33" s="20"/>
      <c r="AB33" s="233">
        <f t="shared" si="34"/>
        <v>168980</v>
      </c>
      <c r="AC33" s="20"/>
      <c r="AD33" s="19">
        <v>0</v>
      </c>
      <c r="AE33" s="26">
        <f t="shared" ref="AE33:AE58" si="39">SUM(AD33*Q33)</f>
        <v>0</v>
      </c>
      <c r="AG33" s="20"/>
      <c r="AH33" s="20"/>
      <c r="AI33" s="20"/>
      <c r="AJ33" s="20"/>
      <c r="AK33" s="20"/>
      <c r="AL33" s="62">
        <f t="shared" si="35"/>
        <v>5432980</v>
      </c>
      <c r="AM33" s="24"/>
      <c r="AN33" s="20"/>
      <c r="AO33" s="20"/>
      <c r="AP33" s="20"/>
      <c r="AQ33" s="20"/>
      <c r="AR33" s="20"/>
      <c r="AS33" s="62"/>
      <c r="AT33" s="11">
        <f t="shared" si="36"/>
        <v>5432980</v>
      </c>
      <c r="AU33" s="302"/>
      <c r="AV33" s="27">
        <f t="shared" si="37"/>
        <v>1466904.6</v>
      </c>
      <c r="AW33" s="24"/>
      <c r="AX33" s="24"/>
      <c r="AY33" s="20">
        <v>33320</v>
      </c>
      <c r="AZ33" s="20"/>
      <c r="BA33" s="20"/>
      <c r="BB33" s="20">
        <v>35700</v>
      </c>
      <c r="BC33" s="11">
        <f t="shared" si="38"/>
        <v>1535924.6</v>
      </c>
      <c r="BD33" s="105"/>
    </row>
    <row r="34" spans="1:56" s="104" customFormat="1" ht="14.45" hidden="1" customHeight="1">
      <c r="A34" s="211"/>
      <c r="B34" s="212" t="s">
        <v>1417</v>
      </c>
      <c r="C34" s="213"/>
      <c r="D34" s="212"/>
      <c r="E34" s="217"/>
      <c r="F34" s="213"/>
      <c r="G34" s="19">
        <v>270550</v>
      </c>
      <c r="H34" s="19">
        <f t="shared" si="30"/>
        <v>54110</v>
      </c>
      <c r="I34" s="19">
        <v>23190</v>
      </c>
      <c r="J34" s="19"/>
      <c r="K34" s="19">
        <v>27055</v>
      </c>
      <c r="L34" s="24">
        <f t="shared" si="31"/>
        <v>374900</v>
      </c>
      <c r="M34" s="41" t="s">
        <v>1420</v>
      </c>
      <c r="N34" s="42" t="s">
        <v>1421</v>
      </c>
      <c r="O34" s="19">
        <f>SUM(L34*M34)</f>
        <v>26243.000000000004</v>
      </c>
      <c r="P34" s="28">
        <f t="shared" si="32"/>
        <v>401100</v>
      </c>
      <c r="Q34" s="25">
        <v>12</v>
      </c>
      <c r="R34" s="24"/>
      <c r="S34" s="20">
        <f t="shared" si="33"/>
        <v>4813200</v>
      </c>
      <c r="T34" s="20">
        <v>200000</v>
      </c>
      <c r="U34" s="20"/>
      <c r="V34" s="43"/>
      <c r="W34" s="40"/>
      <c r="X34" s="19"/>
      <c r="Y34" s="20"/>
      <c r="Z34" s="20"/>
      <c r="AA34" s="20"/>
      <c r="AB34" s="233">
        <f t="shared" si="34"/>
        <v>168980</v>
      </c>
      <c r="AC34" s="20"/>
      <c r="AD34" s="19">
        <v>12000</v>
      </c>
      <c r="AE34" s="26">
        <f t="shared" si="39"/>
        <v>144000</v>
      </c>
      <c r="AG34" s="20"/>
      <c r="AH34" s="20"/>
      <c r="AI34" s="20"/>
      <c r="AJ34" s="20"/>
      <c r="AK34" s="20"/>
      <c r="AL34" s="62">
        <f t="shared" si="35"/>
        <v>5326180</v>
      </c>
      <c r="AM34" s="24"/>
      <c r="AN34" s="20"/>
      <c r="AO34" s="20"/>
      <c r="AP34" s="20"/>
      <c r="AQ34" s="20"/>
      <c r="AR34" s="20"/>
      <c r="AS34" s="62"/>
      <c r="AT34" s="11">
        <f t="shared" si="36"/>
        <v>5326180</v>
      </c>
      <c r="AU34" s="302"/>
      <c r="AV34" s="27">
        <f t="shared" si="37"/>
        <v>1438068.6</v>
      </c>
      <c r="AW34" s="24"/>
      <c r="AX34" s="24"/>
      <c r="AY34" s="20">
        <v>33320</v>
      </c>
      <c r="AZ34" s="20"/>
      <c r="BA34" s="20"/>
      <c r="BB34" s="20">
        <v>35700</v>
      </c>
      <c r="BC34" s="11">
        <f t="shared" si="38"/>
        <v>1507088.6</v>
      </c>
      <c r="BD34" s="105"/>
    </row>
    <row r="35" spans="1:56" s="104" customFormat="1" ht="14.45" hidden="1" customHeight="1">
      <c r="A35" s="211"/>
      <c r="B35" s="212" t="s">
        <v>1417</v>
      </c>
      <c r="C35" s="213"/>
      <c r="D35" s="212"/>
      <c r="E35" s="217"/>
      <c r="F35" s="213"/>
      <c r="G35" s="19">
        <v>270550</v>
      </c>
      <c r="H35" s="19">
        <f t="shared" si="30"/>
        <v>54110</v>
      </c>
      <c r="I35" s="19"/>
      <c r="J35" s="19"/>
      <c r="K35" s="19">
        <v>27055</v>
      </c>
      <c r="L35" s="24">
        <f t="shared" si="31"/>
        <v>351700</v>
      </c>
      <c r="M35" s="41" t="s">
        <v>1422</v>
      </c>
      <c r="N35" s="42" t="s">
        <v>1423</v>
      </c>
      <c r="O35" s="19"/>
      <c r="P35" s="28">
        <f t="shared" si="32"/>
        <v>351700</v>
      </c>
      <c r="Q35" s="111">
        <v>12</v>
      </c>
      <c r="R35" s="24"/>
      <c r="S35" s="20">
        <f t="shared" si="33"/>
        <v>4220400</v>
      </c>
      <c r="T35" s="20">
        <v>300000</v>
      </c>
      <c r="U35" s="20"/>
      <c r="V35" s="43"/>
      <c r="W35" s="40"/>
      <c r="X35" s="19"/>
      <c r="Y35" s="20"/>
      <c r="Z35" s="20"/>
      <c r="AA35" s="20"/>
      <c r="AB35" s="233">
        <f t="shared" si="34"/>
        <v>168980</v>
      </c>
      <c r="AC35" s="20"/>
      <c r="AD35" s="19"/>
      <c r="AE35" s="26">
        <f t="shared" si="39"/>
        <v>0</v>
      </c>
      <c r="AG35" s="20"/>
      <c r="AH35" s="20"/>
      <c r="AI35" s="20"/>
      <c r="AJ35" s="20"/>
      <c r="AK35" s="20"/>
      <c r="AL35" s="62">
        <f t="shared" si="35"/>
        <v>4689380</v>
      </c>
      <c r="AM35" s="24"/>
      <c r="AN35" s="20"/>
      <c r="AO35" s="20"/>
      <c r="AP35" s="20"/>
      <c r="AQ35" s="20"/>
      <c r="AR35" s="20"/>
      <c r="AS35" s="62"/>
      <c r="AT35" s="11">
        <f t="shared" si="36"/>
        <v>4689380</v>
      </c>
      <c r="AU35" s="302"/>
      <c r="AV35" s="27">
        <f t="shared" si="37"/>
        <v>1266132.6000000001</v>
      </c>
      <c r="AW35" s="24"/>
      <c r="AX35" s="24"/>
      <c r="AY35" s="20">
        <v>33320</v>
      </c>
      <c r="AZ35" s="20"/>
      <c r="BA35" s="20"/>
      <c r="BB35" s="20">
        <v>35700</v>
      </c>
      <c r="BC35" s="11">
        <f t="shared" si="38"/>
        <v>1335152.6000000001</v>
      </c>
      <c r="BD35" s="105"/>
    </row>
    <row r="36" spans="1:56" s="104" customFormat="1" ht="14.45" hidden="1" customHeight="1">
      <c r="A36" s="211"/>
      <c r="B36" s="212" t="s">
        <v>1417</v>
      </c>
      <c r="C36" s="213"/>
      <c r="D36" s="212"/>
      <c r="E36" s="217"/>
      <c r="F36" s="213"/>
      <c r="G36" s="19">
        <v>220305</v>
      </c>
      <c r="H36" s="19">
        <f t="shared" si="30"/>
        <v>44061</v>
      </c>
      <c r="I36" s="19"/>
      <c r="J36" s="19"/>
      <c r="K36" s="19"/>
      <c r="L36" s="24">
        <f t="shared" si="31"/>
        <v>264400</v>
      </c>
      <c r="M36" s="41"/>
      <c r="N36" s="42"/>
      <c r="O36" s="19">
        <f t="shared" ref="O36:O44" si="40">SUM(L36*M36)</f>
        <v>0</v>
      </c>
      <c r="P36" s="28">
        <f t="shared" si="32"/>
        <v>264400</v>
      </c>
      <c r="Q36" s="25">
        <f>SUM(12*26)/365</f>
        <v>0.85479452054794525</v>
      </c>
      <c r="R36" s="24"/>
      <c r="S36" s="20">
        <f t="shared" si="33"/>
        <v>226007.67123287672</v>
      </c>
      <c r="T36" s="20">
        <v>0</v>
      </c>
      <c r="U36" s="20"/>
      <c r="V36" s="43"/>
      <c r="W36" s="40"/>
      <c r="X36" s="19"/>
      <c r="Y36" s="20"/>
      <c r="Z36" s="20"/>
      <c r="AA36" s="20"/>
      <c r="AB36" s="233">
        <f t="shared" si="34"/>
        <v>12036.931506849316</v>
      </c>
      <c r="AC36" s="20"/>
      <c r="AD36" s="19"/>
      <c r="AE36" s="26">
        <f t="shared" si="39"/>
        <v>0</v>
      </c>
      <c r="AG36" s="20"/>
      <c r="AH36" s="20"/>
      <c r="AI36" s="20"/>
      <c r="AJ36" s="20"/>
      <c r="AK36" s="20"/>
      <c r="AL36" s="62">
        <f t="shared" si="35"/>
        <v>238044.60273972602</v>
      </c>
      <c r="AM36" s="24"/>
      <c r="AN36" s="20"/>
      <c r="AO36" s="20"/>
      <c r="AP36" s="20"/>
      <c r="AQ36" s="20"/>
      <c r="AR36" s="20"/>
      <c r="AS36" s="62"/>
      <c r="AT36" s="11">
        <f t="shared" si="36"/>
        <v>238044.60273972602</v>
      </c>
      <c r="AU36" s="302"/>
      <c r="AV36" s="27">
        <f t="shared" si="37"/>
        <v>64272.042739726028</v>
      </c>
      <c r="AW36" s="24"/>
      <c r="AX36" s="24"/>
      <c r="AY36" s="20">
        <v>33320</v>
      </c>
      <c r="AZ36" s="20"/>
      <c r="BA36" s="20"/>
      <c r="BB36" s="20">
        <v>35700</v>
      </c>
      <c r="BC36" s="11">
        <f t="shared" si="38"/>
        <v>133292.04273972602</v>
      </c>
      <c r="BD36" s="105"/>
    </row>
    <row r="37" spans="1:56" s="104" customFormat="1" ht="14.45" hidden="1" customHeight="1">
      <c r="A37" s="211"/>
      <c r="B37" s="212" t="s">
        <v>1417</v>
      </c>
      <c r="C37" s="213"/>
      <c r="D37" s="212"/>
      <c r="E37" s="217"/>
      <c r="F37" s="213"/>
      <c r="G37" s="19">
        <v>270550</v>
      </c>
      <c r="H37" s="19">
        <f t="shared" si="30"/>
        <v>54110</v>
      </c>
      <c r="I37" s="19"/>
      <c r="J37" s="19"/>
      <c r="K37" s="19">
        <v>27055</v>
      </c>
      <c r="L37" s="24">
        <f t="shared" si="31"/>
        <v>351700</v>
      </c>
      <c r="M37" s="41"/>
      <c r="N37" s="42"/>
      <c r="O37" s="19">
        <f t="shared" si="40"/>
        <v>0</v>
      </c>
      <c r="P37" s="28">
        <f t="shared" si="32"/>
        <v>351700</v>
      </c>
      <c r="Q37" s="25">
        <v>11</v>
      </c>
      <c r="R37" s="24">
        <v>241500</v>
      </c>
      <c r="S37" s="20">
        <f t="shared" si="33"/>
        <v>4110200</v>
      </c>
      <c r="T37" s="20">
        <v>200000</v>
      </c>
      <c r="U37" s="20"/>
      <c r="V37" s="43"/>
      <c r="W37" s="40"/>
      <c r="X37" s="19"/>
      <c r="Y37" s="20"/>
      <c r="Z37" s="20"/>
      <c r="AA37" s="20"/>
      <c r="AB37" s="233">
        <f t="shared" si="34"/>
        <v>154898.33333333334</v>
      </c>
      <c r="AC37" s="20"/>
      <c r="AD37" s="19">
        <v>10000</v>
      </c>
      <c r="AE37" s="26">
        <f t="shared" si="39"/>
        <v>110000</v>
      </c>
      <c r="AG37" s="20"/>
      <c r="AH37" s="20"/>
      <c r="AI37" s="20"/>
      <c r="AJ37" s="20"/>
      <c r="AK37" s="20"/>
      <c r="AL37" s="62">
        <f t="shared" si="35"/>
        <v>4575098.333333333</v>
      </c>
      <c r="AM37" s="24"/>
      <c r="AN37" s="20"/>
      <c r="AO37" s="20"/>
      <c r="AP37" s="20"/>
      <c r="AQ37" s="20"/>
      <c r="AR37" s="20"/>
      <c r="AS37" s="62"/>
      <c r="AT37" s="11">
        <f t="shared" si="36"/>
        <v>4575098.333333333</v>
      </c>
      <c r="AU37" s="302"/>
      <c r="AV37" s="27">
        <f t="shared" si="37"/>
        <v>1235276.55</v>
      </c>
      <c r="AW37" s="24"/>
      <c r="AX37" s="24"/>
      <c r="AY37" s="20">
        <v>33320</v>
      </c>
      <c r="AZ37" s="20"/>
      <c r="BA37" s="20"/>
      <c r="BB37" s="20">
        <v>35700</v>
      </c>
      <c r="BC37" s="123">
        <f t="shared" si="38"/>
        <v>1304296.55</v>
      </c>
      <c r="BD37" s="105"/>
    </row>
    <row r="38" spans="1:56" s="104" customFormat="1" ht="14.45" hidden="1" customHeight="1">
      <c r="A38" s="211"/>
      <c r="B38" s="212" t="s">
        <v>1417</v>
      </c>
      <c r="C38" s="213"/>
      <c r="D38" s="212"/>
      <c r="E38" s="217"/>
      <c r="F38" s="213"/>
      <c r="G38" s="19">
        <v>197115</v>
      </c>
      <c r="H38" s="19">
        <f t="shared" si="30"/>
        <v>39423</v>
      </c>
      <c r="I38" s="19"/>
      <c r="J38" s="19"/>
      <c r="K38" s="19"/>
      <c r="L38" s="24">
        <f t="shared" si="31"/>
        <v>236500</v>
      </c>
      <c r="M38" s="41">
        <v>0.1</v>
      </c>
      <c r="N38" s="42"/>
      <c r="O38" s="19">
        <f t="shared" si="40"/>
        <v>23650</v>
      </c>
      <c r="P38" s="28">
        <f>ROUND(SUM(L38+O38),-2)</f>
        <v>260200</v>
      </c>
      <c r="Q38" s="25">
        <v>12</v>
      </c>
      <c r="R38" s="24"/>
      <c r="S38" s="20">
        <f t="shared" si="33"/>
        <v>3122400</v>
      </c>
      <c r="T38" s="26">
        <v>250000</v>
      </c>
      <c r="U38" s="26"/>
      <c r="V38" s="43">
        <v>0.2</v>
      </c>
      <c r="W38" s="40">
        <v>12</v>
      </c>
      <c r="X38" s="19">
        <f>SUM(P38*V38)</f>
        <v>52040</v>
      </c>
      <c r="Y38" s="26">
        <f>SUM(X38*W38)</f>
        <v>624480</v>
      </c>
      <c r="Z38" s="20"/>
      <c r="AA38" s="20"/>
      <c r="AB38" s="233">
        <f t="shared" si="34"/>
        <v>168980</v>
      </c>
      <c r="AC38" s="20"/>
      <c r="AD38" s="19">
        <v>2500</v>
      </c>
      <c r="AE38" s="26">
        <f t="shared" si="39"/>
        <v>30000</v>
      </c>
      <c r="AG38" s="20">
        <v>150000</v>
      </c>
      <c r="AH38" s="20"/>
      <c r="AI38" s="20"/>
      <c r="AJ38" s="20"/>
      <c r="AK38" s="20"/>
      <c r="AL38" s="62">
        <f t="shared" si="35"/>
        <v>4345860</v>
      </c>
      <c r="AM38" s="24"/>
      <c r="AN38" s="20"/>
      <c r="AO38" s="20"/>
      <c r="AP38" s="20"/>
      <c r="AQ38" s="20"/>
      <c r="AR38" s="20"/>
      <c r="AS38" s="62"/>
      <c r="AT38" s="11">
        <f t="shared" ref="AT38:AT45" si="41">SUM(AL38,AS38)</f>
        <v>4345860</v>
      </c>
      <c r="AU38" s="302"/>
      <c r="AV38" s="27">
        <f t="shared" ref="AV38:AV45" si="42">SUM(AT38*0.27)</f>
        <v>1173382.2000000002</v>
      </c>
      <c r="AW38" s="24"/>
      <c r="AX38" s="24"/>
      <c r="AY38" s="20">
        <v>33320</v>
      </c>
      <c r="AZ38" s="20"/>
      <c r="BA38" s="20"/>
      <c r="BB38" s="20">
        <v>35700</v>
      </c>
      <c r="BC38" s="11">
        <f t="shared" ref="BC38:BC44" si="43">SUM(AV38:BB38)</f>
        <v>1242402.2000000002</v>
      </c>
      <c r="BD38" s="105"/>
    </row>
    <row r="39" spans="1:56" s="104" customFormat="1" ht="14.45" hidden="1" customHeight="1">
      <c r="A39" s="211"/>
      <c r="B39" s="212" t="s">
        <v>1417</v>
      </c>
      <c r="C39" s="213"/>
      <c r="D39" s="212"/>
      <c r="E39" s="217"/>
      <c r="F39" s="213"/>
      <c r="G39" s="19">
        <v>177790</v>
      </c>
      <c r="H39" s="19">
        <f t="shared" si="30"/>
        <v>35558</v>
      </c>
      <c r="I39" s="19">
        <v>23190</v>
      </c>
      <c r="J39" s="19"/>
      <c r="K39" s="19"/>
      <c r="L39" s="24">
        <f t="shared" si="31"/>
        <v>236500</v>
      </c>
      <c r="M39" s="41"/>
      <c r="N39" s="42"/>
      <c r="O39" s="19">
        <f t="shared" si="40"/>
        <v>0</v>
      </c>
      <c r="P39" s="28">
        <f t="shared" ref="P39:P58" si="44">ROUND(SUM(L39+O39),-2)</f>
        <v>236500</v>
      </c>
      <c r="Q39" s="25">
        <v>12</v>
      </c>
      <c r="R39" s="24"/>
      <c r="S39" s="20">
        <f t="shared" si="33"/>
        <v>2838000</v>
      </c>
      <c r="T39" s="26">
        <v>300000</v>
      </c>
      <c r="U39" s="26"/>
      <c r="V39" s="43"/>
      <c r="W39" s="40"/>
      <c r="X39" s="19"/>
      <c r="Y39" s="26"/>
      <c r="Z39" s="20"/>
      <c r="AA39" s="20"/>
      <c r="AB39" s="233">
        <f t="shared" si="34"/>
        <v>168980</v>
      </c>
      <c r="AC39" s="20"/>
      <c r="AD39" s="19"/>
      <c r="AE39" s="26">
        <f t="shared" si="39"/>
        <v>0</v>
      </c>
      <c r="AG39" s="20"/>
      <c r="AH39" s="20"/>
      <c r="AI39" s="20"/>
      <c r="AJ39" s="20"/>
      <c r="AK39" s="20"/>
      <c r="AL39" s="62">
        <f t="shared" si="35"/>
        <v>3306980</v>
      </c>
      <c r="AM39" s="24"/>
      <c r="AN39" s="20"/>
      <c r="AO39" s="20"/>
      <c r="AP39" s="20"/>
      <c r="AQ39" s="20"/>
      <c r="AR39" s="20"/>
      <c r="AS39" s="62"/>
      <c r="AT39" s="11">
        <f t="shared" si="41"/>
        <v>3306980</v>
      </c>
      <c r="AU39" s="302"/>
      <c r="AV39" s="27">
        <f t="shared" si="42"/>
        <v>892884.60000000009</v>
      </c>
      <c r="AW39" s="24"/>
      <c r="AX39" s="24"/>
      <c r="AY39" s="20">
        <v>33320</v>
      </c>
      <c r="AZ39" s="20"/>
      <c r="BA39" s="20"/>
      <c r="BB39" s="20">
        <v>35700</v>
      </c>
      <c r="BC39" s="11">
        <f t="shared" si="43"/>
        <v>961904.60000000009</v>
      </c>
      <c r="BD39" s="105"/>
    </row>
    <row r="40" spans="1:56" s="104" customFormat="1" ht="14.45" hidden="1" customHeight="1">
      <c r="A40" s="211"/>
      <c r="B40" s="212" t="s">
        <v>61</v>
      </c>
      <c r="C40" s="213"/>
      <c r="D40" s="212"/>
      <c r="E40" s="217"/>
      <c r="F40" s="213"/>
      <c r="G40" s="19"/>
      <c r="H40" s="19"/>
      <c r="I40" s="19"/>
      <c r="J40" s="19"/>
      <c r="K40" s="19"/>
      <c r="L40" s="24">
        <v>250000</v>
      </c>
      <c r="M40" s="41"/>
      <c r="N40" s="42"/>
      <c r="O40" s="19">
        <f t="shared" si="40"/>
        <v>0</v>
      </c>
      <c r="P40" s="28">
        <f t="shared" si="44"/>
        <v>250000</v>
      </c>
      <c r="Q40" s="25">
        <v>12</v>
      </c>
      <c r="R40" s="24"/>
      <c r="S40" s="20">
        <f t="shared" si="33"/>
        <v>3000000</v>
      </c>
      <c r="T40" s="26">
        <v>100000</v>
      </c>
      <c r="U40" s="26"/>
      <c r="V40" s="43"/>
      <c r="W40" s="40"/>
      <c r="X40" s="19"/>
      <c r="Y40" s="26"/>
      <c r="Z40" s="20"/>
      <c r="AA40" s="20"/>
      <c r="AB40" s="233">
        <f t="shared" si="34"/>
        <v>168980</v>
      </c>
      <c r="AC40" s="20"/>
      <c r="AD40" s="19"/>
      <c r="AE40" s="26">
        <f t="shared" si="39"/>
        <v>0</v>
      </c>
      <c r="AG40" s="20"/>
      <c r="AH40" s="20"/>
      <c r="AI40" s="20"/>
      <c r="AJ40" s="20"/>
      <c r="AK40" s="20"/>
      <c r="AL40" s="62">
        <f t="shared" si="35"/>
        <v>3268980</v>
      </c>
      <c r="AM40" s="24"/>
      <c r="AN40" s="20"/>
      <c r="AO40" s="20"/>
      <c r="AP40" s="20"/>
      <c r="AQ40" s="20"/>
      <c r="AR40" s="20"/>
      <c r="AS40" s="62"/>
      <c r="AT40" s="11">
        <f t="shared" si="41"/>
        <v>3268980</v>
      </c>
      <c r="AU40" s="302"/>
      <c r="AV40" s="27">
        <f t="shared" si="42"/>
        <v>882624.60000000009</v>
      </c>
      <c r="AW40" s="24"/>
      <c r="AX40" s="24"/>
      <c r="AY40" s="20">
        <v>33320</v>
      </c>
      <c r="AZ40" s="20"/>
      <c r="BA40" s="20"/>
      <c r="BB40" s="20">
        <v>35700</v>
      </c>
      <c r="BC40" s="11">
        <f t="shared" si="43"/>
        <v>951644.60000000009</v>
      </c>
      <c r="BD40" s="105"/>
    </row>
    <row r="41" spans="1:56" s="104" customFormat="1" ht="14.45" hidden="1" customHeight="1">
      <c r="A41" s="211"/>
      <c r="B41" s="212" t="s">
        <v>1417</v>
      </c>
      <c r="C41" s="213"/>
      <c r="D41" s="212"/>
      <c r="E41" s="217"/>
      <c r="F41" s="213"/>
      <c r="G41" s="19">
        <v>185520</v>
      </c>
      <c r="H41" s="19">
        <f t="shared" si="30"/>
        <v>37104</v>
      </c>
      <c r="I41" s="19"/>
      <c r="J41" s="19"/>
      <c r="K41" s="19"/>
      <c r="L41" s="24">
        <f t="shared" si="31"/>
        <v>222600</v>
      </c>
      <c r="M41" s="41">
        <v>0.35</v>
      </c>
      <c r="N41" s="42">
        <v>42339</v>
      </c>
      <c r="O41" s="19">
        <f t="shared" si="40"/>
        <v>77910</v>
      </c>
      <c r="P41" s="28">
        <f t="shared" si="44"/>
        <v>300500</v>
      </c>
      <c r="Q41" s="25">
        <v>12</v>
      </c>
      <c r="R41" s="24"/>
      <c r="S41" s="20">
        <f t="shared" si="33"/>
        <v>3606000</v>
      </c>
      <c r="T41" s="20">
        <v>300000</v>
      </c>
      <c r="U41" s="20"/>
      <c r="V41" s="43">
        <v>0.25</v>
      </c>
      <c r="W41" s="40">
        <v>12</v>
      </c>
      <c r="X41" s="19">
        <f>SUM(P41*V41)</f>
        <v>75125</v>
      </c>
      <c r="Y41" s="26">
        <f>SUM(X41*W41)</f>
        <v>901500</v>
      </c>
      <c r="Z41" s="20"/>
      <c r="AA41" s="20"/>
      <c r="AB41" s="233">
        <f t="shared" si="34"/>
        <v>168980</v>
      </c>
      <c r="AC41" s="20"/>
      <c r="AD41" s="19">
        <v>2500</v>
      </c>
      <c r="AE41" s="26">
        <f t="shared" si="39"/>
        <v>30000</v>
      </c>
      <c r="AG41" s="20"/>
      <c r="AH41" s="20"/>
      <c r="AI41" s="20"/>
      <c r="AJ41" s="20"/>
      <c r="AK41" s="20"/>
      <c r="AL41" s="62">
        <f t="shared" si="35"/>
        <v>5006480</v>
      </c>
      <c r="AM41" s="24"/>
      <c r="AN41" s="20"/>
      <c r="AO41" s="20"/>
      <c r="AP41" s="20"/>
      <c r="AQ41" s="20"/>
      <c r="AR41" s="20"/>
      <c r="AS41" s="62"/>
      <c r="AT41" s="11">
        <f t="shared" si="41"/>
        <v>5006480</v>
      </c>
      <c r="AU41" s="302"/>
      <c r="AV41" s="27">
        <f t="shared" si="42"/>
        <v>1351749.6</v>
      </c>
      <c r="AW41" s="24"/>
      <c r="AX41" s="24"/>
      <c r="AY41" s="20">
        <v>33320</v>
      </c>
      <c r="AZ41" s="20"/>
      <c r="BA41" s="20"/>
      <c r="BB41" s="20">
        <v>35700</v>
      </c>
      <c r="BC41" s="11">
        <f t="shared" si="43"/>
        <v>1420769.6</v>
      </c>
      <c r="BD41" s="105"/>
    </row>
    <row r="42" spans="1:56" s="104" customFormat="1" ht="14.45" hidden="1" customHeight="1">
      <c r="A42" s="211"/>
      <c r="B42" s="212" t="s">
        <v>1417</v>
      </c>
      <c r="C42" s="213"/>
      <c r="D42" s="212"/>
      <c r="E42" s="217"/>
      <c r="F42" s="213"/>
      <c r="G42" s="19">
        <v>170060</v>
      </c>
      <c r="H42" s="19">
        <f t="shared" si="30"/>
        <v>34012</v>
      </c>
      <c r="I42" s="19"/>
      <c r="J42" s="19"/>
      <c r="K42" s="19"/>
      <c r="L42" s="24">
        <f t="shared" si="31"/>
        <v>204100</v>
      </c>
      <c r="M42" s="41">
        <v>0.5</v>
      </c>
      <c r="N42" s="42">
        <v>42339</v>
      </c>
      <c r="O42" s="19">
        <f t="shared" si="40"/>
        <v>102050</v>
      </c>
      <c r="P42" s="28">
        <f t="shared" si="44"/>
        <v>306200</v>
      </c>
      <c r="Q42" s="25">
        <v>12</v>
      </c>
      <c r="R42" s="24"/>
      <c r="S42" s="20">
        <f t="shared" si="33"/>
        <v>3674400</v>
      </c>
      <c r="T42" s="20">
        <v>0</v>
      </c>
      <c r="U42" s="20">
        <v>200000</v>
      </c>
      <c r="V42" s="43"/>
      <c r="W42" s="40"/>
      <c r="X42" s="19"/>
      <c r="Y42" s="20"/>
      <c r="Z42" s="20"/>
      <c r="AA42" s="20"/>
      <c r="AB42" s="233">
        <f t="shared" si="34"/>
        <v>168980</v>
      </c>
      <c r="AC42" s="20"/>
      <c r="AD42" s="19">
        <v>8000</v>
      </c>
      <c r="AE42" s="26">
        <f t="shared" si="39"/>
        <v>96000</v>
      </c>
      <c r="AG42" s="20"/>
      <c r="AH42" s="20"/>
      <c r="AI42" s="20"/>
      <c r="AJ42" s="20"/>
      <c r="AK42" s="20"/>
      <c r="AL42" s="62">
        <f t="shared" si="35"/>
        <v>4139380</v>
      </c>
      <c r="AM42" s="24"/>
      <c r="AN42" s="20"/>
      <c r="AO42" s="20"/>
      <c r="AP42" s="20"/>
      <c r="AQ42" s="20"/>
      <c r="AR42" s="20"/>
      <c r="AS42" s="62"/>
      <c r="AT42" s="11">
        <f t="shared" si="41"/>
        <v>4139380</v>
      </c>
      <c r="AU42" s="302"/>
      <c r="AV42" s="27">
        <f t="shared" si="42"/>
        <v>1117632.6000000001</v>
      </c>
      <c r="AW42" s="24"/>
      <c r="AX42" s="24"/>
      <c r="AY42" s="20">
        <v>33320</v>
      </c>
      <c r="AZ42" s="20"/>
      <c r="BA42" s="20"/>
      <c r="BB42" s="20">
        <v>35700</v>
      </c>
      <c r="BC42" s="11">
        <f t="shared" si="43"/>
        <v>1186652.6000000001</v>
      </c>
      <c r="BD42" s="105"/>
    </row>
    <row r="43" spans="1:56" s="104" customFormat="1" ht="14.45" hidden="1" customHeight="1">
      <c r="A43" s="211"/>
      <c r="B43" s="212" t="s">
        <v>1417</v>
      </c>
      <c r="C43" s="213"/>
      <c r="D43" s="212"/>
      <c r="E43" s="217"/>
      <c r="F43" s="213"/>
      <c r="G43" s="19">
        <v>96625</v>
      </c>
      <c r="H43" s="19">
        <f t="shared" si="30"/>
        <v>19325</v>
      </c>
      <c r="I43" s="19"/>
      <c r="J43" s="19"/>
      <c r="K43" s="19"/>
      <c r="L43" s="24">
        <f t="shared" si="31"/>
        <v>116000</v>
      </c>
      <c r="M43" s="41">
        <v>0.4</v>
      </c>
      <c r="N43" s="42">
        <v>42339</v>
      </c>
      <c r="O43" s="19">
        <f t="shared" si="40"/>
        <v>46400</v>
      </c>
      <c r="P43" s="28">
        <f t="shared" si="44"/>
        <v>162400</v>
      </c>
      <c r="Q43" s="25">
        <v>12</v>
      </c>
      <c r="R43" s="24"/>
      <c r="S43" s="20">
        <f t="shared" si="33"/>
        <v>1948800</v>
      </c>
      <c r="T43" s="20">
        <v>200000</v>
      </c>
      <c r="U43" s="20"/>
      <c r="V43" s="43"/>
      <c r="W43" s="40"/>
      <c r="X43" s="19"/>
      <c r="Y43" s="20"/>
      <c r="Z43" s="20"/>
      <c r="AA43" s="20"/>
      <c r="AB43" s="233">
        <f t="shared" si="34"/>
        <v>168980</v>
      </c>
      <c r="AC43" s="20"/>
      <c r="AD43" s="19"/>
      <c r="AE43" s="26">
        <f t="shared" si="39"/>
        <v>0</v>
      </c>
      <c r="AG43" s="20"/>
      <c r="AH43" s="20"/>
      <c r="AI43" s="20"/>
      <c r="AJ43" s="20"/>
      <c r="AK43" s="20"/>
      <c r="AL43" s="62">
        <f t="shared" si="35"/>
        <v>2317780</v>
      </c>
      <c r="AM43" s="24"/>
      <c r="AN43" s="20"/>
      <c r="AO43" s="20"/>
      <c r="AP43" s="20"/>
      <c r="AQ43" s="20"/>
      <c r="AR43" s="20"/>
      <c r="AS43" s="62"/>
      <c r="AT43" s="11">
        <f t="shared" si="41"/>
        <v>2317780</v>
      </c>
      <c r="AU43" s="302"/>
      <c r="AV43" s="27">
        <f t="shared" si="42"/>
        <v>625800.60000000009</v>
      </c>
      <c r="AW43" s="24"/>
      <c r="AX43" s="24"/>
      <c r="AY43" s="20">
        <v>33320</v>
      </c>
      <c r="AZ43" s="20"/>
      <c r="BA43" s="20"/>
      <c r="BB43" s="20">
        <v>35700</v>
      </c>
      <c r="BC43" s="11">
        <f t="shared" si="43"/>
        <v>694820.60000000009</v>
      </c>
      <c r="BD43" s="105"/>
    </row>
    <row r="44" spans="1:56" s="104" customFormat="1" ht="14.45" hidden="1" customHeight="1">
      <c r="A44" s="211"/>
      <c r="B44" s="212" t="s">
        <v>1417</v>
      </c>
      <c r="C44" s="213"/>
      <c r="D44" s="212"/>
      <c r="E44" s="217"/>
      <c r="F44" s="213"/>
      <c r="G44" s="19">
        <v>162330</v>
      </c>
      <c r="H44" s="19">
        <f t="shared" si="30"/>
        <v>32466</v>
      </c>
      <c r="I44" s="19"/>
      <c r="J44" s="19"/>
      <c r="K44" s="19"/>
      <c r="L44" s="24">
        <f t="shared" si="31"/>
        <v>194800</v>
      </c>
      <c r="M44" s="41">
        <v>0.1</v>
      </c>
      <c r="N44" s="42">
        <v>42339</v>
      </c>
      <c r="O44" s="19">
        <f t="shared" si="40"/>
        <v>19480</v>
      </c>
      <c r="P44" s="28">
        <f t="shared" si="44"/>
        <v>214300</v>
      </c>
      <c r="Q44" s="25">
        <v>12</v>
      </c>
      <c r="R44" s="24"/>
      <c r="S44" s="20">
        <f t="shared" si="33"/>
        <v>2571600</v>
      </c>
      <c r="T44" s="26">
        <v>150000</v>
      </c>
      <c r="U44" s="26"/>
      <c r="V44" s="43"/>
      <c r="W44" s="40"/>
      <c r="X44" s="19"/>
      <c r="Y44" s="26"/>
      <c r="Z44" s="20"/>
      <c r="AA44" s="20"/>
      <c r="AB44" s="233">
        <f t="shared" si="34"/>
        <v>168980</v>
      </c>
      <c r="AC44" s="20"/>
      <c r="AD44" s="19">
        <v>4000</v>
      </c>
      <c r="AE44" s="26">
        <f t="shared" si="39"/>
        <v>48000</v>
      </c>
      <c r="AG44" s="20"/>
      <c r="AH44" s="20"/>
      <c r="AI44" s="20"/>
      <c r="AJ44" s="20"/>
      <c r="AK44" s="20"/>
      <c r="AL44" s="62">
        <f t="shared" si="35"/>
        <v>2938580</v>
      </c>
      <c r="AM44" s="24"/>
      <c r="AN44" s="20"/>
      <c r="AO44" s="20"/>
      <c r="AP44" s="20"/>
      <c r="AQ44" s="20"/>
      <c r="AR44" s="20"/>
      <c r="AS44" s="62"/>
      <c r="AT44" s="11">
        <f t="shared" si="41"/>
        <v>2938580</v>
      </c>
      <c r="AU44" s="302"/>
      <c r="AV44" s="27">
        <f t="shared" si="42"/>
        <v>793416.60000000009</v>
      </c>
      <c r="AW44" s="24"/>
      <c r="AX44" s="24"/>
      <c r="AY44" s="20">
        <v>33320</v>
      </c>
      <c r="AZ44" s="20"/>
      <c r="BA44" s="20"/>
      <c r="BB44" s="20">
        <v>35700</v>
      </c>
      <c r="BC44" s="11">
        <f t="shared" si="43"/>
        <v>862436.60000000009</v>
      </c>
      <c r="BD44" s="105"/>
    </row>
    <row r="45" spans="1:56" s="104" customFormat="1" ht="14.45" hidden="1" customHeight="1">
      <c r="A45" s="211"/>
      <c r="B45" s="212" t="s">
        <v>1417</v>
      </c>
      <c r="C45" s="213"/>
      <c r="D45" s="212"/>
      <c r="E45" s="217"/>
      <c r="F45" s="213"/>
      <c r="G45" s="19"/>
      <c r="H45" s="19">
        <f t="shared" si="30"/>
        <v>0</v>
      </c>
      <c r="I45" s="19"/>
      <c r="J45" s="19"/>
      <c r="K45" s="19"/>
      <c r="L45" s="24">
        <v>260000</v>
      </c>
      <c r="M45" s="41" t="s">
        <v>1422</v>
      </c>
      <c r="N45" s="42">
        <v>42217</v>
      </c>
      <c r="O45" s="19"/>
      <c r="P45" s="28">
        <f t="shared" si="44"/>
        <v>260000</v>
      </c>
      <c r="Q45" s="25">
        <v>12</v>
      </c>
      <c r="R45" s="24"/>
      <c r="S45" s="20">
        <f t="shared" si="33"/>
        <v>3120000</v>
      </c>
      <c r="T45" s="26">
        <v>100000</v>
      </c>
      <c r="U45" s="26"/>
      <c r="V45" s="43"/>
      <c r="W45" s="40"/>
      <c r="X45" s="19"/>
      <c r="Y45" s="26"/>
      <c r="Z45" s="20"/>
      <c r="AA45" s="20"/>
      <c r="AB45" s="233">
        <f t="shared" si="34"/>
        <v>168980</v>
      </c>
      <c r="AC45" s="20"/>
      <c r="AD45" s="19">
        <v>8500</v>
      </c>
      <c r="AE45" s="26">
        <f t="shared" si="39"/>
        <v>102000</v>
      </c>
      <c r="AG45" s="20"/>
      <c r="AH45" s="20"/>
      <c r="AI45" s="20"/>
      <c r="AJ45" s="20"/>
      <c r="AK45" s="20"/>
      <c r="AL45" s="62">
        <f t="shared" si="35"/>
        <v>3490980</v>
      </c>
      <c r="AM45" s="24"/>
      <c r="AN45" s="20"/>
      <c r="AO45" s="20"/>
      <c r="AP45" s="20"/>
      <c r="AQ45" s="20"/>
      <c r="AR45" s="20"/>
      <c r="AS45" s="62"/>
      <c r="AT45" s="11">
        <f t="shared" si="41"/>
        <v>3490980</v>
      </c>
      <c r="AU45" s="302"/>
      <c r="AV45" s="27">
        <f t="shared" si="42"/>
        <v>942564.60000000009</v>
      </c>
      <c r="AW45" s="24"/>
      <c r="AX45" s="24"/>
      <c r="AY45" s="20">
        <v>33320</v>
      </c>
      <c r="AZ45" s="20"/>
      <c r="BA45" s="20"/>
      <c r="BB45" s="20">
        <v>35700</v>
      </c>
      <c r="BC45" s="123">
        <f>SUM(AV45:BB45)</f>
        <v>1011584.6000000001</v>
      </c>
      <c r="BD45" s="105"/>
    </row>
    <row r="46" spans="1:56" s="104" customFormat="1" ht="14.45" hidden="1" customHeight="1">
      <c r="A46" s="211"/>
      <c r="B46" s="212" t="s">
        <v>1417</v>
      </c>
      <c r="C46" s="213"/>
      <c r="D46" s="212"/>
      <c r="E46" s="217"/>
      <c r="F46" s="213"/>
      <c r="G46" s="19">
        <v>220305</v>
      </c>
      <c r="H46" s="19">
        <f t="shared" si="30"/>
        <v>44061</v>
      </c>
      <c r="I46" s="19"/>
      <c r="J46" s="19"/>
      <c r="K46" s="19"/>
      <c r="L46" s="24">
        <f t="shared" si="31"/>
        <v>264400</v>
      </c>
      <c r="M46" s="41">
        <v>0.15</v>
      </c>
      <c r="N46" s="42"/>
      <c r="O46" s="19">
        <f>SUM(L46*M46)</f>
        <v>39660</v>
      </c>
      <c r="P46" s="28">
        <f t="shared" si="44"/>
        <v>304100</v>
      </c>
      <c r="Q46" s="25">
        <v>12</v>
      </c>
      <c r="R46" s="24"/>
      <c r="S46" s="20">
        <f t="shared" si="33"/>
        <v>3649200</v>
      </c>
      <c r="T46" s="20">
        <v>0</v>
      </c>
      <c r="U46" s="20"/>
      <c r="V46" s="43"/>
      <c r="W46" s="40"/>
      <c r="X46" s="19"/>
      <c r="Y46" s="20"/>
      <c r="Z46" s="20"/>
      <c r="AA46" s="20"/>
      <c r="AB46" s="233">
        <f t="shared" si="34"/>
        <v>168980</v>
      </c>
      <c r="AC46" s="20"/>
      <c r="AD46" s="19"/>
      <c r="AE46" s="26">
        <f t="shared" si="39"/>
        <v>0</v>
      </c>
      <c r="AG46" s="20"/>
      <c r="AH46" s="20"/>
      <c r="AI46" s="20"/>
      <c r="AJ46" s="20"/>
      <c r="AK46" s="20"/>
      <c r="AL46" s="62">
        <f t="shared" si="35"/>
        <v>3818180</v>
      </c>
      <c r="AM46" s="24"/>
      <c r="AN46" s="20"/>
      <c r="AO46" s="20"/>
      <c r="AP46" s="20"/>
      <c r="AQ46" s="20"/>
      <c r="AR46" s="20"/>
      <c r="AS46" s="62"/>
      <c r="AT46" s="11">
        <f t="shared" ref="AT46:AT58" si="45">SUM(AL46,AS46)</f>
        <v>3818180</v>
      </c>
      <c r="AU46" s="302"/>
      <c r="AV46" s="27">
        <f t="shared" ref="AV46:AV58" si="46">SUM(AT46*0.27)</f>
        <v>1030908.6000000001</v>
      </c>
      <c r="AW46" s="24"/>
      <c r="AX46" s="24"/>
      <c r="AY46" s="20">
        <v>33320</v>
      </c>
      <c r="AZ46" s="20"/>
      <c r="BA46" s="20"/>
      <c r="BB46" s="20">
        <v>35700</v>
      </c>
      <c r="BC46" s="11">
        <f t="shared" ref="BC46:BC109" si="47">SUM(AV46:BB46)</f>
        <v>1099928.6000000001</v>
      </c>
      <c r="BD46" s="105"/>
    </row>
    <row r="47" spans="1:56" s="104" customFormat="1" ht="14.45" hidden="1" customHeight="1">
      <c r="A47" s="211"/>
      <c r="B47" s="212" t="s">
        <v>1417</v>
      </c>
      <c r="C47" s="213"/>
      <c r="D47" s="212"/>
      <c r="E47" s="217"/>
      <c r="F47" s="213"/>
      <c r="G47" s="19">
        <v>154600</v>
      </c>
      <c r="H47" s="19">
        <f t="shared" si="30"/>
        <v>30920</v>
      </c>
      <c r="J47" s="19"/>
      <c r="K47" s="19"/>
      <c r="L47" s="24">
        <f t="shared" si="31"/>
        <v>185500</v>
      </c>
      <c r="M47" s="41">
        <v>0.1</v>
      </c>
      <c r="N47" s="42"/>
      <c r="O47" s="19">
        <f>SUM(L47*M47)</f>
        <v>18550</v>
      </c>
      <c r="P47" s="28">
        <f t="shared" si="44"/>
        <v>204100</v>
      </c>
      <c r="Q47" s="25">
        <v>12</v>
      </c>
      <c r="R47" s="24"/>
      <c r="S47" s="20">
        <f t="shared" si="33"/>
        <v>2449200</v>
      </c>
      <c r="T47" s="20">
        <v>250000</v>
      </c>
      <c r="U47" s="20"/>
      <c r="V47" s="43"/>
      <c r="W47" s="40"/>
      <c r="X47" s="19"/>
      <c r="Y47" s="20"/>
      <c r="Z47" s="20"/>
      <c r="AA47" s="20"/>
      <c r="AB47" s="233">
        <f t="shared" si="34"/>
        <v>168980</v>
      </c>
      <c r="AC47" s="20"/>
      <c r="AD47" s="19"/>
      <c r="AE47" s="26">
        <f t="shared" si="39"/>
        <v>0</v>
      </c>
      <c r="AG47" s="20"/>
      <c r="AH47" s="20"/>
      <c r="AI47" s="20"/>
      <c r="AJ47" s="20"/>
      <c r="AK47" s="20"/>
      <c r="AL47" s="62">
        <f t="shared" si="35"/>
        <v>2868180</v>
      </c>
      <c r="AM47" s="24"/>
      <c r="AN47" s="20"/>
      <c r="AO47" s="20"/>
      <c r="AP47" s="20"/>
      <c r="AQ47" s="20"/>
      <c r="AR47" s="20"/>
      <c r="AS47" s="62"/>
      <c r="AT47" s="11">
        <f t="shared" si="45"/>
        <v>2868180</v>
      </c>
      <c r="AU47" s="302"/>
      <c r="AV47" s="27">
        <f t="shared" si="46"/>
        <v>774408.60000000009</v>
      </c>
      <c r="AW47" s="24"/>
      <c r="AX47" s="24"/>
      <c r="AY47" s="20">
        <v>33320</v>
      </c>
      <c r="AZ47" s="20"/>
      <c r="BA47" s="20"/>
      <c r="BB47" s="20">
        <v>35700</v>
      </c>
      <c r="BC47" s="11">
        <f t="shared" si="47"/>
        <v>843428.60000000009</v>
      </c>
      <c r="BD47" s="105"/>
    </row>
    <row r="48" spans="1:56" s="104" customFormat="1" ht="14.45" hidden="1" customHeight="1">
      <c r="A48" s="211"/>
      <c r="B48" s="212" t="s">
        <v>1417</v>
      </c>
      <c r="C48" s="213"/>
      <c r="D48" s="212"/>
      <c r="E48" s="217"/>
      <c r="F48" s="213"/>
      <c r="G48" s="19">
        <v>220305</v>
      </c>
      <c r="H48" s="19">
        <f t="shared" si="30"/>
        <v>44061</v>
      </c>
      <c r="I48" s="19"/>
      <c r="J48" s="19"/>
      <c r="K48" s="19"/>
      <c r="L48" s="24">
        <f t="shared" si="31"/>
        <v>264400</v>
      </c>
      <c r="M48" s="41"/>
      <c r="N48" s="42"/>
      <c r="O48" s="19">
        <f>SUM(L48*M48)</f>
        <v>0</v>
      </c>
      <c r="P48" s="28">
        <f t="shared" si="44"/>
        <v>264400</v>
      </c>
      <c r="Q48" s="25">
        <v>12</v>
      </c>
      <c r="R48" s="24"/>
      <c r="S48" s="20">
        <f t="shared" si="33"/>
        <v>3172800</v>
      </c>
      <c r="T48" s="20">
        <v>200000</v>
      </c>
      <c r="U48" s="20"/>
      <c r="V48" s="43"/>
      <c r="W48" s="40"/>
      <c r="X48" s="19"/>
      <c r="Y48" s="20"/>
      <c r="Z48" s="20"/>
      <c r="AA48" s="20"/>
      <c r="AB48" s="233">
        <f t="shared" si="34"/>
        <v>168980</v>
      </c>
      <c r="AC48" s="20"/>
      <c r="AD48" s="19"/>
      <c r="AE48" s="26">
        <f t="shared" si="39"/>
        <v>0</v>
      </c>
      <c r="AG48" s="20"/>
      <c r="AH48" s="20"/>
      <c r="AI48" s="20"/>
      <c r="AJ48" s="20"/>
      <c r="AK48" s="20"/>
      <c r="AL48" s="62">
        <f t="shared" si="35"/>
        <v>3541780</v>
      </c>
      <c r="AM48" s="24"/>
      <c r="AN48" s="20"/>
      <c r="AO48" s="20"/>
      <c r="AP48" s="20"/>
      <c r="AQ48" s="20"/>
      <c r="AR48" s="20"/>
      <c r="AS48" s="62"/>
      <c r="AT48" s="11">
        <f t="shared" si="45"/>
        <v>3541780</v>
      </c>
      <c r="AU48" s="302"/>
      <c r="AV48" s="27">
        <f t="shared" si="46"/>
        <v>956280.60000000009</v>
      </c>
      <c r="AW48" s="24"/>
      <c r="AX48" s="24"/>
      <c r="AY48" s="20">
        <v>33320</v>
      </c>
      <c r="AZ48" s="20"/>
      <c r="BA48" s="20"/>
      <c r="BB48" s="20">
        <v>35700</v>
      </c>
      <c r="BC48" s="11">
        <f t="shared" si="47"/>
        <v>1025300.6000000001</v>
      </c>
      <c r="BD48" s="105"/>
    </row>
    <row r="49" spans="1:56" s="104" customFormat="1" ht="14.45" hidden="1" customHeight="1">
      <c r="A49" s="211"/>
      <c r="B49" s="212" t="s">
        <v>1417</v>
      </c>
      <c r="C49" s="213"/>
      <c r="D49" s="212"/>
      <c r="E49" s="217"/>
      <c r="F49" s="213"/>
      <c r="G49" s="19">
        <v>170060</v>
      </c>
      <c r="H49" s="19">
        <f t="shared" si="30"/>
        <v>34012</v>
      </c>
      <c r="I49" s="19"/>
      <c r="J49" s="19"/>
      <c r="K49" s="19"/>
      <c r="L49" s="24">
        <f t="shared" si="31"/>
        <v>204100</v>
      </c>
      <c r="M49" s="41">
        <v>0.1</v>
      </c>
      <c r="N49" s="42">
        <v>42430</v>
      </c>
      <c r="O49" s="19">
        <f>SUM(L49*M49)</f>
        <v>20410</v>
      </c>
      <c r="P49" s="28">
        <f t="shared" si="44"/>
        <v>224500</v>
      </c>
      <c r="Q49" s="25">
        <v>12</v>
      </c>
      <c r="R49" s="24"/>
      <c r="S49" s="20">
        <f t="shared" si="33"/>
        <v>2694000</v>
      </c>
      <c r="T49" s="26">
        <v>200000</v>
      </c>
      <c r="U49" s="26"/>
      <c r="V49" s="43"/>
      <c r="W49" s="40"/>
      <c r="X49" s="19"/>
      <c r="Y49" s="26"/>
      <c r="Z49" s="20"/>
      <c r="AA49" s="20"/>
      <c r="AB49" s="233">
        <f t="shared" si="34"/>
        <v>168980</v>
      </c>
      <c r="AC49" s="20"/>
      <c r="AD49" s="19"/>
      <c r="AE49" s="26">
        <f t="shared" si="39"/>
        <v>0</v>
      </c>
      <c r="AG49" s="20"/>
      <c r="AH49" s="20"/>
      <c r="AI49" s="20"/>
      <c r="AJ49" s="20"/>
      <c r="AK49" s="20"/>
      <c r="AL49" s="62">
        <f t="shared" si="35"/>
        <v>3062980</v>
      </c>
      <c r="AM49" s="24"/>
      <c r="AN49" s="20"/>
      <c r="AO49" s="20"/>
      <c r="AP49" s="20"/>
      <c r="AQ49" s="20"/>
      <c r="AR49" s="20"/>
      <c r="AS49" s="62"/>
      <c r="AT49" s="11">
        <f t="shared" si="45"/>
        <v>3062980</v>
      </c>
      <c r="AU49" s="302"/>
      <c r="AV49" s="27">
        <f t="shared" si="46"/>
        <v>827004.60000000009</v>
      </c>
      <c r="AW49" s="24"/>
      <c r="AX49" s="24"/>
      <c r="AY49" s="20">
        <v>33320</v>
      </c>
      <c r="AZ49" s="20"/>
      <c r="BA49" s="20"/>
      <c r="BB49" s="20">
        <v>35700</v>
      </c>
      <c r="BC49" s="11">
        <f t="shared" si="47"/>
        <v>896024.60000000009</v>
      </c>
      <c r="BD49" s="105"/>
    </row>
    <row r="50" spans="1:56" s="104" customFormat="1" ht="14.45" hidden="1" customHeight="1">
      <c r="A50" s="211"/>
      <c r="B50" s="212" t="s">
        <v>1417</v>
      </c>
      <c r="C50" s="213"/>
      <c r="D50" s="212"/>
      <c r="E50" s="217"/>
      <c r="F50" s="213"/>
      <c r="G50" s="19">
        <v>154600</v>
      </c>
      <c r="H50" s="19">
        <f t="shared" si="30"/>
        <v>30920</v>
      </c>
      <c r="I50" s="19"/>
      <c r="J50" s="19"/>
      <c r="K50" s="19"/>
      <c r="L50" s="24">
        <f t="shared" si="31"/>
        <v>185500</v>
      </c>
      <c r="M50" s="41">
        <v>0.2</v>
      </c>
      <c r="N50" s="42"/>
      <c r="O50" s="19">
        <f>SUM(L50*M50)</f>
        <v>37100</v>
      </c>
      <c r="P50" s="28">
        <f t="shared" si="44"/>
        <v>222600</v>
      </c>
      <c r="Q50" s="25">
        <v>12</v>
      </c>
      <c r="R50" s="24"/>
      <c r="S50" s="20">
        <f t="shared" si="33"/>
        <v>2671200</v>
      </c>
      <c r="T50" s="20">
        <v>200000</v>
      </c>
      <c r="U50" s="20"/>
      <c r="V50" s="43"/>
      <c r="W50" s="40"/>
      <c r="X50" s="19"/>
      <c r="Y50" s="20"/>
      <c r="Z50" s="20"/>
      <c r="AA50" s="20"/>
      <c r="AB50" s="233">
        <f t="shared" si="34"/>
        <v>168980</v>
      </c>
      <c r="AC50" s="20"/>
      <c r="AD50" s="19"/>
      <c r="AE50" s="26">
        <f t="shared" si="39"/>
        <v>0</v>
      </c>
      <c r="AG50" s="20"/>
      <c r="AH50" s="20"/>
      <c r="AI50" s="20"/>
      <c r="AJ50" s="20"/>
      <c r="AK50" s="20"/>
      <c r="AL50" s="62">
        <f t="shared" si="35"/>
        <v>3040180</v>
      </c>
      <c r="AM50" s="24"/>
      <c r="AN50" s="20"/>
      <c r="AO50" s="20"/>
      <c r="AP50" s="20"/>
      <c r="AQ50" s="20"/>
      <c r="AR50" s="20"/>
      <c r="AS50" s="62"/>
      <c r="AT50" s="11">
        <f t="shared" si="45"/>
        <v>3040180</v>
      </c>
      <c r="AU50" s="302"/>
      <c r="AV50" s="27">
        <f t="shared" si="46"/>
        <v>820848.60000000009</v>
      </c>
      <c r="AW50" s="24"/>
      <c r="AX50" s="24"/>
      <c r="AY50" s="20">
        <v>33320</v>
      </c>
      <c r="AZ50" s="20"/>
      <c r="BA50" s="20"/>
      <c r="BB50" s="20">
        <v>35700</v>
      </c>
      <c r="BC50" s="11">
        <f t="shared" si="47"/>
        <v>889868.60000000009</v>
      </c>
      <c r="BD50" s="105"/>
    </row>
    <row r="51" spans="1:56" s="104" customFormat="1" ht="14.45" hidden="1" customHeight="1">
      <c r="A51" s="211"/>
      <c r="B51" s="212" t="s">
        <v>1417</v>
      </c>
      <c r="C51" s="213"/>
      <c r="D51" s="212"/>
      <c r="E51" s="217"/>
      <c r="F51" s="213"/>
      <c r="G51" s="19">
        <v>77300</v>
      </c>
      <c r="H51" s="19">
        <f t="shared" si="30"/>
        <v>15460</v>
      </c>
      <c r="I51" s="19"/>
      <c r="J51" s="19"/>
      <c r="K51" s="19"/>
      <c r="L51" s="24">
        <f t="shared" si="31"/>
        <v>92800</v>
      </c>
      <c r="M51" s="41" t="s">
        <v>1422</v>
      </c>
      <c r="N51" s="42">
        <v>42339</v>
      </c>
      <c r="O51" s="19"/>
      <c r="P51" s="28">
        <v>190000</v>
      </c>
      <c r="Q51" s="25">
        <v>12</v>
      </c>
      <c r="R51" s="24"/>
      <c r="S51" s="20">
        <f t="shared" si="33"/>
        <v>2280000</v>
      </c>
      <c r="T51" s="20">
        <v>200000</v>
      </c>
      <c r="U51" s="20">
        <v>200000</v>
      </c>
      <c r="V51" s="43">
        <v>0.25</v>
      </c>
      <c r="W51" s="40">
        <v>12</v>
      </c>
      <c r="X51" s="19">
        <f>SUM(P51*V51)</f>
        <v>47500</v>
      </c>
      <c r="Y51" s="26">
        <f>SUM(X51*W51)</f>
        <v>570000</v>
      </c>
      <c r="Z51" s="20"/>
      <c r="AA51" s="20"/>
      <c r="AB51" s="233">
        <f t="shared" si="34"/>
        <v>168980</v>
      </c>
      <c r="AC51" s="20"/>
      <c r="AD51" s="19"/>
      <c r="AE51" s="26">
        <f t="shared" si="39"/>
        <v>0</v>
      </c>
      <c r="AG51" s="20"/>
      <c r="AH51" s="20"/>
      <c r="AI51" s="20"/>
      <c r="AJ51" s="20"/>
      <c r="AK51" s="20"/>
      <c r="AL51" s="62">
        <f t="shared" si="35"/>
        <v>3418980</v>
      </c>
      <c r="AM51" s="24"/>
      <c r="AN51" s="20"/>
      <c r="AO51" s="20"/>
      <c r="AP51" s="20"/>
      <c r="AQ51" s="20"/>
      <c r="AR51" s="20"/>
      <c r="AS51" s="62"/>
      <c r="AT51" s="11">
        <f t="shared" si="45"/>
        <v>3418980</v>
      </c>
      <c r="AU51" s="302"/>
      <c r="AV51" s="27">
        <f t="shared" si="46"/>
        <v>923124.60000000009</v>
      </c>
      <c r="AW51" s="24"/>
      <c r="AX51" s="24"/>
      <c r="AY51" s="20">
        <v>33320</v>
      </c>
      <c r="AZ51" s="20"/>
      <c r="BA51" s="20"/>
      <c r="BB51" s="20">
        <v>35700</v>
      </c>
      <c r="BC51" s="11">
        <f t="shared" si="47"/>
        <v>992144.60000000009</v>
      </c>
      <c r="BD51" s="105"/>
    </row>
    <row r="52" spans="1:56" s="104" customFormat="1" ht="14.45" hidden="1" customHeight="1">
      <c r="A52" s="211"/>
      <c r="B52" s="212" t="s">
        <v>1417</v>
      </c>
      <c r="C52" s="213"/>
      <c r="D52" s="212"/>
      <c r="E52" s="217"/>
      <c r="F52" s="213"/>
      <c r="G52" s="19">
        <v>197115</v>
      </c>
      <c r="H52" s="19">
        <f t="shared" si="30"/>
        <v>39423</v>
      </c>
      <c r="I52" s="19"/>
      <c r="J52" s="19"/>
      <c r="K52" s="19"/>
      <c r="L52" s="24">
        <f t="shared" si="31"/>
        <v>236500</v>
      </c>
      <c r="M52" s="41">
        <v>0.15</v>
      </c>
      <c r="N52" s="42">
        <v>42339</v>
      </c>
      <c r="O52" s="19">
        <f t="shared" ref="O52:O58" si="48">SUM(L52*M52)</f>
        <v>35475</v>
      </c>
      <c r="P52" s="28">
        <f t="shared" si="44"/>
        <v>272000</v>
      </c>
      <c r="Q52" s="25">
        <v>12</v>
      </c>
      <c r="R52" s="24"/>
      <c r="S52" s="20">
        <f t="shared" si="33"/>
        <v>3264000</v>
      </c>
      <c r="T52" s="20">
        <v>250000</v>
      </c>
      <c r="U52" s="20"/>
      <c r="V52" s="43"/>
      <c r="W52" s="40"/>
      <c r="X52" s="19"/>
      <c r="Y52" s="20"/>
      <c r="Z52" s="20"/>
      <c r="AA52" s="20"/>
      <c r="AB52" s="233">
        <f t="shared" si="34"/>
        <v>168980</v>
      </c>
      <c r="AC52" s="20"/>
      <c r="AD52" s="19"/>
      <c r="AE52" s="26">
        <f t="shared" si="39"/>
        <v>0</v>
      </c>
      <c r="AG52" s="20">
        <v>200000</v>
      </c>
      <c r="AH52" s="20"/>
      <c r="AI52" s="20"/>
      <c r="AJ52" s="20"/>
      <c r="AK52" s="20"/>
      <c r="AL52" s="62">
        <f t="shared" si="35"/>
        <v>3882980</v>
      </c>
      <c r="AM52" s="24"/>
      <c r="AN52" s="20"/>
      <c r="AO52" s="20"/>
      <c r="AP52" s="20"/>
      <c r="AQ52" s="20"/>
      <c r="AR52" s="20"/>
      <c r="AS52" s="62"/>
      <c r="AT52" s="11">
        <f t="shared" si="45"/>
        <v>3882980</v>
      </c>
      <c r="AU52" s="302"/>
      <c r="AV52" s="27">
        <f t="shared" si="46"/>
        <v>1048404.6000000001</v>
      </c>
      <c r="AW52" s="24"/>
      <c r="AX52" s="24"/>
      <c r="AY52" s="20">
        <v>33320</v>
      </c>
      <c r="AZ52" s="20"/>
      <c r="BA52" s="20"/>
      <c r="BB52" s="20">
        <v>35700</v>
      </c>
      <c r="BC52" s="11">
        <f t="shared" si="47"/>
        <v>1117424.6000000001</v>
      </c>
      <c r="BD52" s="105"/>
    </row>
    <row r="53" spans="1:56" s="104" customFormat="1" ht="14.45" hidden="1" customHeight="1">
      <c r="A53" s="211"/>
      <c r="B53" s="212" t="s">
        <v>1417</v>
      </c>
      <c r="C53" s="213"/>
      <c r="D53" s="212"/>
      <c r="E53" s="217"/>
      <c r="F53" s="213"/>
      <c r="G53" s="19">
        <v>104355</v>
      </c>
      <c r="H53" s="19">
        <f t="shared" si="30"/>
        <v>20871</v>
      </c>
      <c r="I53" s="19"/>
      <c r="J53" s="19"/>
      <c r="K53" s="19"/>
      <c r="L53" s="24">
        <f t="shared" si="31"/>
        <v>125200</v>
      </c>
      <c r="M53" s="41">
        <v>0.4</v>
      </c>
      <c r="N53" s="42">
        <v>42339</v>
      </c>
      <c r="O53" s="19">
        <f t="shared" si="48"/>
        <v>50080</v>
      </c>
      <c r="P53" s="28">
        <f t="shared" si="44"/>
        <v>175300</v>
      </c>
      <c r="Q53" s="25">
        <v>12</v>
      </c>
      <c r="R53" s="24"/>
      <c r="S53" s="20">
        <f t="shared" si="33"/>
        <v>2103600</v>
      </c>
      <c r="T53" s="20">
        <v>250000</v>
      </c>
      <c r="U53" s="20"/>
      <c r="V53" s="43"/>
      <c r="W53" s="40"/>
      <c r="X53" s="19"/>
      <c r="Y53" s="20"/>
      <c r="Z53" s="20"/>
      <c r="AA53" s="20"/>
      <c r="AB53" s="233">
        <f t="shared" si="34"/>
        <v>168980</v>
      </c>
      <c r="AC53" s="20"/>
      <c r="AD53" s="19"/>
      <c r="AE53" s="26">
        <f t="shared" si="39"/>
        <v>0</v>
      </c>
      <c r="AG53" s="20"/>
      <c r="AH53" s="20"/>
      <c r="AI53" s="20"/>
      <c r="AJ53" s="20"/>
      <c r="AK53" s="20"/>
      <c r="AL53" s="62">
        <f t="shared" si="35"/>
        <v>2522580</v>
      </c>
      <c r="AM53" s="24"/>
      <c r="AN53" s="20"/>
      <c r="AO53" s="20"/>
      <c r="AP53" s="20"/>
      <c r="AQ53" s="20"/>
      <c r="AR53" s="20"/>
      <c r="AS53" s="62"/>
      <c r="AT53" s="11">
        <f t="shared" si="45"/>
        <v>2522580</v>
      </c>
      <c r="AU53" s="302"/>
      <c r="AV53" s="27">
        <f t="shared" si="46"/>
        <v>681096.60000000009</v>
      </c>
      <c r="AW53" s="24"/>
      <c r="AX53" s="24"/>
      <c r="AY53" s="20">
        <v>33320</v>
      </c>
      <c r="AZ53" s="20"/>
      <c r="BA53" s="20"/>
      <c r="BB53" s="20">
        <v>35700</v>
      </c>
      <c r="BC53" s="11">
        <f t="shared" si="47"/>
        <v>750116.60000000009</v>
      </c>
      <c r="BD53" s="105"/>
    </row>
    <row r="54" spans="1:56" s="104" customFormat="1" ht="14.45" hidden="1" customHeight="1">
      <c r="A54" s="211"/>
      <c r="B54" s="212" t="s">
        <v>61</v>
      </c>
      <c r="C54" s="213"/>
      <c r="D54" s="212"/>
      <c r="E54" s="217"/>
      <c r="F54" s="213"/>
      <c r="G54" s="19"/>
      <c r="H54" s="19"/>
      <c r="I54" s="19"/>
      <c r="J54" s="19"/>
      <c r="K54" s="19"/>
      <c r="L54" s="24">
        <v>260000</v>
      </c>
      <c r="M54" s="41"/>
      <c r="N54" s="42"/>
      <c r="O54" s="19">
        <f t="shared" si="48"/>
        <v>0</v>
      </c>
      <c r="P54" s="28">
        <f t="shared" si="44"/>
        <v>260000</v>
      </c>
      <c r="Q54" s="25">
        <v>12</v>
      </c>
      <c r="R54" s="24"/>
      <c r="S54" s="20">
        <f t="shared" si="33"/>
        <v>3120000</v>
      </c>
      <c r="T54" s="20">
        <v>200000</v>
      </c>
      <c r="U54" s="20"/>
      <c r="V54" s="43"/>
      <c r="W54" s="40"/>
      <c r="X54" s="19"/>
      <c r="Y54" s="20"/>
      <c r="Z54" s="20"/>
      <c r="AA54" s="20"/>
      <c r="AB54" s="233">
        <f t="shared" si="34"/>
        <v>168980</v>
      </c>
      <c r="AC54" s="20"/>
      <c r="AD54" s="19"/>
      <c r="AE54" s="26">
        <f t="shared" si="39"/>
        <v>0</v>
      </c>
      <c r="AG54" s="20"/>
      <c r="AH54" s="20"/>
      <c r="AI54" s="20"/>
      <c r="AJ54" s="20"/>
      <c r="AK54" s="20"/>
      <c r="AL54" s="62">
        <f t="shared" si="35"/>
        <v>3488980</v>
      </c>
      <c r="AM54" s="24"/>
      <c r="AN54" s="20"/>
      <c r="AO54" s="20"/>
      <c r="AP54" s="20"/>
      <c r="AQ54" s="20"/>
      <c r="AR54" s="20"/>
      <c r="AS54" s="62"/>
      <c r="AT54" s="11">
        <f t="shared" si="45"/>
        <v>3488980</v>
      </c>
      <c r="AU54" s="302"/>
      <c r="AV54" s="27">
        <f t="shared" si="46"/>
        <v>942024.60000000009</v>
      </c>
      <c r="AW54" s="24"/>
      <c r="AX54" s="24"/>
      <c r="AY54" s="20">
        <v>33320</v>
      </c>
      <c r="AZ54" s="20"/>
      <c r="BA54" s="20"/>
      <c r="BB54" s="20">
        <v>35700</v>
      </c>
      <c r="BC54" s="11">
        <f t="shared" si="47"/>
        <v>1011044.6000000001</v>
      </c>
      <c r="BD54" s="105"/>
    </row>
    <row r="55" spans="1:56" s="104" customFormat="1" ht="14.45" hidden="1" customHeight="1">
      <c r="A55" s="211"/>
      <c r="B55" s="212" t="s">
        <v>1417</v>
      </c>
      <c r="C55" s="213"/>
      <c r="D55" s="212"/>
      <c r="E55" s="217"/>
      <c r="F55" s="213"/>
      <c r="G55" s="19">
        <v>220305</v>
      </c>
      <c r="H55" s="19">
        <f t="shared" si="30"/>
        <v>44061</v>
      </c>
      <c r="I55" s="19"/>
      <c r="J55" s="19"/>
      <c r="K55" s="19"/>
      <c r="L55" s="24">
        <f t="shared" si="31"/>
        <v>264400</v>
      </c>
      <c r="M55" s="41"/>
      <c r="N55" s="42"/>
      <c r="O55" s="19">
        <f t="shared" si="48"/>
        <v>0</v>
      </c>
      <c r="P55" s="28">
        <f t="shared" si="44"/>
        <v>264400</v>
      </c>
      <c r="Q55" s="25">
        <v>12</v>
      </c>
      <c r="R55" s="24"/>
      <c r="S55" s="20">
        <f t="shared" si="33"/>
        <v>3172800</v>
      </c>
      <c r="T55" s="20">
        <v>100000</v>
      </c>
      <c r="U55" s="20"/>
      <c r="V55" s="43">
        <v>0.3</v>
      </c>
      <c r="W55" s="40">
        <v>12</v>
      </c>
      <c r="X55" s="19">
        <f>SUM(P55*V55)</f>
        <v>79320</v>
      </c>
      <c r="Y55" s="26">
        <f>SUM(X55*W55)</f>
        <v>951840</v>
      </c>
      <c r="Z55" s="20"/>
      <c r="AA55" s="20"/>
      <c r="AB55" s="233">
        <f t="shared" si="34"/>
        <v>168980</v>
      </c>
      <c r="AC55" s="20"/>
      <c r="AD55" s="19"/>
      <c r="AE55" s="26">
        <f t="shared" si="39"/>
        <v>0</v>
      </c>
      <c r="AG55" s="20"/>
      <c r="AH55" s="20"/>
      <c r="AI55" s="20"/>
      <c r="AJ55" s="20"/>
      <c r="AK55" s="20"/>
      <c r="AL55" s="62">
        <f t="shared" si="35"/>
        <v>4393620</v>
      </c>
      <c r="AM55" s="24"/>
      <c r="AN55" s="20"/>
      <c r="AO55" s="20"/>
      <c r="AP55" s="20"/>
      <c r="AQ55" s="20"/>
      <c r="AR55" s="20"/>
      <c r="AS55" s="62"/>
      <c r="AT55" s="11">
        <f t="shared" si="45"/>
        <v>4393620</v>
      </c>
      <c r="AU55" s="302"/>
      <c r="AV55" s="27">
        <f t="shared" si="46"/>
        <v>1186277.4000000001</v>
      </c>
      <c r="AW55" s="24"/>
      <c r="AX55" s="24"/>
      <c r="AY55" s="20">
        <v>33320</v>
      </c>
      <c r="AZ55" s="20"/>
      <c r="BA55" s="20"/>
      <c r="BB55" s="20">
        <v>35700</v>
      </c>
      <c r="BC55" s="11">
        <f t="shared" si="47"/>
        <v>1255297.4000000001</v>
      </c>
      <c r="BD55" s="105"/>
    </row>
    <row r="56" spans="1:56" s="104" customFormat="1" ht="14.45" hidden="1" customHeight="1">
      <c r="A56" s="211"/>
      <c r="B56" s="212" t="s">
        <v>1417</v>
      </c>
      <c r="C56" s="213"/>
      <c r="D56" s="212"/>
      <c r="E56" s="217"/>
      <c r="F56" s="213"/>
      <c r="G56" s="19">
        <v>102423</v>
      </c>
      <c r="H56" s="19">
        <f t="shared" si="30"/>
        <v>20484.600000000002</v>
      </c>
      <c r="I56" s="19">
        <v>11595</v>
      </c>
      <c r="J56" s="19"/>
      <c r="K56" s="19"/>
      <c r="L56" s="24">
        <f t="shared" si="31"/>
        <v>134500</v>
      </c>
      <c r="M56" s="41">
        <v>0.2</v>
      </c>
      <c r="N56" s="42">
        <v>42339</v>
      </c>
      <c r="O56" s="19">
        <f t="shared" si="48"/>
        <v>26900</v>
      </c>
      <c r="P56" s="28">
        <f t="shared" si="44"/>
        <v>161400</v>
      </c>
      <c r="Q56" s="25">
        <v>12</v>
      </c>
      <c r="R56" s="24"/>
      <c r="S56" s="20">
        <f t="shared" si="33"/>
        <v>1936800</v>
      </c>
      <c r="T56" s="20">
        <v>250000</v>
      </c>
      <c r="U56" s="20"/>
      <c r="V56" s="43"/>
      <c r="W56" s="40"/>
      <c r="X56" s="19"/>
      <c r="Y56" s="20"/>
      <c r="Z56" s="20"/>
      <c r="AA56" s="20"/>
      <c r="AB56" s="233">
        <f t="shared" si="34"/>
        <v>168980</v>
      </c>
      <c r="AC56" s="20"/>
      <c r="AD56" s="19">
        <v>14000</v>
      </c>
      <c r="AE56" s="26">
        <f t="shared" si="39"/>
        <v>168000</v>
      </c>
      <c r="AG56" s="20"/>
      <c r="AH56" s="20"/>
      <c r="AI56" s="20"/>
      <c r="AJ56" s="20"/>
      <c r="AK56" s="20"/>
      <c r="AL56" s="62">
        <f t="shared" si="35"/>
        <v>2523780</v>
      </c>
      <c r="AM56" s="24"/>
      <c r="AN56" s="20"/>
      <c r="AO56" s="20"/>
      <c r="AP56" s="20"/>
      <c r="AQ56" s="20"/>
      <c r="AR56" s="20"/>
      <c r="AS56" s="62"/>
      <c r="AT56" s="11">
        <f t="shared" si="45"/>
        <v>2523780</v>
      </c>
      <c r="AU56" s="302"/>
      <c r="AV56" s="27">
        <f t="shared" si="46"/>
        <v>681420.60000000009</v>
      </c>
      <c r="AW56" s="24"/>
      <c r="AX56" s="24"/>
      <c r="AY56" s="20">
        <v>33320</v>
      </c>
      <c r="AZ56" s="20"/>
      <c r="BA56" s="20"/>
      <c r="BB56" s="20">
        <v>35700</v>
      </c>
      <c r="BC56" s="11">
        <f t="shared" si="47"/>
        <v>750440.60000000009</v>
      </c>
      <c r="BD56" s="105"/>
    </row>
    <row r="57" spans="1:56" s="104" customFormat="1" ht="14.45" hidden="1" customHeight="1">
      <c r="A57" s="211"/>
      <c r="B57" s="212" t="s">
        <v>1417</v>
      </c>
      <c r="C57" s="213"/>
      <c r="D57" s="212"/>
      <c r="E57" s="217"/>
      <c r="F57" s="213"/>
      <c r="G57" s="19">
        <v>231900</v>
      </c>
      <c r="H57" s="19">
        <f t="shared" si="30"/>
        <v>46380</v>
      </c>
      <c r="I57" s="19"/>
      <c r="J57" s="19"/>
      <c r="K57" s="19"/>
      <c r="L57" s="24">
        <f t="shared" si="31"/>
        <v>278300</v>
      </c>
      <c r="M57" s="41"/>
      <c r="N57" s="42"/>
      <c r="O57" s="19">
        <f t="shared" si="48"/>
        <v>0</v>
      </c>
      <c r="P57" s="28">
        <f t="shared" si="44"/>
        <v>278300</v>
      </c>
      <c r="Q57" s="25">
        <v>12</v>
      </c>
      <c r="R57" s="24"/>
      <c r="S57" s="20">
        <f t="shared" si="33"/>
        <v>3339600</v>
      </c>
      <c r="T57" s="20">
        <v>0</v>
      </c>
      <c r="U57" s="20"/>
      <c r="V57" s="43"/>
      <c r="W57" s="40"/>
      <c r="X57" s="19"/>
      <c r="Y57" s="20"/>
      <c r="Z57" s="20"/>
      <c r="AA57" s="20"/>
      <c r="AB57" s="233">
        <f t="shared" si="34"/>
        <v>168980</v>
      </c>
      <c r="AC57" s="20"/>
      <c r="AD57" s="19"/>
      <c r="AE57" s="26">
        <f t="shared" si="39"/>
        <v>0</v>
      </c>
      <c r="AG57" s="20"/>
      <c r="AH57" s="20"/>
      <c r="AI57" s="20"/>
      <c r="AJ57" s="20"/>
      <c r="AK57" s="20"/>
      <c r="AL57" s="62">
        <f t="shared" si="35"/>
        <v>3508580</v>
      </c>
      <c r="AM57" s="24"/>
      <c r="AN57" s="20"/>
      <c r="AO57" s="20"/>
      <c r="AP57" s="20"/>
      <c r="AQ57" s="20"/>
      <c r="AR57" s="20"/>
      <c r="AS57" s="62"/>
      <c r="AT57" s="11">
        <f t="shared" si="45"/>
        <v>3508580</v>
      </c>
      <c r="AU57" s="302"/>
      <c r="AV57" s="27">
        <f t="shared" si="46"/>
        <v>947316.60000000009</v>
      </c>
      <c r="AW57" s="24"/>
      <c r="AX57" s="24"/>
      <c r="AY57" s="20">
        <v>33320</v>
      </c>
      <c r="AZ57" s="20"/>
      <c r="BA57" s="20"/>
      <c r="BB57" s="20">
        <v>35700</v>
      </c>
      <c r="BC57" s="11">
        <f t="shared" si="47"/>
        <v>1016336.6000000001</v>
      </c>
      <c r="BD57" s="105"/>
    </row>
    <row r="58" spans="1:56" s="104" customFormat="1" ht="14.45" hidden="1" customHeight="1" thickBot="1">
      <c r="A58" s="214"/>
      <c r="B58" s="215" t="s">
        <v>1417</v>
      </c>
      <c r="C58" s="216"/>
      <c r="D58" s="215"/>
      <c r="E58" s="218"/>
      <c r="F58" s="216"/>
      <c r="G58" s="30">
        <v>170060</v>
      </c>
      <c r="H58" s="19">
        <f t="shared" si="30"/>
        <v>34012</v>
      </c>
      <c r="I58" s="30"/>
      <c r="J58" s="30"/>
      <c r="K58" s="30"/>
      <c r="L58" s="35">
        <f t="shared" si="31"/>
        <v>204100</v>
      </c>
      <c r="M58" s="59">
        <v>0.1</v>
      </c>
      <c r="N58" s="60"/>
      <c r="O58" s="30">
        <f t="shared" si="48"/>
        <v>20410</v>
      </c>
      <c r="P58" s="28">
        <f t="shared" si="44"/>
        <v>224500</v>
      </c>
      <c r="Q58" s="36">
        <v>9</v>
      </c>
      <c r="R58" s="35"/>
      <c r="S58" s="31">
        <f t="shared" si="33"/>
        <v>2020500</v>
      </c>
      <c r="T58" s="31">
        <v>200000</v>
      </c>
      <c r="U58" s="31"/>
      <c r="V58" s="61"/>
      <c r="W58" s="56"/>
      <c r="X58" s="30"/>
      <c r="Y58" s="31"/>
      <c r="Z58" s="31"/>
      <c r="AA58" s="31"/>
      <c r="AB58" s="233">
        <f t="shared" si="34"/>
        <v>126735</v>
      </c>
      <c r="AC58" s="31"/>
      <c r="AD58" s="30">
        <v>10000</v>
      </c>
      <c r="AE58" s="70">
        <f t="shared" si="39"/>
        <v>90000</v>
      </c>
      <c r="AF58" s="106"/>
      <c r="AG58" s="31"/>
      <c r="AH58" s="31"/>
      <c r="AI58" s="31"/>
      <c r="AJ58" s="31"/>
      <c r="AK58" s="31"/>
      <c r="AL58" s="68">
        <f t="shared" si="35"/>
        <v>2437235</v>
      </c>
      <c r="AM58" s="35"/>
      <c r="AN58" s="31"/>
      <c r="AO58" s="31"/>
      <c r="AP58" s="31"/>
      <c r="AQ58" s="31"/>
      <c r="AR58" s="31"/>
      <c r="AS58" s="68"/>
      <c r="AT58" s="15">
        <f t="shared" si="45"/>
        <v>2437235</v>
      </c>
      <c r="AU58" s="302"/>
      <c r="AV58" s="37">
        <f t="shared" si="46"/>
        <v>658053.45000000007</v>
      </c>
      <c r="AW58" s="35"/>
      <c r="AX58" s="35"/>
      <c r="AY58" s="20">
        <v>33320</v>
      </c>
      <c r="AZ58" s="20"/>
      <c r="BA58" s="20"/>
      <c r="BB58" s="20">
        <v>35700</v>
      </c>
      <c r="BC58" s="15">
        <f t="shared" si="47"/>
        <v>727073.45000000007</v>
      </c>
      <c r="BD58" s="105"/>
    </row>
    <row r="59" spans="1:56" s="104" customFormat="1" ht="12.75" thickBot="1">
      <c r="A59" s="262"/>
      <c r="B59" s="262"/>
      <c r="C59" s="262"/>
      <c r="D59" s="262"/>
      <c r="E59" s="262"/>
      <c r="F59" s="274"/>
      <c r="G59" s="275"/>
      <c r="H59" s="275"/>
      <c r="I59" s="275"/>
      <c r="J59" s="275"/>
      <c r="K59" s="275"/>
      <c r="L59" s="275"/>
      <c r="M59" s="276"/>
      <c r="N59" s="277"/>
      <c r="O59" s="275"/>
      <c r="P59" s="275"/>
      <c r="Q59" s="275"/>
      <c r="R59" s="275"/>
      <c r="S59" s="275"/>
      <c r="T59" s="275"/>
      <c r="U59" s="275"/>
      <c r="V59" s="278"/>
      <c r="W59" s="275"/>
      <c r="X59" s="275"/>
      <c r="Y59" s="275"/>
      <c r="Z59" s="275"/>
      <c r="AA59" s="275"/>
      <c r="AB59" s="275"/>
      <c r="AC59" s="275"/>
      <c r="AD59" s="275"/>
      <c r="AE59" s="275"/>
      <c r="AF59" s="279"/>
      <c r="AG59" s="275"/>
      <c r="AH59" s="275"/>
      <c r="AI59" s="275"/>
      <c r="AJ59" s="275"/>
      <c r="AK59" s="275"/>
      <c r="AL59" s="275"/>
      <c r="AM59" s="279"/>
      <c r="AN59" s="275"/>
      <c r="AO59" s="275"/>
      <c r="AP59" s="275"/>
      <c r="AQ59" s="275"/>
      <c r="AR59" s="275"/>
      <c r="AS59" s="275"/>
      <c r="AT59" s="275"/>
      <c r="AU59" s="280"/>
      <c r="AV59" s="275"/>
      <c r="AW59" s="275"/>
      <c r="AX59" s="275"/>
      <c r="AY59" s="275"/>
      <c r="AZ59" s="275"/>
      <c r="BA59" s="275"/>
      <c r="BB59" s="275"/>
      <c r="BC59" s="275"/>
    </row>
    <row r="60" spans="1:56" s="116" customFormat="1" ht="12.75" customHeight="1">
      <c r="A60" s="621" t="s">
        <v>68</v>
      </c>
      <c r="B60" s="622"/>
      <c r="C60" s="622"/>
      <c r="D60" s="622"/>
      <c r="E60" s="622"/>
      <c r="F60" s="623"/>
      <c r="G60" s="113"/>
      <c r="H60" s="113"/>
      <c r="I60" s="113"/>
      <c r="J60" s="113"/>
      <c r="K60" s="113"/>
      <c r="L60" s="113"/>
      <c r="M60" s="113"/>
      <c r="N60" s="113"/>
      <c r="O60" s="113"/>
      <c r="P60" s="113">
        <f>SUM(P61:P110)</f>
        <v>10798500</v>
      </c>
      <c r="Q60" s="113"/>
      <c r="R60" s="113"/>
      <c r="S60" s="113">
        <f t="shared" ref="S60:AT60" si="49">SUM(S61:S110)</f>
        <v>129582156</v>
      </c>
      <c r="T60" s="113">
        <f t="shared" si="49"/>
        <v>10230000</v>
      </c>
      <c r="U60" s="113">
        <v>400000</v>
      </c>
      <c r="V60" s="113">
        <f>SUM(V61:V110)</f>
        <v>0</v>
      </c>
      <c r="W60" s="113">
        <f>SUM(W61:W110)</f>
        <v>0</v>
      </c>
      <c r="X60" s="17">
        <f>SUM(X61:X110)</f>
        <v>0</v>
      </c>
      <c r="Y60" s="113">
        <v>5000000</v>
      </c>
      <c r="Z60" s="113">
        <f t="shared" si="49"/>
        <v>0</v>
      </c>
      <c r="AA60" s="113">
        <f t="shared" si="49"/>
        <v>9058851</v>
      </c>
      <c r="AB60" s="113">
        <f t="shared" si="49"/>
        <v>8380020</v>
      </c>
      <c r="AC60" s="113">
        <v>0</v>
      </c>
      <c r="AD60" s="113">
        <f t="shared" si="49"/>
        <v>102200</v>
      </c>
      <c r="AE60" s="113">
        <f t="shared" si="49"/>
        <v>1082400</v>
      </c>
      <c r="AF60" s="113">
        <f t="shared" si="49"/>
        <v>0</v>
      </c>
      <c r="AG60" s="113"/>
      <c r="AH60" s="113">
        <f t="shared" si="49"/>
        <v>0</v>
      </c>
      <c r="AI60" s="113">
        <f t="shared" si="49"/>
        <v>0</v>
      </c>
      <c r="AJ60" s="113">
        <f t="shared" si="49"/>
        <v>0</v>
      </c>
      <c r="AK60" s="113">
        <f t="shared" si="49"/>
        <v>0</v>
      </c>
      <c r="AL60" s="113">
        <f>SUM(S60,T60,U60,Y60,Z60,AA60,AB60,AC60,AE60,AG60,AI60,AH60,AK60)</f>
        <v>163733427</v>
      </c>
      <c r="AM60" s="113">
        <f t="shared" si="49"/>
        <v>0</v>
      </c>
      <c r="AN60" s="113">
        <f t="shared" si="49"/>
        <v>0</v>
      </c>
      <c r="AO60" s="113">
        <f t="shared" si="49"/>
        <v>0</v>
      </c>
      <c r="AP60" s="113">
        <f t="shared" si="49"/>
        <v>0</v>
      </c>
      <c r="AQ60" s="113"/>
      <c r="AR60" s="113"/>
      <c r="AS60" s="113">
        <f t="shared" si="49"/>
        <v>0</v>
      </c>
      <c r="AT60" s="114">
        <f t="shared" si="49"/>
        <v>158333427</v>
      </c>
      <c r="AU60" s="303"/>
      <c r="AV60" s="112">
        <f t="shared" ref="AV60:BB60" si="50">SUM(AV61:AV110)</f>
        <v>42750025.290000029</v>
      </c>
      <c r="AW60" s="113">
        <v>1929000</v>
      </c>
      <c r="AX60" s="113">
        <f t="shared" si="50"/>
        <v>0</v>
      </c>
      <c r="AY60" s="113">
        <f t="shared" si="50"/>
        <v>1666000</v>
      </c>
      <c r="AZ60" s="113">
        <f t="shared" si="50"/>
        <v>0</v>
      </c>
      <c r="BA60" s="113">
        <f t="shared" si="50"/>
        <v>0</v>
      </c>
      <c r="BB60" s="113">
        <f t="shared" si="50"/>
        <v>1785000</v>
      </c>
      <c r="BC60" s="11">
        <f t="shared" si="47"/>
        <v>48130025.290000029</v>
      </c>
      <c r="BD60" s="115"/>
    </row>
    <row r="61" spans="1:56" s="104" customFormat="1" ht="15" hidden="1" customHeight="1">
      <c r="A61" s="211"/>
      <c r="B61" s="219" t="s">
        <v>55</v>
      </c>
      <c r="C61" s="213"/>
      <c r="D61" s="220"/>
      <c r="E61" s="221"/>
      <c r="F61" s="222"/>
      <c r="G61" s="19">
        <v>325700</v>
      </c>
      <c r="H61" s="45"/>
      <c r="J61" s="45"/>
      <c r="K61" s="24"/>
      <c r="L61" s="24">
        <f>SUM(G61:K61)</f>
        <v>325700</v>
      </c>
      <c r="N61" s="26"/>
      <c r="O61" s="26"/>
      <c r="P61" s="28">
        <f t="shared" ref="P61:P110" si="51">ROUND(SUM(L61+O61),-2)</f>
        <v>325700</v>
      </c>
      <c r="Q61" s="25">
        <v>12</v>
      </c>
      <c r="S61" s="20">
        <f t="shared" ref="S61:S92" si="52">SUM(L61*12)+K61</f>
        <v>3908400</v>
      </c>
      <c r="T61" s="26">
        <v>400000</v>
      </c>
      <c r="U61" s="20"/>
      <c r="V61" s="20"/>
      <c r="X61" s="20"/>
      <c r="Y61" s="20"/>
      <c r="Z61" s="20"/>
      <c r="AA61" s="20"/>
      <c r="AB61" s="233">
        <f t="shared" ref="AB61:AB110" si="53">(168980*Q61)/12</f>
        <v>168980</v>
      </c>
      <c r="AC61" s="20"/>
      <c r="AD61" s="19"/>
      <c r="AE61" s="26">
        <f>SUM(AD61*12)</f>
        <v>0</v>
      </c>
      <c r="AF61" s="20"/>
      <c r="AG61" s="20"/>
      <c r="AH61" s="20"/>
      <c r="AI61" s="44"/>
      <c r="AJ61" s="55"/>
      <c r="AK61" s="20"/>
      <c r="AL61" s="62">
        <f t="shared" ref="AL61:AL110" si="54">SUM(S61,T61,U61,Y61,Z61,AA61,AB61,AC61,AE61,AG61,AH61,AI61,AK61)</f>
        <v>4477380</v>
      </c>
      <c r="AM61" s="20"/>
      <c r="AN61" s="20"/>
      <c r="AO61" s="20"/>
      <c r="AP61" s="20"/>
      <c r="AQ61" s="20"/>
      <c r="AR61" s="20"/>
      <c r="AS61" s="62">
        <f t="shared" ref="AS61:AS110" si="55">SUM(AN61,AP61,AR61)</f>
        <v>0</v>
      </c>
      <c r="AT61" s="11">
        <f t="shared" ref="AT61:AT110" si="56">SUM(AL61,AS61)</f>
        <v>4477380</v>
      </c>
      <c r="AU61" s="304"/>
      <c r="AV61" s="27">
        <f t="shared" ref="AV61:AV110" si="57">SUM(AT61*0.27)</f>
        <v>1208892.6000000001</v>
      </c>
      <c r="AY61" s="20">
        <v>33320</v>
      </c>
      <c r="AZ61" s="20"/>
      <c r="BA61" s="20"/>
      <c r="BB61" s="20">
        <v>35700</v>
      </c>
      <c r="BC61" s="11">
        <f t="shared" si="47"/>
        <v>1277912.6000000001</v>
      </c>
      <c r="BD61" s="105"/>
    </row>
    <row r="62" spans="1:56" s="104" customFormat="1" ht="15" hidden="1" customHeight="1">
      <c r="A62" s="211"/>
      <c r="B62" s="219" t="s">
        <v>55</v>
      </c>
      <c r="C62" s="223"/>
      <c r="D62" s="219"/>
      <c r="E62" s="221"/>
      <c r="F62" s="222"/>
      <c r="G62" s="24">
        <v>129000</v>
      </c>
      <c r="H62" s="45"/>
      <c r="J62" s="45"/>
      <c r="K62" s="24"/>
      <c r="L62" s="24">
        <v>129000</v>
      </c>
      <c r="N62" s="26"/>
      <c r="O62" s="26"/>
      <c r="P62" s="28">
        <f t="shared" si="51"/>
        <v>129000</v>
      </c>
      <c r="Q62" s="25">
        <v>12</v>
      </c>
      <c r="S62" s="20">
        <f t="shared" si="52"/>
        <v>1548000</v>
      </c>
      <c r="T62" s="26">
        <v>120000</v>
      </c>
      <c r="U62" s="20"/>
      <c r="V62" s="20"/>
      <c r="X62" s="20"/>
      <c r="Y62" s="20"/>
      <c r="Z62" s="20"/>
      <c r="AA62" s="20"/>
      <c r="AB62" s="233">
        <f t="shared" si="53"/>
        <v>168980</v>
      </c>
      <c r="AC62" s="20"/>
      <c r="AD62" s="19"/>
      <c r="AE62" s="26"/>
      <c r="AF62" s="20"/>
      <c r="AG62" s="20"/>
      <c r="AH62" s="20"/>
      <c r="AI62" s="44"/>
      <c r="AJ62" s="55"/>
      <c r="AK62" s="20"/>
      <c r="AL62" s="62">
        <f t="shared" si="54"/>
        <v>1836980</v>
      </c>
      <c r="AM62" s="20"/>
      <c r="AN62" s="20"/>
      <c r="AO62" s="20"/>
      <c r="AP62" s="20"/>
      <c r="AQ62" s="20"/>
      <c r="AR62" s="20"/>
      <c r="AS62" s="62">
        <f t="shared" si="55"/>
        <v>0</v>
      </c>
      <c r="AT62" s="11">
        <f t="shared" si="56"/>
        <v>1836980</v>
      </c>
      <c r="AU62" s="304"/>
      <c r="AV62" s="27">
        <f t="shared" si="57"/>
        <v>495984.60000000003</v>
      </c>
      <c r="AY62" s="20">
        <v>33320</v>
      </c>
      <c r="AZ62" s="20"/>
      <c r="BA62" s="20"/>
      <c r="BB62" s="20">
        <v>35700</v>
      </c>
      <c r="BC62" s="11">
        <f t="shared" si="47"/>
        <v>565004.60000000009</v>
      </c>
      <c r="BD62" s="105"/>
    </row>
    <row r="63" spans="1:56" s="104" customFormat="1" ht="15" hidden="1" customHeight="1">
      <c r="A63" s="211"/>
      <c r="B63" s="219" t="s">
        <v>55</v>
      </c>
      <c r="C63" s="213"/>
      <c r="D63" s="220"/>
      <c r="E63" s="221"/>
      <c r="F63" s="222"/>
      <c r="G63" s="19">
        <v>334300</v>
      </c>
      <c r="H63" s="46"/>
      <c r="J63" s="46"/>
      <c r="K63" s="24"/>
      <c r="L63" s="24">
        <f>SUM(G63:J63)</f>
        <v>334300</v>
      </c>
      <c r="N63" s="20"/>
      <c r="O63" s="20"/>
      <c r="P63" s="28">
        <f t="shared" si="51"/>
        <v>334300</v>
      </c>
      <c r="Q63" s="25">
        <v>12</v>
      </c>
      <c r="S63" s="20">
        <f t="shared" si="52"/>
        <v>4011600</v>
      </c>
      <c r="T63" s="26">
        <v>300000</v>
      </c>
      <c r="U63" s="20"/>
      <c r="V63" s="20"/>
      <c r="X63" s="20"/>
      <c r="Y63" s="20"/>
      <c r="Z63" s="20"/>
      <c r="AA63" s="20"/>
      <c r="AB63" s="233">
        <f t="shared" si="53"/>
        <v>168980</v>
      </c>
      <c r="AC63" s="20"/>
      <c r="AD63" s="28">
        <v>12000</v>
      </c>
      <c r="AE63" s="26">
        <f>SUM(AD63*12)</f>
        <v>144000</v>
      </c>
      <c r="AF63" s="20"/>
      <c r="AG63" s="20"/>
      <c r="AH63" s="20"/>
      <c r="AI63" s="44"/>
      <c r="AJ63" s="55"/>
      <c r="AK63" s="20"/>
      <c r="AL63" s="62">
        <f t="shared" si="54"/>
        <v>4624580</v>
      </c>
      <c r="AM63" s="20"/>
      <c r="AN63" s="20"/>
      <c r="AO63" s="20"/>
      <c r="AP63" s="20"/>
      <c r="AQ63" s="20"/>
      <c r="AR63" s="20"/>
      <c r="AS63" s="62">
        <f t="shared" si="55"/>
        <v>0</v>
      </c>
      <c r="AT63" s="11">
        <f t="shared" si="56"/>
        <v>4624580</v>
      </c>
      <c r="AU63" s="304"/>
      <c r="AV63" s="27">
        <f t="shared" si="57"/>
        <v>1248636.6000000001</v>
      </c>
      <c r="AY63" s="20">
        <v>33320</v>
      </c>
      <c r="AZ63" s="20"/>
      <c r="BA63" s="20"/>
      <c r="BB63" s="20">
        <v>35700</v>
      </c>
      <c r="BC63" s="11">
        <f t="shared" si="47"/>
        <v>1317656.6000000001</v>
      </c>
      <c r="BD63" s="105"/>
    </row>
    <row r="64" spans="1:56" s="104" customFormat="1" ht="15" hidden="1" customHeight="1">
      <c r="A64" s="211"/>
      <c r="B64" s="219" t="s">
        <v>55</v>
      </c>
      <c r="C64" s="213"/>
      <c r="D64" s="220"/>
      <c r="E64" s="221"/>
      <c r="F64" s="222"/>
      <c r="G64" s="19">
        <v>291428</v>
      </c>
      <c r="H64" s="45"/>
      <c r="J64" s="45">
        <v>8572</v>
      </c>
      <c r="K64" s="24"/>
      <c r="L64" s="24">
        <f>SUM(G64:J64)</f>
        <v>300000</v>
      </c>
      <c r="N64" s="20"/>
      <c r="O64" s="20"/>
      <c r="P64" s="28">
        <f t="shared" si="51"/>
        <v>300000</v>
      </c>
      <c r="Q64" s="25">
        <v>12</v>
      </c>
      <c r="S64" s="20">
        <f t="shared" si="52"/>
        <v>3600000</v>
      </c>
      <c r="T64" s="20">
        <v>250000</v>
      </c>
      <c r="U64" s="20"/>
      <c r="V64" s="20"/>
      <c r="X64" s="20"/>
      <c r="Y64" s="20"/>
      <c r="Z64" s="20"/>
      <c r="AA64" s="20">
        <f>G64*2</f>
        <v>582856</v>
      </c>
      <c r="AB64" s="233">
        <f t="shared" si="53"/>
        <v>168980</v>
      </c>
      <c r="AC64" s="20"/>
      <c r="AD64" s="19"/>
      <c r="AE64" s="26">
        <f>SUM(AD64*12)</f>
        <v>0</v>
      </c>
      <c r="AF64" s="20"/>
      <c r="AG64" s="20"/>
      <c r="AH64" s="20"/>
      <c r="AI64" s="44"/>
      <c r="AJ64" s="55"/>
      <c r="AK64" s="20"/>
      <c r="AL64" s="62">
        <f t="shared" si="54"/>
        <v>4601836</v>
      </c>
      <c r="AM64" s="20"/>
      <c r="AN64" s="20"/>
      <c r="AO64" s="20"/>
      <c r="AP64" s="20"/>
      <c r="AQ64" s="20"/>
      <c r="AR64" s="20"/>
      <c r="AS64" s="62">
        <f t="shared" si="55"/>
        <v>0</v>
      </c>
      <c r="AT64" s="11">
        <f t="shared" si="56"/>
        <v>4601836</v>
      </c>
      <c r="AU64" s="304"/>
      <c r="AV64" s="27">
        <f t="shared" si="57"/>
        <v>1242495.72</v>
      </c>
      <c r="AY64" s="20">
        <v>33320</v>
      </c>
      <c r="AZ64" s="20"/>
      <c r="BA64" s="20"/>
      <c r="BB64" s="20">
        <v>35700</v>
      </c>
      <c r="BC64" s="11">
        <f t="shared" si="47"/>
        <v>1311515.72</v>
      </c>
      <c r="BD64" s="105"/>
    </row>
    <row r="65" spans="1:56" s="104" customFormat="1" ht="15" hidden="1" customHeight="1">
      <c r="A65" s="211"/>
      <c r="B65" s="219" t="s">
        <v>55</v>
      </c>
      <c r="C65" s="213"/>
      <c r="D65" s="220"/>
      <c r="E65" s="221"/>
      <c r="F65" s="222"/>
      <c r="G65" s="49">
        <v>291437</v>
      </c>
      <c r="H65" s="46"/>
      <c r="J65" s="47"/>
      <c r="K65" s="24"/>
      <c r="L65" s="24">
        <f>SUM(G65:J65)</f>
        <v>291437</v>
      </c>
      <c r="N65" s="20"/>
      <c r="O65" s="20"/>
      <c r="P65" s="28">
        <f t="shared" si="51"/>
        <v>291400</v>
      </c>
      <c r="Q65" s="25">
        <v>12</v>
      </c>
      <c r="S65" s="20">
        <f t="shared" si="52"/>
        <v>3497244</v>
      </c>
      <c r="T65" s="20">
        <v>250000</v>
      </c>
      <c r="U65" s="20"/>
      <c r="V65" s="20"/>
      <c r="X65" s="20"/>
      <c r="Y65" s="20"/>
      <c r="Z65" s="20"/>
      <c r="AA65" s="20"/>
      <c r="AB65" s="233">
        <f t="shared" si="53"/>
        <v>168980</v>
      </c>
      <c r="AC65" s="20"/>
      <c r="AD65" s="28">
        <v>12000</v>
      </c>
      <c r="AE65" s="26">
        <f>SUM(AD65*12)</f>
        <v>144000</v>
      </c>
      <c r="AF65" s="20"/>
      <c r="AG65" s="20"/>
      <c r="AH65" s="20"/>
      <c r="AI65" s="44"/>
      <c r="AJ65" s="55"/>
      <c r="AK65" s="20"/>
      <c r="AL65" s="62">
        <f t="shared" si="54"/>
        <v>4060224</v>
      </c>
      <c r="AM65" s="20"/>
      <c r="AN65" s="20"/>
      <c r="AO65" s="20"/>
      <c r="AP65" s="20"/>
      <c r="AQ65" s="20"/>
      <c r="AR65" s="20"/>
      <c r="AS65" s="62">
        <f t="shared" si="55"/>
        <v>0</v>
      </c>
      <c r="AT65" s="11">
        <f t="shared" si="56"/>
        <v>4060224</v>
      </c>
      <c r="AU65" s="304"/>
      <c r="AV65" s="27">
        <f t="shared" si="57"/>
        <v>1096260.48</v>
      </c>
      <c r="AY65" s="20">
        <v>33320</v>
      </c>
      <c r="AZ65" s="20"/>
      <c r="BA65" s="20"/>
      <c r="BB65" s="20">
        <v>35700</v>
      </c>
      <c r="BC65" s="11">
        <f t="shared" si="47"/>
        <v>1165280.48</v>
      </c>
      <c r="BD65" s="105"/>
    </row>
    <row r="66" spans="1:56" s="104" customFormat="1" ht="15" hidden="1" customHeight="1">
      <c r="A66" s="211"/>
      <c r="B66" s="219" t="s">
        <v>55</v>
      </c>
      <c r="C66" s="223"/>
      <c r="D66" s="220"/>
      <c r="E66" s="221"/>
      <c r="F66" s="222"/>
      <c r="G66" s="19">
        <v>308627</v>
      </c>
      <c r="H66" s="46"/>
      <c r="J66" s="46">
        <v>68573</v>
      </c>
      <c r="K66" s="24"/>
      <c r="L66" s="24">
        <f>SUM(G66:J66)</f>
        <v>377200</v>
      </c>
      <c r="N66" s="20"/>
      <c r="O66" s="20"/>
      <c r="P66" s="28">
        <f t="shared" si="51"/>
        <v>377200</v>
      </c>
      <c r="Q66" s="25">
        <v>12</v>
      </c>
      <c r="S66" s="20">
        <f t="shared" si="52"/>
        <v>4526400</v>
      </c>
      <c r="T66" s="26">
        <v>300000</v>
      </c>
      <c r="U66" s="20"/>
      <c r="V66" s="20"/>
      <c r="X66" s="20"/>
      <c r="Y66" s="20"/>
      <c r="Z66" s="20"/>
      <c r="AA66" s="20"/>
      <c r="AB66" s="233">
        <f t="shared" si="53"/>
        <v>168980</v>
      </c>
      <c r="AC66" s="20"/>
      <c r="AD66" s="28">
        <v>1200</v>
      </c>
      <c r="AE66" s="26">
        <f>SUM(AD66*12)</f>
        <v>14400</v>
      </c>
      <c r="AF66" s="20"/>
      <c r="AG66" s="20"/>
      <c r="AH66" s="20"/>
      <c r="AI66" s="44"/>
      <c r="AJ66" s="55"/>
      <c r="AK66" s="20"/>
      <c r="AL66" s="62">
        <f t="shared" si="54"/>
        <v>5009780</v>
      </c>
      <c r="AM66" s="20"/>
      <c r="AN66" s="20"/>
      <c r="AO66" s="20"/>
      <c r="AP66" s="20"/>
      <c r="AQ66" s="20"/>
      <c r="AR66" s="20"/>
      <c r="AS66" s="62">
        <f t="shared" si="55"/>
        <v>0</v>
      </c>
      <c r="AT66" s="11">
        <f t="shared" si="56"/>
        <v>5009780</v>
      </c>
      <c r="AU66" s="304"/>
      <c r="AV66" s="27">
        <f t="shared" si="57"/>
        <v>1352640.6</v>
      </c>
      <c r="AY66" s="20">
        <v>33320</v>
      </c>
      <c r="AZ66" s="20"/>
      <c r="BA66" s="20"/>
      <c r="BB66" s="20">
        <v>35700</v>
      </c>
      <c r="BC66" s="11">
        <f t="shared" si="47"/>
        <v>1421660.6</v>
      </c>
      <c r="BD66" s="105"/>
    </row>
    <row r="67" spans="1:56" s="104" customFormat="1" ht="15" hidden="1" customHeight="1">
      <c r="A67" s="211"/>
      <c r="B67" s="219" t="s">
        <v>55</v>
      </c>
      <c r="C67" s="213"/>
      <c r="D67" s="220"/>
      <c r="E67" s="221"/>
      <c r="F67" s="222"/>
      <c r="G67" s="19">
        <v>282900</v>
      </c>
      <c r="H67" s="46"/>
      <c r="J67" s="46"/>
      <c r="K67" s="24"/>
      <c r="L67" s="24">
        <f>SUM(G67:J67)</f>
        <v>282900</v>
      </c>
      <c r="N67" s="20"/>
      <c r="O67" s="20"/>
      <c r="P67" s="28">
        <f t="shared" si="51"/>
        <v>282900</v>
      </c>
      <c r="Q67" s="25">
        <v>12</v>
      </c>
      <c r="S67" s="20">
        <f t="shared" si="52"/>
        <v>3394800</v>
      </c>
      <c r="T67" s="20">
        <v>250000</v>
      </c>
      <c r="U67" s="20"/>
      <c r="V67" s="20"/>
      <c r="X67" s="20"/>
      <c r="Y67" s="20"/>
      <c r="Z67" s="20"/>
      <c r="AA67" s="20"/>
      <c r="AB67" s="233">
        <f t="shared" si="53"/>
        <v>168980</v>
      </c>
      <c r="AC67" s="20"/>
      <c r="AD67" s="28"/>
      <c r="AE67" s="26">
        <f>SUM(AD67*12)</f>
        <v>0</v>
      </c>
      <c r="AF67" s="20"/>
      <c r="AG67" s="20"/>
      <c r="AH67" s="20"/>
      <c r="AI67" s="44"/>
      <c r="AJ67" s="55"/>
      <c r="AK67" s="20"/>
      <c r="AL67" s="62">
        <f t="shared" si="54"/>
        <v>3813780</v>
      </c>
      <c r="AM67" s="20"/>
      <c r="AN67" s="20"/>
      <c r="AO67" s="20"/>
      <c r="AP67" s="20"/>
      <c r="AQ67" s="20"/>
      <c r="AR67" s="20"/>
      <c r="AS67" s="62">
        <f t="shared" si="55"/>
        <v>0</v>
      </c>
      <c r="AT67" s="11">
        <f t="shared" si="56"/>
        <v>3813780</v>
      </c>
      <c r="AU67" s="304"/>
      <c r="AV67" s="27">
        <f t="shared" si="57"/>
        <v>1029720.6000000001</v>
      </c>
      <c r="AY67" s="20">
        <v>33320</v>
      </c>
      <c r="AZ67" s="20"/>
      <c r="BA67" s="20"/>
      <c r="BB67" s="20">
        <v>35700</v>
      </c>
      <c r="BC67" s="11">
        <f t="shared" si="47"/>
        <v>1098740.6000000001</v>
      </c>
      <c r="BD67" s="105"/>
    </row>
    <row r="68" spans="1:56" s="104" customFormat="1" ht="15" hidden="1" customHeight="1">
      <c r="A68" s="211"/>
      <c r="B68" s="219" t="s">
        <v>55</v>
      </c>
      <c r="C68" s="223"/>
      <c r="D68" s="219"/>
      <c r="E68" s="221"/>
      <c r="F68" s="222"/>
      <c r="G68" s="24">
        <v>129000</v>
      </c>
      <c r="H68" s="46"/>
      <c r="J68" s="46"/>
      <c r="K68" s="24"/>
      <c r="L68" s="24">
        <v>129000</v>
      </c>
      <c r="N68" s="20"/>
      <c r="O68" s="20"/>
      <c r="P68" s="28">
        <f t="shared" si="51"/>
        <v>129000</v>
      </c>
      <c r="Q68" s="25">
        <v>12</v>
      </c>
      <c r="S68" s="20">
        <f t="shared" si="52"/>
        <v>1548000</v>
      </c>
      <c r="T68" s="26">
        <v>120000</v>
      </c>
      <c r="U68" s="20"/>
      <c r="V68" s="20"/>
      <c r="X68" s="20"/>
      <c r="Y68" s="20"/>
      <c r="Z68" s="20"/>
      <c r="AA68" s="20"/>
      <c r="AB68" s="233">
        <f t="shared" si="53"/>
        <v>168980</v>
      </c>
      <c r="AC68" s="20"/>
      <c r="AD68" s="28">
        <v>12000</v>
      </c>
      <c r="AE68" s="26"/>
      <c r="AF68" s="20"/>
      <c r="AG68" s="20"/>
      <c r="AH68" s="20"/>
      <c r="AI68" s="44"/>
      <c r="AJ68" s="55"/>
      <c r="AK68" s="20"/>
      <c r="AL68" s="62">
        <f t="shared" si="54"/>
        <v>1836980</v>
      </c>
      <c r="AM68" s="20"/>
      <c r="AN68" s="20"/>
      <c r="AO68" s="20"/>
      <c r="AP68" s="20"/>
      <c r="AQ68" s="20"/>
      <c r="AR68" s="20"/>
      <c r="AS68" s="62">
        <f t="shared" si="55"/>
        <v>0</v>
      </c>
      <c r="AT68" s="11">
        <f t="shared" si="56"/>
        <v>1836980</v>
      </c>
      <c r="AU68" s="304"/>
      <c r="AV68" s="27">
        <f t="shared" si="57"/>
        <v>495984.60000000003</v>
      </c>
      <c r="AY68" s="20">
        <v>33320</v>
      </c>
      <c r="AZ68" s="20"/>
      <c r="BA68" s="20"/>
      <c r="BB68" s="20">
        <v>35700</v>
      </c>
      <c r="BC68" s="11">
        <f t="shared" si="47"/>
        <v>565004.60000000009</v>
      </c>
      <c r="BD68" s="105"/>
    </row>
    <row r="69" spans="1:56" s="104" customFormat="1" ht="15" hidden="1" customHeight="1">
      <c r="A69" s="211"/>
      <c r="B69" s="219" t="s">
        <v>55</v>
      </c>
      <c r="C69" s="223"/>
      <c r="D69" s="220"/>
      <c r="E69" s="221"/>
      <c r="F69" s="222"/>
      <c r="G69" s="24">
        <v>129000</v>
      </c>
      <c r="H69" s="45"/>
      <c r="J69" s="45"/>
      <c r="K69" s="24"/>
      <c r="L69" s="24">
        <v>129000</v>
      </c>
      <c r="N69" s="20"/>
      <c r="O69" s="20"/>
      <c r="P69" s="28">
        <f t="shared" si="51"/>
        <v>129000</v>
      </c>
      <c r="Q69" s="25">
        <v>12</v>
      </c>
      <c r="S69" s="20">
        <f t="shared" si="52"/>
        <v>1548000</v>
      </c>
      <c r="T69" s="26">
        <v>120000</v>
      </c>
      <c r="U69" s="20"/>
      <c r="V69" s="20"/>
      <c r="X69" s="20"/>
      <c r="Y69" s="20"/>
      <c r="Z69" s="20"/>
      <c r="AA69" s="20"/>
      <c r="AB69" s="233">
        <f t="shared" si="53"/>
        <v>168980</v>
      </c>
      <c r="AC69" s="20"/>
      <c r="AD69" s="19"/>
      <c r="AE69" s="26">
        <f t="shared" ref="AE69:AE75" si="58">SUM(AD69*12)</f>
        <v>0</v>
      </c>
      <c r="AF69" s="20"/>
      <c r="AG69" s="20"/>
      <c r="AH69" s="20"/>
      <c r="AI69" s="44"/>
      <c r="AJ69" s="55"/>
      <c r="AK69" s="20"/>
      <c r="AL69" s="62">
        <f t="shared" si="54"/>
        <v>1836980</v>
      </c>
      <c r="AM69" s="20"/>
      <c r="AN69" s="20"/>
      <c r="AO69" s="20"/>
      <c r="AP69" s="20"/>
      <c r="AQ69" s="20"/>
      <c r="AR69" s="20"/>
      <c r="AS69" s="62">
        <f t="shared" si="55"/>
        <v>0</v>
      </c>
      <c r="AT69" s="11">
        <f t="shared" si="56"/>
        <v>1836980</v>
      </c>
      <c r="AU69" s="304"/>
      <c r="AV69" s="27">
        <f t="shared" si="57"/>
        <v>495984.60000000003</v>
      </c>
      <c r="AY69" s="20">
        <v>33320</v>
      </c>
      <c r="AZ69" s="20"/>
      <c r="BA69" s="20"/>
      <c r="BB69" s="20">
        <v>35700</v>
      </c>
      <c r="BC69" s="11">
        <f t="shared" si="47"/>
        <v>565004.60000000009</v>
      </c>
      <c r="BD69" s="105"/>
    </row>
    <row r="70" spans="1:56" s="104" customFormat="1" ht="15" hidden="1" customHeight="1">
      <c r="A70" s="211"/>
      <c r="B70" s="219" t="s">
        <v>55</v>
      </c>
      <c r="C70" s="213"/>
      <c r="D70" s="219"/>
      <c r="E70" s="221"/>
      <c r="F70" s="222"/>
      <c r="G70" s="19">
        <v>171400</v>
      </c>
      <c r="H70" s="45"/>
      <c r="J70" s="45"/>
      <c r="K70" s="24"/>
      <c r="L70" s="24">
        <f>SUM(G70:J70)</f>
        <v>171400</v>
      </c>
      <c r="N70" s="20"/>
      <c r="O70" s="20"/>
      <c r="P70" s="28">
        <f t="shared" si="51"/>
        <v>171400</v>
      </c>
      <c r="Q70" s="25">
        <v>12</v>
      </c>
      <c r="S70" s="20">
        <f t="shared" si="52"/>
        <v>2056800</v>
      </c>
      <c r="T70" s="20">
        <v>170000</v>
      </c>
      <c r="U70" s="20"/>
      <c r="V70" s="20"/>
      <c r="X70" s="20"/>
      <c r="Y70" s="20"/>
      <c r="Z70" s="20"/>
      <c r="AA70" s="20"/>
      <c r="AB70" s="233">
        <f t="shared" si="53"/>
        <v>168980</v>
      </c>
      <c r="AC70" s="20"/>
      <c r="AD70" s="19">
        <v>12000</v>
      </c>
      <c r="AE70" s="26">
        <f t="shared" si="58"/>
        <v>144000</v>
      </c>
      <c r="AF70" s="20"/>
      <c r="AG70" s="20"/>
      <c r="AH70" s="20"/>
      <c r="AI70" s="44"/>
      <c r="AJ70" s="55"/>
      <c r="AK70" s="20"/>
      <c r="AL70" s="62">
        <f t="shared" si="54"/>
        <v>2539780</v>
      </c>
      <c r="AM70" s="20"/>
      <c r="AN70" s="20"/>
      <c r="AO70" s="20"/>
      <c r="AP70" s="20"/>
      <c r="AQ70" s="20"/>
      <c r="AR70" s="20"/>
      <c r="AS70" s="62">
        <f t="shared" si="55"/>
        <v>0</v>
      </c>
      <c r="AT70" s="11">
        <f t="shared" si="56"/>
        <v>2539780</v>
      </c>
      <c r="AU70" s="304"/>
      <c r="AV70" s="27">
        <f t="shared" si="57"/>
        <v>685740.60000000009</v>
      </c>
      <c r="AY70" s="20">
        <v>33320</v>
      </c>
      <c r="AZ70" s="20"/>
      <c r="BA70" s="20"/>
      <c r="BB70" s="20">
        <v>35700</v>
      </c>
      <c r="BC70" s="11">
        <f t="shared" si="47"/>
        <v>754760.60000000009</v>
      </c>
      <c r="BD70" s="105"/>
    </row>
    <row r="71" spans="1:56" s="104" customFormat="1" ht="15" hidden="1" customHeight="1">
      <c r="A71" s="211"/>
      <c r="B71" s="219" t="s">
        <v>55</v>
      </c>
      <c r="C71" s="213"/>
      <c r="D71" s="220"/>
      <c r="E71" s="221"/>
      <c r="F71" s="222"/>
      <c r="G71" s="19">
        <v>248579</v>
      </c>
      <c r="H71" s="46"/>
      <c r="J71" s="46"/>
      <c r="K71" s="24"/>
      <c r="L71" s="24">
        <f>SUM(G71:J71)</f>
        <v>248579</v>
      </c>
      <c r="N71" s="20"/>
      <c r="O71" s="20"/>
      <c r="P71" s="28">
        <f t="shared" si="51"/>
        <v>248600</v>
      </c>
      <c r="Q71" s="25">
        <v>12</v>
      </c>
      <c r="S71" s="20">
        <f t="shared" si="52"/>
        <v>2982948</v>
      </c>
      <c r="T71" s="20">
        <v>250000</v>
      </c>
      <c r="U71" s="20"/>
      <c r="V71" s="20"/>
      <c r="X71" s="20"/>
      <c r="Y71" s="20"/>
      <c r="Z71" s="20"/>
      <c r="AA71" s="20"/>
      <c r="AB71" s="233">
        <f t="shared" si="53"/>
        <v>168980</v>
      </c>
      <c r="AC71" s="20"/>
      <c r="AD71" s="28"/>
      <c r="AE71" s="26">
        <f t="shared" si="58"/>
        <v>0</v>
      </c>
      <c r="AF71" s="20"/>
      <c r="AG71" s="20"/>
      <c r="AH71" s="20"/>
      <c r="AI71" s="44"/>
      <c r="AJ71" s="55"/>
      <c r="AK71" s="20"/>
      <c r="AL71" s="62">
        <f t="shared" si="54"/>
        <v>3401928</v>
      </c>
      <c r="AM71" s="20"/>
      <c r="AN71" s="20"/>
      <c r="AO71" s="20"/>
      <c r="AP71" s="20"/>
      <c r="AQ71" s="20"/>
      <c r="AR71" s="20"/>
      <c r="AS71" s="62">
        <f t="shared" si="55"/>
        <v>0</v>
      </c>
      <c r="AT71" s="11">
        <f t="shared" si="56"/>
        <v>3401928</v>
      </c>
      <c r="AU71" s="304"/>
      <c r="AV71" s="27">
        <f t="shared" si="57"/>
        <v>918520.56</v>
      </c>
      <c r="AY71" s="20">
        <v>33320</v>
      </c>
      <c r="AZ71" s="20"/>
      <c r="BA71" s="20"/>
      <c r="BB71" s="20">
        <v>35700</v>
      </c>
      <c r="BC71" s="11">
        <f t="shared" si="47"/>
        <v>987540.56</v>
      </c>
      <c r="BD71" s="105"/>
    </row>
    <row r="72" spans="1:56" s="104" customFormat="1" ht="15" hidden="1" customHeight="1">
      <c r="A72" s="211"/>
      <c r="B72" s="219" t="s">
        <v>55</v>
      </c>
      <c r="C72" s="213"/>
      <c r="D72" s="220"/>
      <c r="E72" s="221"/>
      <c r="F72" s="222"/>
      <c r="G72" s="49">
        <v>317152</v>
      </c>
      <c r="H72" s="48"/>
      <c r="J72" s="48"/>
      <c r="K72" s="24"/>
      <c r="L72" s="24">
        <f>SUM(G72:J72)</f>
        <v>317152</v>
      </c>
      <c r="N72" s="20"/>
      <c r="O72" s="20"/>
      <c r="P72" s="28">
        <f t="shared" si="51"/>
        <v>317200</v>
      </c>
      <c r="Q72" s="25">
        <v>12</v>
      </c>
      <c r="S72" s="20">
        <f t="shared" si="52"/>
        <v>3805824</v>
      </c>
      <c r="T72" s="20">
        <v>300000</v>
      </c>
      <c r="U72" s="20"/>
      <c r="V72" s="20"/>
      <c r="X72" s="20"/>
      <c r="Y72" s="20"/>
      <c r="Z72" s="20"/>
      <c r="AA72" s="20"/>
      <c r="AB72" s="233">
        <f t="shared" si="53"/>
        <v>168980</v>
      </c>
      <c r="AC72" s="20"/>
      <c r="AD72" s="49"/>
      <c r="AE72" s="26">
        <f t="shared" si="58"/>
        <v>0</v>
      </c>
      <c r="AF72" s="20"/>
      <c r="AG72" s="20"/>
      <c r="AH72" s="20"/>
      <c r="AI72" s="44"/>
      <c r="AJ72" s="55"/>
      <c r="AK72" s="20"/>
      <c r="AL72" s="62">
        <f t="shared" si="54"/>
        <v>4274804</v>
      </c>
      <c r="AM72" s="20"/>
      <c r="AN72" s="20"/>
      <c r="AO72" s="20"/>
      <c r="AP72" s="20"/>
      <c r="AQ72" s="20"/>
      <c r="AR72" s="20"/>
      <c r="AS72" s="62">
        <f t="shared" si="55"/>
        <v>0</v>
      </c>
      <c r="AT72" s="11">
        <f t="shared" si="56"/>
        <v>4274804</v>
      </c>
      <c r="AU72" s="304"/>
      <c r="AV72" s="27">
        <f t="shared" si="57"/>
        <v>1154197.08</v>
      </c>
      <c r="AY72" s="20">
        <v>33320</v>
      </c>
      <c r="AZ72" s="20"/>
      <c r="BA72" s="20"/>
      <c r="BB72" s="20">
        <v>35700</v>
      </c>
      <c r="BC72" s="11">
        <f t="shared" si="47"/>
        <v>1223217.08</v>
      </c>
      <c r="BD72" s="105"/>
    </row>
    <row r="73" spans="1:56" s="104" customFormat="1" ht="15" hidden="1" customHeight="1">
      <c r="A73" s="211"/>
      <c r="B73" s="219" t="s">
        <v>55</v>
      </c>
      <c r="C73" s="223"/>
      <c r="D73" s="220"/>
      <c r="E73" s="221"/>
      <c r="F73" s="222"/>
      <c r="G73" s="24">
        <v>129000</v>
      </c>
      <c r="H73" s="50"/>
      <c r="J73" s="50"/>
      <c r="K73" s="24"/>
      <c r="L73" s="24">
        <v>129000</v>
      </c>
      <c r="N73" s="51"/>
      <c r="O73" s="51"/>
      <c r="P73" s="28">
        <f t="shared" si="51"/>
        <v>129000</v>
      </c>
      <c r="Q73" s="25">
        <v>12</v>
      </c>
      <c r="S73" s="20">
        <f t="shared" si="52"/>
        <v>1548000</v>
      </c>
      <c r="T73" s="26">
        <v>120000</v>
      </c>
      <c r="U73" s="51"/>
      <c r="V73" s="51"/>
      <c r="X73" s="20"/>
      <c r="Y73" s="51"/>
      <c r="Z73" s="51"/>
      <c r="AA73" s="51"/>
      <c r="AB73" s="233">
        <f t="shared" si="53"/>
        <v>168980</v>
      </c>
      <c r="AC73" s="51"/>
      <c r="AD73" s="52"/>
      <c r="AE73" s="26">
        <f t="shared" si="58"/>
        <v>0</v>
      </c>
      <c r="AF73" s="20"/>
      <c r="AG73" s="51"/>
      <c r="AH73" s="20"/>
      <c r="AI73" s="44"/>
      <c r="AJ73" s="55"/>
      <c r="AK73" s="51"/>
      <c r="AL73" s="62">
        <f t="shared" si="54"/>
        <v>1836980</v>
      </c>
      <c r="AM73" s="51"/>
      <c r="AN73" s="51"/>
      <c r="AO73" s="51"/>
      <c r="AP73" s="51"/>
      <c r="AQ73" s="51"/>
      <c r="AR73" s="51"/>
      <c r="AS73" s="62">
        <f t="shared" si="55"/>
        <v>0</v>
      </c>
      <c r="AT73" s="11">
        <f t="shared" si="56"/>
        <v>1836980</v>
      </c>
      <c r="AU73" s="304"/>
      <c r="AV73" s="27">
        <f t="shared" si="57"/>
        <v>495984.60000000003</v>
      </c>
      <c r="AY73" s="20">
        <v>33320</v>
      </c>
      <c r="AZ73" s="20"/>
      <c r="BA73" s="20"/>
      <c r="BB73" s="20">
        <v>35700</v>
      </c>
      <c r="BC73" s="11">
        <f t="shared" si="47"/>
        <v>565004.60000000009</v>
      </c>
      <c r="BD73" s="105"/>
    </row>
    <row r="74" spans="1:56" s="104" customFormat="1" ht="15" hidden="1" customHeight="1">
      <c r="A74" s="211"/>
      <c r="B74" s="219" t="s">
        <v>55</v>
      </c>
      <c r="C74" s="223"/>
      <c r="D74" s="220"/>
      <c r="E74" s="221"/>
      <c r="F74" s="222"/>
      <c r="G74" s="24">
        <v>129000</v>
      </c>
      <c r="H74" s="45"/>
      <c r="J74" s="45"/>
      <c r="K74" s="24"/>
      <c r="L74" s="24">
        <v>129000</v>
      </c>
      <c r="N74" s="20"/>
      <c r="O74" s="20"/>
      <c r="P74" s="28">
        <f t="shared" si="51"/>
        <v>129000</v>
      </c>
      <c r="Q74" s="25">
        <v>12</v>
      </c>
      <c r="S74" s="20">
        <f t="shared" si="52"/>
        <v>1548000</v>
      </c>
      <c r="T74" s="26">
        <v>120000</v>
      </c>
      <c r="U74" s="20"/>
      <c r="V74" s="20"/>
      <c r="X74" s="20"/>
      <c r="Y74" s="20"/>
      <c r="Z74" s="20"/>
      <c r="AA74" s="20">
        <f>G74*2</f>
        <v>258000</v>
      </c>
      <c r="AB74" s="233">
        <f t="shared" si="53"/>
        <v>168980</v>
      </c>
      <c r="AC74" s="20"/>
      <c r="AD74" s="19"/>
      <c r="AE74" s="26">
        <f t="shared" si="58"/>
        <v>0</v>
      </c>
      <c r="AF74" s="20"/>
      <c r="AG74" s="20"/>
      <c r="AH74" s="20"/>
      <c r="AI74" s="44"/>
      <c r="AJ74" s="55"/>
      <c r="AK74" s="20"/>
      <c r="AL74" s="62">
        <f t="shared" si="54"/>
        <v>2094980</v>
      </c>
      <c r="AM74" s="20"/>
      <c r="AN74" s="20"/>
      <c r="AO74" s="20"/>
      <c r="AP74" s="20"/>
      <c r="AQ74" s="20"/>
      <c r="AR74" s="20"/>
      <c r="AS74" s="62">
        <f t="shared" si="55"/>
        <v>0</v>
      </c>
      <c r="AT74" s="11">
        <f t="shared" si="56"/>
        <v>2094980</v>
      </c>
      <c r="AU74" s="304"/>
      <c r="AV74" s="27">
        <f t="shared" si="57"/>
        <v>565644.60000000009</v>
      </c>
      <c r="AY74" s="20">
        <v>33320</v>
      </c>
      <c r="AZ74" s="20"/>
      <c r="BA74" s="20"/>
      <c r="BB74" s="20">
        <v>35700</v>
      </c>
      <c r="BC74" s="11">
        <f t="shared" si="47"/>
        <v>634664.60000000009</v>
      </c>
      <c r="BD74" s="105"/>
    </row>
    <row r="75" spans="1:56" s="104" customFormat="1" ht="15" hidden="1" customHeight="1">
      <c r="A75" s="211"/>
      <c r="B75" s="219" t="s">
        <v>55</v>
      </c>
      <c r="C75" s="213"/>
      <c r="D75" s="220"/>
      <c r="E75" s="221"/>
      <c r="F75" s="222"/>
      <c r="G75" s="19">
        <v>300000</v>
      </c>
      <c r="H75" s="46"/>
      <c r="J75" s="46"/>
      <c r="K75" s="24"/>
      <c r="L75" s="24">
        <f>SUM(G75:J75)</f>
        <v>300000</v>
      </c>
      <c r="N75" s="20"/>
      <c r="O75" s="20"/>
      <c r="P75" s="28">
        <f t="shared" si="51"/>
        <v>300000</v>
      </c>
      <c r="Q75" s="25">
        <v>12</v>
      </c>
      <c r="S75" s="20">
        <f t="shared" si="52"/>
        <v>3600000</v>
      </c>
      <c r="T75" s="26">
        <v>300000</v>
      </c>
      <c r="U75" s="20"/>
      <c r="V75" s="20"/>
      <c r="X75" s="20"/>
      <c r="Y75" s="20"/>
      <c r="Z75" s="20"/>
      <c r="AA75" s="20"/>
      <c r="AB75" s="233">
        <f t="shared" si="53"/>
        <v>168980</v>
      </c>
      <c r="AC75" s="20"/>
      <c r="AD75" s="28"/>
      <c r="AE75" s="26">
        <f t="shared" si="58"/>
        <v>0</v>
      </c>
      <c r="AF75" s="20"/>
      <c r="AG75" s="20"/>
      <c r="AH75" s="20"/>
      <c r="AI75" s="44"/>
      <c r="AJ75" s="55"/>
      <c r="AK75" s="20"/>
      <c r="AL75" s="62">
        <f t="shared" si="54"/>
        <v>4068980</v>
      </c>
      <c r="AM75" s="20"/>
      <c r="AN75" s="20"/>
      <c r="AO75" s="20"/>
      <c r="AP75" s="20"/>
      <c r="AQ75" s="20"/>
      <c r="AR75" s="20"/>
      <c r="AS75" s="62">
        <f t="shared" si="55"/>
        <v>0</v>
      </c>
      <c r="AT75" s="11">
        <f t="shared" si="56"/>
        <v>4068980</v>
      </c>
      <c r="AU75" s="304"/>
      <c r="AV75" s="27">
        <f t="shared" si="57"/>
        <v>1098624.6000000001</v>
      </c>
      <c r="AY75" s="20">
        <v>33320</v>
      </c>
      <c r="AZ75" s="20"/>
      <c r="BA75" s="20"/>
      <c r="BB75" s="20">
        <v>35700</v>
      </c>
      <c r="BC75" s="11">
        <f t="shared" si="47"/>
        <v>1167644.6000000001</v>
      </c>
      <c r="BD75" s="105"/>
    </row>
    <row r="76" spans="1:56" s="104" customFormat="1" ht="15" hidden="1" customHeight="1">
      <c r="A76" s="211"/>
      <c r="B76" s="219" t="s">
        <v>55</v>
      </c>
      <c r="C76" s="223"/>
      <c r="D76" s="224"/>
      <c r="E76" s="221"/>
      <c r="F76" s="222"/>
      <c r="G76" s="19">
        <v>340600</v>
      </c>
      <c r="H76" s="46"/>
      <c r="J76" s="46"/>
      <c r="K76" s="24"/>
      <c r="L76" s="24">
        <f>SUM(G76:J76)</f>
        <v>340600</v>
      </c>
      <c r="N76" s="20"/>
      <c r="O76" s="20"/>
      <c r="P76" s="28">
        <f t="shared" si="51"/>
        <v>340600</v>
      </c>
      <c r="Q76" s="25">
        <v>12</v>
      </c>
      <c r="S76" s="20">
        <f t="shared" si="52"/>
        <v>4087200</v>
      </c>
      <c r="T76" s="26">
        <v>300000</v>
      </c>
      <c r="U76" s="20"/>
      <c r="V76" s="20"/>
      <c r="X76" s="20"/>
      <c r="Y76" s="20"/>
      <c r="Z76" s="20"/>
      <c r="AA76" s="20">
        <f>G76*5</f>
        <v>1703000</v>
      </c>
      <c r="AB76" s="233">
        <f t="shared" si="53"/>
        <v>168980</v>
      </c>
      <c r="AC76" s="20"/>
      <c r="AD76" s="28"/>
      <c r="AE76" s="26"/>
      <c r="AF76" s="20"/>
      <c r="AG76" s="20"/>
      <c r="AH76" s="20"/>
      <c r="AI76" s="44"/>
      <c r="AJ76" s="55"/>
      <c r="AK76" s="20"/>
      <c r="AL76" s="62">
        <f t="shared" si="54"/>
        <v>6259180</v>
      </c>
      <c r="AM76" s="20"/>
      <c r="AN76" s="20"/>
      <c r="AO76" s="20"/>
      <c r="AP76" s="20"/>
      <c r="AQ76" s="20"/>
      <c r="AR76" s="20"/>
      <c r="AS76" s="62">
        <f t="shared" si="55"/>
        <v>0</v>
      </c>
      <c r="AT76" s="11">
        <f t="shared" si="56"/>
        <v>6259180</v>
      </c>
      <c r="AU76" s="304"/>
      <c r="AV76" s="27">
        <f t="shared" si="57"/>
        <v>1689978.6</v>
      </c>
      <c r="AY76" s="20">
        <v>33320</v>
      </c>
      <c r="AZ76" s="20"/>
      <c r="BA76" s="20"/>
      <c r="BB76" s="20">
        <v>35700</v>
      </c>
      <c r="BC76" s="11">
        <f t="shared" si="47"/>
        <v>1758998.6</v>
      </c>
      <c r="BD76" s="105"/>
    </row>
    <row r="77" spans="1:56" s="104" customFormat="1" ht="15" hidden="1" customHeight="1">
      <c r="A77" s="211"/>
      <c r="B77" s="219" t="s">
        <v>55</v>
      </c>
      <c r="C77" s="223"/>
      <c r="D77" s="220"/>
      <c r="E77" s="221"/>
      <c r="F77" s="222"/>
      <c r="G77" s="19">
        <v>64500</v>
      </c>
      <c r="H77" s="46"/>
      <c r="J77" s="46"/>
      <c r="K77" s="24"/>
      <c r="L77" s="24">
        <f>SUM(G77:J77)</f>
        <v>64500</v>
      </c>
      <c r="N77" s="20"/>
      <c r="O77" s="20"/>
      <c r="P77" s="28">
        <f t="shared" si="51"/>
        <v>64500</v>
      </c>
      <c r="Q77" s="25">
        <v>12</v>
      </c>
      <c r="S77" s="20">
        <f t="shared" si="52"/>
        <v>774000</v>
      </c>
      <c r="T77" s="26">
        <v>120000</v>
      </c>
      <c r="U77" s="20"/>
      <c r="V77" s="20"/>
      <c r="X77" s="20"/>
      <c r="Y77" s="20"/>
      <c r="Z77" s="20"/>
      <c r="AA77" s="20"/>
      <c r="AB77" s="233">
        <f t="shared" si="53"/>
        <v>168980</v>
      </c>
      <c r="AC77" s="20"/>
      <c r="AD77" s="28"/>
      <c r="AE77" s="26">
        <f t="shared" ref="AE77:AE82" si="59">SUM(AD77*12)</f>
        <v>0</v>
      </c>
      <c r="AF77" s="20"/>
      <c r="AG77" s="20"/>
      <c r="AH77" s="20"/>
      <c r="AI77" s="44"/>
      <c r="AJ77" s="55"/>
      <c r="AK77" s="20"/>
      <c r="AL77" s="62">
        <f t="shared" si="54"/>
        <v>1062980</v>
      </c>
      <c r="AM77" s="20"/>
      <c r="AN77" s="20"/>
      <c r="AO77" s="20"/>
      <c r="AP77" s="20"/>
      <c r="AQ77" s="20"/>
      <c r="AR77" s="20"/>
      <c r="AS77" s="62">
        <f t="shared" si="55"/>
        <v>0</v>
      </c>
      <c r="AT77" s="11">
        <f t="shared" si="56"/>
        <v>1062980</v>
      </c>
      <c r="AU77" s="304"/>
      <c r="AV77" s="27">
        <f t="shared" si="57"/>
        <v>287004.60000000003</v>
      </c>
      <c r="AY77" s="20">
        <v>33320</v>
      </c>
      <c r="AZ77" s="20"/>
      <c r="BA77" s="20"/>
      <c r="BB77" s="20">
        <v>35700</v>
      </c>
      <c r="BC77" s="11">
        <f t="shared" si="47"/>
        <v>356024.60000000003</v>
      </c>
      <c r="BD77" s="105"/>
    </row>
    <row r="78" spans="1:56" s="104" customFormat="1" ht="15" hidden="1" customHeight="1">
      <c r="A78" s="211"/>
      <c r="B78" s="219" t="s">
        <v>55</v>
      </c>
      <c r="C78" s="213"/>
      <c r="D78" s="220"/>
      <c r="E78" s="221"/>
      <c r="F78" s="222"/>
      <c r="G78" s="19">
        <v>171400</v>
      </c>
      <c r="H78" s="46"/>
      <c r="J78" s="46"/>
      <c r="K78" s="24"/>
      <c r="L78" s="24">
        <f>SUM(G78:J78)</f>
        <v>171400</v>
      </c>
      <c r="N78" s="20"/>
      <c r="O78" s="20"/>
      <c r="P78" s="28">
        <f t="shared" si="51"/>
        <v>171400</v>
      </c>
      <c r="Q78" s="25">
        <v>12</v>
      </c>
      <c r="S78" s="20">
        <f t="shared" si="52"/>
        <v>2056800</v>
      </c>
      <c r="T78" s="20">
        <v>170000</v>
      </c>
      <c r="U78" s="20"/>
      <c r="V78" s="20"/>
      <c r="X78" s="20"/>
      <c r="Y78" s="20"/>
      <c r="Z78" s="20"/>
      <c r="AA78" s="20"/>
      <c r="AB78" s="233">
        <f t="shared" si="53"/>
        <v>168980</v>
      </c>
      <c r="AC78" s="20"/>
      <c r="AD78" s="28">
        <v>12000</v>
      </c>
      <c r="AE78" s="26">
        <f t="shared" si="59"/>
        <v>144000</v>
      </c>
      <c r="AF78" s="20"/>
      <c r="AG78" s="20"/>
      <c r="AH78" s="20"/>
      <c r="AI78" s="44"/>
      <c r="AJ78" s="55"/>
      <c r="AK78" s="20"/>
      <c r="AL78" s="62">
        <f t="shared" si="54"/>
        <v>2539780</v>
      </c>
      <c r="AM78" s="20"/>
      <c r="AN78" s="20"/>
      <c r="AO78" s="20"/>
      <c r="AP78" s="20"/>
      <c r="AQ78" s="20"/>
      <c r="AR78" s="20"/>
      <c r="AS78" s="62">
        <f t="shared" si="55"/>
        <v>0</v>
      </c>
      <c r="AT78" s="11">
        <f t="shared" si="56"/>
        <v>2539780</v>
      </c>
      <c r="AU78" s="304"/>
      <c r="AV78" s="27">
        <f t="shared" si="57"/>
        <v>685740.60000000009</v>
      </c>
      <c r="AY78" s="20">
        <v>33320</v>
      </c>
      <c r="AZ78" s="20"/>
      <c r="BA78" s="20"/>
      <c r="BB78" s="20">
        <v>35700</v>
      </c>
      <c r="BC78" s="11">
        <f t="shared" si="47"/>
        <v>754760.60000000009</v>
      </c>
      <c r="BD78" s="105"/>
    </row>
    <row r="79" spans="1:56" s="104" customFormat="1" ht="15" hidden="1" customHeight="1">
      <c r="A79" s="211"/>
      <c r="B79" s="219" t="s">
        <v>55</v>
      </c>
      <c r="C79" s="223"/>
      <c r="D79" s="220"/>
      <c r="E79" s="221"/>
      <c r="F79" s="222"/>
      <c r="G79" s="24">
        <v>129000</v>
      </c>
      <c r="H79" s="45"/>
      <c r="J79" s="45"/>
      <c r="K79" s="24"/>
      <c r="L79" s="24">
        <v>129000</v>
      </c>
      <c r="N79" s="20"/>
      <c r="O79" s="20"/>
      <c r="P79" s="28">
        <f t="shared" si="51"/>
        <v>129000</v>
      </c>
      <c r="Q79" s="25">
        <v>12</v>
      </c>
      <c r="S79" s="20">
        <f t="shared" si="52"/>
        <v>1548000</v>
      </c>
      <c r="T79" s="26">
        <v>120000</v>
      </c>
      <c r="U79" s="20"/>
      <c r="V79" s="20"/>
      <c r="X79" s="20"/>
      <c r="Y79" s="20"/>
      <c r="Z79" s="20"/>
      <c r="AA79" s="20"/>
      <c r="AB79" s="233">
        <f t="shared" si="53"/>
        <v>168980</v>
      </c>
      <c r="AC79" s="20"/>
      <c r="AD79" s="19"/>
      <c r="AE79" s="26">
        <f t="shared" si="59"/>
        <v>0</v>
      </c>
      <c r="AF79" s="20"/>
      <c r="AG79" s="20"/>
      <c r="AH79" s="20"/>
      <c r="AI79" s="44"/>
      <c r="AJ79" s="55"/>
      <c r="AK79" s="20"/>
      <c r="AL79" s="62">
        <f t="shared" si="54"/>
        <v>1836980</v>
      </c>
      <c r="AM79" s="20"/>
      <c r="AN79" s="20"/>
      <c r="AO79" s="20"/>
      <c r="AP79" s="20"/>
      <c r="AQ79" s="20"/>
      <c r="AR79" s="20"/>
      <c r="AS79" s="62">
        <f t="shared" si="55"/>
        <v>0</v>
      </c>
      <c r="AT79" s="11">
        <f t="shared" si="56"/>
        <v>1836980</v>
      </c>
      <c r="AU79" s="304"/>
      <c r="AV79" s="27">
        <f t="shared" si="57"/>
        <v>495984.60000000003</v>
      </c>
      <c r="AY79" s="20">
        <v>33320</v>
      </c>
      <c r="AZ79" s="20"/>
      <c r="BA79" s="20"/>
      <c r="BB79" s="20">
        <v>35700</v>
      </c>
      <c r="BC79" s="11">
        <f t="shared" si="47"/>
        <v>565004.60000000009</v>
      </c>
      <c r="BD79" s="105"/>
    </row>
    <row r="80" spans="1:56" s="104" customFormat="1" ht="15" hidden="1" customHeight="1">
      <c r="A80" s="211"/>
      <c r="B80" s="219" t="s">
        <v>55</v>
      </c>
      <c r="C80" s="213"/>
      <c r="D80" s="220"/>
      <c r="E80" s="221"/>
      <c r="F80" s="222"/>
      <c r="G80" s="19">
        <v>171400</v>
      </c>
      <c r="H80" s="45"/>
      <c r="J80" s="45"/>
      <c r="K80" s="24"/>
      <c r="L80" s="24">
        <f>SUM(G80:J80)</f>
        <v>171400</v>
      </c>
      <c r="N80" s="20"/>
      <c r="O80" s="20"/>
      <c r="P80" s="28">
        <f t="shared" si="51"/>
        <v>171400</v>
      </c>
      <c r="Q80" s="25">
        <v>12</v>
      </c>
      <c r="S80" s="20">
        <f t="shared" si="52"/>
        <v>2056800</v>
      </c>
      <c r="T80" s="20">
        <v>170000</v>
      </c>
      <c r="U80" s="20"/>
      <c r="V80" s="20"/>
      <c r="X80" s="20"/>
      <c r="Y80" s="20"/>
      <c r="Z80" s="20"/>
      <c r="AA80" s="20"/>
      <c r="AB80" s="233">
        <f t="shared" si="53"/>
        <v>168980</v>
      </c>
      <c r="AC80" s="20"/>
      <c r="AD80" s="19"/>
      <c r="AE80" s="26">
        <f t="shared" si="59"/>
        <v>0</v>
      </c>
      <c r="AF80" s="20"/>
      <c r="AG80" s="20"/>
      <c r="AH80" s="20"/>
      <c r="AI80" s="44"/>
      <c r="AJ80" s="55"/>
      <c r="AK80" s="20"/>
      <c r="AL80" s="62">
        <f t="shared" si="54"/>
        <v>2395780</v>
      </c>
      <c r="AM80" s="20"/>
      <c r="AN80" s="20"/>
      <c r="AO80" s="20"/>
      <c r="AP80" s="20"/>
      <c r="AQ80" s="20"/>
      <c r="AR80" s="20"/>
      <c r="AS80" s="62">
        <f t="shared" si="55"/>
        <v>0</v>
      </c>
      <c r="AT80" s="11">
        <f t="shared" si="56"/>
        <v>2395780</v>
      </c>
      <c r="AU80" s="304"/>
      <c r="AV80" s="27">
        <f t="shared" si="57"/>
        <v>646860.60000000009</v>
      </c>
      <c r="AY80" s="20">
        <v>33320</v>
      </c>
      <c r="AZ80" s="20"/>
      <c r="BA80" s="20"/>
      <c r="BB80" s="20">
        <v>35700</v>
      </c>
      <c r="BC80" s="11">
        <f t="shared" si="47"/>
        <v>715880.60000000009</v>
      </c>
      <c r="BD80" s="105"/>
    </row>
    <row r="81" spans="1:56" s="104" customFormat="1" ht="15" hidden="1" customHeight="1">
      <c r="A81" s="211"/>
      <c r="B81" s="219" t="s">
        <v>55</v>
      </c>
      <c r="C81" s="213"/>
      <c r="D81" s="220"/>
      <c r="E81" s="221"/>
      <c r="F81" s="222"/>
      <c r="G81" s="55">
        <v>265722</v>
      </c>
      <c r="H81" s="53"/>
      <c r="J81" s="53"/>
      <c r="K81" s="24"/>
      <c r="L81" s="24">
        <f>SUM(G81:J81)</f>
        <v>265722</v>
      </c>
      <c r="N81" s="20"/>
      <c r="O81" s="20"/>
      <c r="P81" s="28">
        <f t="shared" si="51"/>
        <v>265700</v>
      </c>
      <c r="Q81" s="25">
        <v>12</v>
      </c>
      <c r="S81" s="20">
        <f t="shared" si="52"/>
        <v>3188664</v>
      </c>
      <c r="T81" s="20">
        <v>250000</v>
      </c>
      <c r="U81" s="20"/>
      <c r="V81" s="20"/>
      <c r="X81" s="20"/>
      <c r="Y81" s="20"/>
      <c r="Z81" s="20"/>
      <c r="AA81" s="20"/>
      <c r="AB81" s="233">
        <f t="shared" si="53"/>
        <v>168980</v>
      </c>
      <c r="AC81" s="20"/>
      <c r="AD81" s="54"/>
      <c r="AE81" s="26">
        <f t="shared" si="59"/>
        <v>0</v>
      </c>
      <c r="AF81" s="20"/>
      <c r="AG81" s="20"/>
      <c r="AH81" s="20"/>
      <c r="AI81" s="44"/>
      <c r="AJ81" s="55"/>
      <c r="AK81" s="20"/>
      <c r="AL81" s="62">
        <f t="shared" si="54"/>
        <v>3607644</v>
      </c>
      <c r="AM81" s="20"/>
      <c r="AN81" s="20"/>
      <c r="AO81" s="20"/>
      <c r="AP81" s="20"/>
      <c r="AQ81" s="20"/>
      <c r="AR81" s="20"/>
      <c r="AS81" s="62">
        <f t="shared" si="55"/>
        <v>0</v>
      </c>
      <c r="AT81" s="11">
        <f t="shared" si="56"/>
        <v>3607644</v>
      </c>
      <c r="AU81" s="304"/>
      <c r="AV81" s="27">
        <f t="shared" si="57"/>
        <v>974063.88000000012</v>
      </c>
      <c r="AY81" s="20">
        <v>33320</v>
      </c>
      <c r="AZ81" s="20"/>
      <c r="BA81" s="20"/>
      <c r="BB81" s="20">
        <v>35700</v>
      </c>
      <c r="BC81" s="11">
        <f t="shared" si="47"/>
        <v>1043083.8800000001</v>
      </c>
      <c r="BD81" s="105"/>
    </row>
    <row r="82" spans="1:56" s="104" customFormat="1" ht="15" hidden="1" customHeight="1">
      <c r="A82" s="211"/>
      <c r="B82" s="219" t="s">
        <v>55</v>
      </c>
      <c r="C82" s="223"/>
      <c r="D82" s="220"/>
      <c r="E82" s="221"/>
      <c r="F82" s="222"/>
      <c r="G82" s="24">
        <v>129000</v>
      </c>
      <c r="H82" s="45"/>
      <c r="J82" s="45"/>
      <c r="K82" s="24"/>
      <c r="L82" s="24">
        <v>129000</v>
      </c>
      <c r="N82" s="20"/>
      <c r="O82" s="20"/>
      <c r="P82" s="28">
        <f t="shared" si="51"/>
        <v>129000</v>
      </c>
      <c r="Q82" s="25">
        <v>12</v>
      </c>
      <c r="S82" s="20">
        <f t="shared" si="52"/>
        <v>1548000</v>
      </c>
      <c r="T82" s="26">
        <v>120000</v>
      </c>
      <c r="U82" s="20"/>
      <c r="V82" s="20"/>
      <c r="X82" s="20"/>
      <c r="Y82" s="20"/>
      <c r="Z82" s="20"/>
      <c r="AA82" s="20"/>
      <c r="AB82" s="233">
        <f t="shared" si="53"/>
        <v>168980</v>
      </c>
      <c r="AC82" s="20"/>
      <c r="AD82" s="19"/>
      <c r="AE82" s="26">
        <f t="shared" si="59"/>
        <v>0</v>
      </c>
      <c r="AF82" s="20"/>
      <c r="AG82" s="20"/>
      <c r="AH82" s="20"/>
      <c r="AI82" s="44"/>
      <c r="AJ82" s="55"/>
      <c r="AK82" s="20"/>
      <c r="AL82" s="62">
        <f t="shared" si="54"/>
        <v>1836980</v>
      </c>
      <c r="AM82" s="20"/>
      <c r="AN82" s="20"/>
      <c r="AO82" s="20"/>
      <c r="AP82" s="20"/>
      <c r="AQ82" s="20"/>
      <c r="AR82" s="20"/>
      <c r="AS82" s="62">
        <f t="shared" si="55"/>
        <v>0</v>
      </c>
      <c r="AT82" s="11">
        <f t="shared" si="56"/>
        <v>1836980</v>
      </c>
      <c r="AU82" s="304"/>
      <c r="AV82" s="27">
        <f t="shared" si="57"/>
        <v>495984.60000000003</v>
      </c>
      <c r="AY82" s="20">
        <v>33320</v>
      </c>
      <c r="AZ82" s="20"/>
      <c r="BA82" s="20"/>
      <c r="BB82" s="20">
        <v>35700</v>
      </c>
      <c r="BC82" s="11">
        <f t="shared" si="47"/>
        <v>565004.60000000009</v>
      </c>
      <c r="BD82" s="105"/>
    </row>
    <row r="83" spans="1:56" s="104" customFormat="1" ht="15" hidden="1" customHeight="1">
      <c r="A83" s="211"/>
      <c r="B83" s="219" t="s">
        <v>55</v>
      </c>
      <c r="C83" s="213"/>
      <c r="D83" s="220"/>
      <c r="E83" s="225"/>
      <c r="F83" s="222"/>
      <c r="G83" s="19">
        <v>240000</v>
      </c>
      <c r="H83" s="45"/>
      <c r="J83" s="45"/>
      <c r="K83" s="24"/>
      <c r="L83" s="24">
        <f>SUM(G83:J83)</f>
        <v>240000</v>
      </c>
      <c r="N83" s="20"/>
      <c r="O83" s="20"/>
      <c r="P83" s="28">
        <f t="shared" si="51"/>
        <v>240000</v>
      </c>
      <c r="Q83" s="25">
        <v>12</v>
      </c>
      <c r="S83" s="20">
        <f t="shared" si="52"/>
        <v>2880000</v>
      </c>
      <c r="T83" s="20">
        <v>250000</v>
      </c>
      <c r="U83" s="20"/>
      <c r="V83" s="20"/>
      <c r="X83" s="20"/>
      <c r="Y83" s="20"/>
      <c r="Z83" s="20"/>
      <c r="AA83" s="20"/>
      <c r="AB83" s="233">
        <f t="shared" si="53"/>
        <v>168980</v>
      </c>
      <c r="AC83" s="20"/>
      <c r="AD83" s="19"/>
      <c r="AE83" s="26"/>
      <c r="AF83" s="20"/>
      <c r="AG83" s="20"/>
      <c r="AH83" s="20"/>
      <c r="AI83" s="44"/>
      <c r="AJ83" s="55"/>
      <c r="AK83" s="20"/>
      <c r="AL83" s="62">
        <f t="shared" si="54"/>
        <v>3298980</v>
      </c>
      <c r="AM83" s="20"/>
      <c r="AN83" s="20"/>
      <c r="AO83" s="20"/>
      <c r="AP83" s="20"/>
      <c r="AQ83" s="20"/>
      <c r="AR83" s="20"/>
      <c r="AS83" s="62">
        <f t="shared" si="55"/>
        <v>0</v>
      </c>
      <c r="AT83" s="11">
        <f t="shared" si="56"/>
        <v>3298980</v>
      </c>
      <c r="AU83" s="304"/>
      <c r="AV83" s="27">
        <f t="shared" si="57"/>
        <v>890724.60000000009</v>
      </c>
      <c r="AY83" s="20">
        <v>33320</v>
      </c>
      <c r="AZ83" s="20"/>
      <c r="BA83" s="20"/>
      <c r="BB83" s="20">
        <v>35700</v>
      </c>
      <c r="BC83" s="11">
        <f t="shared" si="47"/>
        <v>959744.60000000009</v>
      </c>
      <c r="BD83" s="105"/>
    </row>
    <row r="84" spans="1:56" s="104" customFormat="1" ht="15" hidden="1" customHeight="1">
      <c r="A84" s="211"/>
      <c r="B84" s="219" t="s">
        <v>55</v>
      </c>
      <c r="C84" s="223"/>
      <c r="D84" s="220"/>
      <c r="E84" s="221"/>
      <c r="F84" s="222"/>
      <c r="G84" s="24">
        <v>129000</v>
      </c>
      <c r="H84" s="46"/>
      <c r="J84" s="46"/>
      <c r="K84" s="24"/>
      <c r="L84" s="24">
        <v>129000</v>
      </c>
      <c r="N84" s="20"/>
      <c r="O84" s="20"/>
      <c r="P84" s="28">
        <f t="shared" si="51"/>
        <v>129000</v>
      </c>
      <c r="Q84" s="25">
        <v>12</v>
      </c>
      <c r="S84" s="20">
        <f t="shared" si="52"/>
        <v>1548000</v>
      </c>
      <c r="T84" s="26">
        <v>120000</v>
      </c>
      <c r="U84" s="20"/>
      <c r="V84" s="20"/>
      <c r="X84" s="20"/>
      <c r="Y84" s="20"/>
      <c r="Z84" s="20"/>
      <c r="AA84" s="20"/>
      <c r="AB84" s="233">
        <f t="shared" si="53"/>
        <v>168980</v>
      </c>
      <c r="AC84" s="20"/>
      <c r="AD84" s="28"/>
      <c r="AE84" s="26">
        <f t="shared" ref="AE84:AE93" si="60">SUM(AD84*12)</f>
        <v>0</v>
      </c>
      <c r="AF84" s="20"/>
      <c r="AG84" s="20"/>
      <c r="AH84" s="20"/>
      <c r="AI84" s="44"/>
      <c r="AJ84" s="55"/>
      <c r="AK84" s="20"/>
      <c r="AL84" s="62">
        <f t="shared" si="54"/>
        <v>1836980</v>
      </c>
      <c r="AM84" s="20"/>
      <c r="AN84" s="20"/>
      <c r="AO84" s="20"/>
      <c r="AP84" s="20"/>
      <c r="AQ84" s="20"/>
      <c r="AR84" s="20"/>
      <c r="AS84" s="62">
        <f t="shared" si="55"/>
        <v>0</v>
      </c>
      <c r="AT84" s="11">
        <f t="shared" si="56"/>
        <v>1836980</v>
      </c>
      <c r="AU84" s="304"/>
      <c r="AV84" s="27">
        <f t="shared" si="57"/>
        <v>495984.60000000003</v>
      </c>
      <c r="AY84" s="20">
        <v>33320</v>
      </c>
      <c r="AZ84" s="20"/>
      <c r="BA84" s="20"/>
      <c r="BB84" s="20">
        <v>35700</v>
      </c>
      <c r="BC84" s="11">
        <f t="shared" si="47"/>
        <v>565004.60000000009</v>
      </c>
      <c r="BD84" s="105"/>
    </row>
    <row r="85" spans="1:56" s="104" customFormat="1" ht="15" hidden="1" customHeight="1">
      <c r="A85" s="211"/>
      <c r="B85" s="219" t="s">
        <v>55</v>
      </c>
      <c r="C85" s="223"/>
      <c r="D85" s="219"/>
      <c r="E85" s="221"/>
      <c r="F85" s="222"/>
      <c r="G85" s="24">
        <v>129000</v>
      </c>
      <c r="H85" s="45"/>
      <c r="J85" s="45">
        <v>50000</v>
      </c>
      <c r="K85" s="24"/>
      <c r="L85" s="24">
        <f>SUM(G85:J85)</f>
        <v>179000</v>
      </c>
      <c r="N85" s="20"/>
      <c r="O85" s="20"/>
      <c r="P85" s="28">
        <f t="shared" si="51"/>
        <v>179000</v>
      </c>
      <c r="Q85" s="25">
        <v>12</v>
      </c>
      <c r="S85" s="20">
        <f t="shared" si="52"/>
        <v>2148000</v>
      </c>
      <c r="T85" s="20">
        <v>120000</v>
      </c>
      <c r="U85" s="20"/>
      <c r="V85" s="20"/>
      <c r="X85" s="20"/>
      <c r="Y85" s="20"/>
      <c r="Z85" s="20"/>
      <c r="AA85" s="20"/>
      <c r="AB85" s="233">
        <f t="shared" si="53"/>
        <v>168980</v>
      </c>
      <c r="AC85" s="20"/>
      <c r="AD85" s="19"/>
      <c r="AE85" s="26">
        <f t="shared" si="60"/>
        <v>0</v>
      </c>
      <c r="AF85" s="20"/>
      <c r="AG85" s="20"/>
      <c r="AH85" s="20"/>
      <c r="AI85" s="44"/>
      <c r="AJ85" s="55"/>
      <c r="AK85" s="20"/>
      <c r="AL85" s="62">
        <f t="shared" si="54"/>
        <v>2436980</v>
      </c>
      <c r="AM85" s="20"/>
      <c r="AN85" s="20"/>
      <c r="AO85" s="20"/>
      <c r="AP85" s="20"/>
      <c r="AQ85" s="20"/>
      <c r="AR85" s="20"/>
      <c r="AS85" s="62">
        <f t="shared" si="55"/>
        <v>0</v>
      </c>
      <c r="AT85" s="11">
        <f t="shared" si="56"/>
        <v>2436980</v>
      </c>
      <c r="AU85" s="304"/>
      <c r="AV85" s="27">
        <f t="shared" si="57"/>
        <v>657984.60000000009</v>
      </c>
      <c r="AY85" s="20">
        <v>33320</v>
      </c>
      <c r="AZ85" s="20"/>
      <c r="BA85" s="20"/>
      <c r="BB85" s="20">
        <v>35700</v>
      </c>
      <c r="BC85" s="11">
        <f t="shared" si="47"/>
        <v>727004.60000000009</v>
      </c>
      <c r="BD85" s="105"/>
    </row>
    <row r="86" spans="1:56" s="104" customFormat="1" ht="15" hidden="1" customHeight="1">
      <c r="A86" s="211"/>
      <c r="B86" s="219" t="s">
        <v>55</v>
      </c>
      <c r="C86" s="223"/>
      <c r="D86" s="220"/>
      <c r="E86" s="221"/>
      <c r="F86" s="222"/>
      <c r="G86" s="24">
        <v>129000</v>
      </c>
      <c r="H86" s="45"/>
      <c r="J86" s="45"/>
      <c r="K86" s="24"/>
      <c r="L86" s="24">
        <v>129000</v>
      </c>
      <c r="N86" s="20"/>
      <c r="O86" s="20"/>
      <c r="P86" s="28">
        <f t="shared" si="51"/>
        <v>129000</v>
      </c>
      <c r="Q86" s="25">
        <v>12</v>
      </c>
      <c r="S86" s="20">
        <f t="shared" si="52"/>
        <v>1548000</v>
      </c>
      <c r="T86" s="26">
        <v>120000</v>
      </c>
      <c r="U86" s="20"/>
      <c r="V86" s="20"/>
      <c r="X86" s="20"/>
      <c r="Y86" s="20"/>
      <c r="Z86" s="20"/>
      <c r="AA86" s="20"/>
      <c r="AB86" s="233">
        <f t="shared" si="53"/>
        <v>168980</v>
      </c>
      <c r="AC86" s="20"/>
      <c r="AD86" s="19"/>
      <c r="AE86" s="26">
        <f t="shared" si="60"/>
        <v>0</v>
      </c>
      <c r="AF86" s="20"/>
      <c r="AG86" s="20"/>
      <c r="AH86" s="20"/>
      <c r="AI86" s="44"/>
      <c r="AJ86" s="55"/>
      <c r="AK86" s="20"/>
      <c r="AL86" s="62">
        <f t="shared" si="54"/>
        <v>1836980</v>
      </c>
      <c r="AM86" s="20"/>
      <c r="AN86" s="20"/>
      <c r="AO86" s="20"/>
      <c r="AP86" s="20"/>
      <c r="AQ86" s="20"/>
      <c r="AR86" s="20"/>
      <c r="AS86" s="62">
        <f t="shared" si="55"/>
        <v>0</v>
      </c>
      <c r="AT86" s="11">
        <f t="shared" si="56"/>
        <v>1836980</v>
      </c>
      <c r="AU86" s="304"/>
      <c r="AV86" s="27">
        <f t="shared" si="57"/>
        <v>495984.60000000003</v>
      </c>
      <c r="AY86" s="20">
        <v>33320</v>
      </c>
      <c r="AZ86" s="20"/>
      <c r="BA86" s="20"/>
      <c r="BB86" s="20">
        <v>35700</v>
      </c>
      <c r="BC86" s="11">
        <f t="shared" si="47"/>
        <v>565004.60000000009</v>
      </c>
      <c r="BD86" s="105"/>
    </row>
    <row r="87" spans="1:56" s="104" customFormat="1" ht="15" hidden="1" customHeight="1">
      <c r="A87" s="211"/>
      <c r="B87" s="219" t="s">
        <v>55</v>
      </c>
      <c r="C87" s="213"/>
      <c r="D87" s="220"/>
      <c r="E87" s="221"/>
      <c r="F87" s="222"/>
      <c r="G87" s="19">
        <v>317199</v>
      </c>
      <c r="H87" s="46"/>
      <c r="J87" s="46">
        <v>48001</v>
      </c>
      <c r="K87" s="24"/>
      <c r="L87" s="24">
        <f>SUM(G87:J87)</f>
        <v>365200</v>
      </c>
      <c r="N87" s="20"/>
      <c r="O87" s="20"/>
      <c r="P87" s="28">
        <f t="shared" si="51"/>
        <v>365200</v>
      </c>
      <c r="Q87" s="25">
        <v>12</v>
      </c>
      <c r="S87" s="20">
        <f t="shared" si="52"/>
        <v>4382400</v>
      </c>
      <c r="T87" s="26">
        <v>300000</v>
      </c>
      <c r="U87" s="20"/>
      <c r="V87" s="20"/>
      <c r="X87" s="20"/>
      <c r="Y87" s="20"/>
      <c r="Z87" s="20"/>
      <c r="AA87" s="20">
        <f>G87*5</f>
        <v>1585995</v>
      </c>
      <c r="AB87" s="233">
        <f t="shared" si="53"/>
        <v>168980</v>
      </c>
      <c r="AC87" s="20"/>
      <c r="AD87" s="28"/>
      <c r="AE87" s="26">
        <f t="shared" si="60"/>
        <v>0</v>
      </c>
      <c r="AF87" s="20"/>
      <c r="AG87" s="20"/>
      <c r="AH87" s="20"/>
      <c r="AI87" s="44"/>
      <c r="AJ87" s="55"/>
      <c r="AK87" s="20"/>
      <c r="AL87" s="62">
        <f t="shared" si="54"/>
        <v>6437375</v>
      </c>
      <c r="AM87" s="20"/>
      <c r="AN87" s="20"/>
      <c r="AO87" s="20"/>
      <c r="AP87" s="20"/>
      <c r="AQ87" s="20"/>
      <c r="AR87" s="20"/>
      <c r="AS87" s="62">
        <f t="shared" si="55"/>
        <v>0</v>
      </c>
      <c r="AT87" s="11">
        <f t="shared" si="56"/>
        <v>6437375</v>
      </c>
      <c r="AU87" s="304"/>
      <c r="AV87" s="27">
        <f t="shared" si="57"/>
        <v>1738091.25</v>
      </c>
      <c r="AY87" s="20">
        <v>33320</v>
      </c>
      <c r="AZ87" s="20"/>
      <c r="BA87" s="20"/>
      <c r="BB87" s="20">
        <v>35700</v>
      </c>
      <c r="BC87" s="11">
        <f t="shared" si="47"/>
        <v>1807111.25</v>
      </c>
      <c r="BD87" s="105"/>
    </row>
    <row r="88" spans="1:56" s="104" customFormat="1" ht="15" hidden="1" customHeight="1">
      <c r="A88" s="211"/>
      <c r="B88" s="219" t="s">
        <v>55</v>
      </c>
      <c r="C88" s="223"/>
      <c r="D88" s="220"/>
      <c r="E88" s="221"/>
      <c r="F88" s="222"/>
      <c r="G88" s="24">
        <v>129000</v>
      </c>
      <c r="H88" s="46"/>
      <c r="J88" s="46"/>
      <c r="K88" s="24"/>
      <c r="L88" s="24">
        <v>129000</v>
      </c>
      <c r="N88" s="20"/>
      <c r="O88" s="20"/>
      <c r="P88" s="28">
        <f t="shared" si="51"/>
        <v>129000</v>
      </c>
      <c r="Q88" s="25">
        <v>12</v>
      </c>
      <c r="S88" s="20">
        <f t="shared" si="52"/>
        <v>1548000</v>
      </c>
      <c r="T88" s="26">
        <v>120000</v>
      </c>
      <c r="U88" s="20"/>
      <c r="V88" s="20"/>
      <c r="X88" s="20"/>
      <c r="Y88" s="20"/>
      <c r="Z88" s="20"/>
      <c r="AA88" s="20"/>
      <c r="AB88" s="233">
        <f t="shared" si="53"/>
        <v>168980</v>
      </c>
      <c r="AC88" s="20"/>
      <c r="AD88" s="28"/>
      <c r="AE88" s="26">
        <f t="shared" si="60"/>
        <v>0</v>
      </c>
      <c r="AF88" s="20"/>
      <c r="AG88" s="20"/>
      <c r="AH88" s="20"/>
      <c r="AI88" s="44"/>
      <c r="AJ88" s="55"/>
      <c r="AK88" s="20"/>
      <c r="AL88" s="62">
        <f t="shared" si="54"/>
        <v>1836980</v>
      </c>
      <c r="AM88" s="20"/>
      <c r="AN88" s="20"/>
      <c r="AO88" s="20"/>
      <c r="AP88" s="20"/>
      <c r="AQ88" s="20"/>
      <c r="AR88" s="20"/>
      <c r="AS88" s="62">
        <f t="shared" si="55"/>
        <v>0</v>
      </c>
      <c r="AT88" s="11">
        <f t="shared" si="56"/>
        <v>1836980</v>
      </c>
      <c r="AU88" s="304"/>
      <c r="AV88" s="27">
        <f t="shared" si="57"/>
        <v>495984.60000000003</v>
      </c>
      <c r="AY88" s="20">
        <v>33320</v>
      </c>
      <c r="AZ88" s="20"/>
      <c r="BA88" s="20"/>
      <c r="BB88" s="20">
        <v>35700</v>
      </c>
      <c r="BC88" s="11">
        <f t="shared" si="47"/>
        <v>565004.60000000009</v>
      </c>
      <c r="BD88" s="105"/>
    </row>
    <row r="89" spans="1:56" s="104" customFormat="1" ht="15" hidden="1" customHeight="1">
      <c r="A89" s="211"/>
      <c r="B89" s="219" t="s">
        <v>55</v>
      </c>
      <c r="C89" s="213"/>
      <c r="D89" s="220"/>
      <c r="E89" s="221"/>
      <c r="F89" s="222"/>
      <c r="G89" s="19">
        <v>282865</v>
      </c>
      <c r="H89" s="46"/>
      <c r="J89" s="46"/>
      <c r="K89" s="24"/>
      <c r="L89" s="24">
        <f>SUM(G89:J89)</f>
        <v>282865</v>
      </c>
      <c r="N89" s="20"/>
      <c r="O89" s="20"/>
      <c r="P89" s="28">
        <f t="shared" si="51"/>
        <v>282900</v>
      </c>
      <c r="Q89" s="25">
        <v>12</v>
      </c>
      <c r="S89" s="20">
        <f t="shared" si="52"/>
        <v>3394380</v>
      </c>
      <c r="T89" s="20">
        <v>250000</v>
      </c>
      <c r="U89" s="20"/>
      <c r="V89" s="20"/>
      <c r="X89" s="20"/>
      <c r="Y89" s="20"/>
      <c r="Z89" s="20"/>
      <c r="AA89" s="20"/>
      <c r="AB89" s="233">
        <f t="shared" si="53"/>
        <v>168980</v>
      </c>
      <c r="AC89" s="20"/>
      <c r="AD89" s="28"/>
      <c r="AE89" s="26">
        <f t="shared" si="60"/>
        <v>0</v>
      </c>
      <c r="AF89" s="20"/>
      <c r="AG89" s="20"/>
      <c r="AH89" s="20"/>
      <c r="AI89" s="44"/>
      <c r="AJ89" s="55"/>
      <c r="AK89" s="20"/>
      <c r="AL89" s="62">
        <f t="shared" si="54"/>
        <v>3813360</v>
      </c>
      <c r="AM89" s="20"/>
      <c r="AN89" s="20"/>
      <c r="AO89" s="20"/>
      <c r="AP89" s="20"/>
      <c r="AQ89" s="20"/>
      <c r="AR89" s="20"/>
      <c r="AS89" s="62">
        <f t="shared" si="55"/>
        <v>0</v>
      </c>
      <c r="AT89" s="11">
        <f t="shared" si="56"/>
        <v>3813360</v>
      </c>
      <c r="AU89" s="304"/>
      <c r="AV89" s="27">
        <f t="shared" si="57"/>
        <v>1029607.2000000001</v>
      </c>
      <c r="AY89" s="20">
        <v>33320</v>
      </c>
      <c r="AZ89" s="20"/>
      <c r="BA89" s="20"/>
      <c r="BB89" s="20">
        <v>35700</v>
      </c>
      <c r="BC89" s="11">
        <f t="shared" si="47"/>
        <v>1098627.2000000002</v>
      </c>
      <c r="BD89" s="105"/>
    </row>
    <row r="90" spans="1:56" s="104" customFormat="1" ht="15" hidden="1" customHeight="1">
      <c r="A90" s="211"/>
      <c r="B90" s="219" t="s">
        <v>55</v>
      </c>
      <c r="C90" s="213"/>
      <c r="D90" s="220"/>
      <c r="E90" s="221"/>
      <c r="F90" s="222"/>
      <c r="G90" s="19">
        <v>222900</v>
      </c>
      <c r="H90" s="46"/>
      <c r="J90" s="46"/>
      <c r="K90" s="24"/>
      <c r="L90" s="24">
        <f>SUM(G90:J90)</f>
        <v>222900</v>
      </c>
      <c r="N90" s="20"/>
      <c r="O90" s="20"/>
      <c r="P90" s="28">
        <f t="shared" si="51"/>
        <v>222900</v>
      </c>
      <c r="Q90" s="25">
        <v>12</v>
      </c>
      <c r="S90" s="20">
        <f t="shared" si="52"/>
        <v>2674800</v>
      </c>
      <c r="T90" s="20">
        <v>250000</v>
      </c>
      <c r="U90" s="20"/>
      <c r="V90" s="20"/>
      <c r="X90" s="20"/>
      <c r="Y90" s="20"/>
      <c r="Z90" s="20"/>
      <c r="AA90" s="20"/>
      <c r="AB90" s="233">
        <f t="shared" si="53"/>
        <v>168980</v>
      </c>
      <c r="AC90" s="20"/>
      <c r="AD90" s="28">
        <v>5000</v>
      </c>
      <c r="AE90" s="26">
        <f t="shared" si="60"/>
        <v>60000</v>
      </c>
      <c r="AF90" s="20"/>
      <c r="AG90" s="20"/>
      <c r="AH90" s="20"/>
      <c r="AI90" s="44"/>
      <c r="AJ90" s="55"/>
      <c r="AK90" s="20"/>
      <c r="AL90" s="62">
        <f t="shared" si="54"/>
        <v>3153780</v>
      </c>
      <c r="AM90" s="20"/>
      <c r="AN90" s="20"/>
      <c r="AO90" s="20"/>
      <c r="AP90" s="20"/>
      <c r="AQ90" s="20"/>
      <c r="AR90" s="20"/>
      <c r="AS90" s="62">
        <f t="shared" si="55"/>
        <v>0</v>
      </c>
      <c r="AT90" s="11">
        <f t="shared" si="56"/>
        <v>3153780</v>
      </c>
      <c r="AU90" s="304"/>
      <c r="AV90" s="27">
        <f t="shared" si="57"/>
        <v>851520.60000000009</v>
      </c>
      <c r="AY90" s="20">
        <v>33320</v>
      </c>
      <c r="AZ90" s="20"/>
      <c r="BA90" s="20"/>
      <c r="BB90" s="20">
        <v>35700</v>
      </c>
      <c r="BC90" s="11">
        <f t="shared" si="47"/>
        <v>920540.60000000009</v>
      </c>
      <c r="BD90" s="105"/>
    </row>
    <row r="91" spans="1:56" s="104" customFormat="1" ht="15" hidden="1" customHeight="1">
      <c r="A91" s="211"/>
      <c r="B91" s="219" t="s">
        <v>55</v>
      </c>
      <c r="C91" s="223"/>
      <c r="D91" s="220"/>
      <c r="E91" s="221"/>
      <c r="F91" s="222"/>
      <c r="G91" s="24">
        <v>129000</v>
      </c>
      <c r="H91" s="46"/>
      <c r="J91" s="46"/>
      <c r="K91" s="24"/>
      <c r="L91" s="24">
        <v>129000</v>
      </c>
      <c r="N91" s="20"/>
      <c r="O91" s="20"/>
      <c r="P91" s="28">
        <f t="shared" si="51"/>
        <v>129000</v>
      </c>
      <c r="Q91" s="25">
        <v>12</v>
      </c>
      <c r="S91" s="20">
        <f t="shared" si="52"/>
        <v>1548000</v>
      </c>
      <c r="T91" s="26">
        <v>120000</v>
      </c>
      <c r="U91" s="20"/>
      <c r="V91" s="20"/>
      <c r="X91" s="20"/>
      <c r="Y91" s="20"/>
      <c r="Z91" s="20"/>
      <c r="AA91" s="20"/>
      <c r="AB91" s="233">
        <f t="shared" si="53"/>
        <v>168980</v>
      </c>
      <c r="AC91" s="20"/>
      <c r="AD91" s="28"/>
      <c r="AE91" s="26">
        <f t="shared" si="60"/>
        <v>0</v>
      </c>
      <c r="AF91" s="20"/>
      <c r="AG91" s="20"/>
      <c r="AH91" s="20"/>
      <c r="AI91" s="44"/>
      <c r="AJ91" s="55"/>
      <c r="AK91" s="20"/>
      <c r="AL91" s="62">
        <f t="shared" si="54"/>
        <v>1836980</v>
      </c>
      <c r="AM91" s="20"/>
      <c r="AN91" s="20"/>
      <c r="AO91" s="20"/>
      <c r="AP91" s="20"/>
      <c r="AQ91" s="20"/>
      <c r="AR91" s="20"/>
      <c r="AS91" s="62">
        <f t="shared" si="55"/>
        <v>0</v>
      </c>
      <c r="AT91" s="11">
        <f t="shared" si="56"/>
        <v>1836980</v>
      </c>
      <c r="AU91" s="304"/>
      <c r="AV91" s="27">
        <f t="shared" si="57"/>
        <v>495984.60000000003</v>
      </c>
      <c r="AY91" s="20">
        <v>33320</v>
      </c>
      <c r="AZ91" s="20"/>
      <c r="BA91" s="20"/>
      <c r="BB91" s="20">
        <v>35700</v>
      </c>
      <c r="BC91" s="11">
        <f t="shared" si="47"/>
        <v>565004.60000000009</v>
      </c>
      <c r="BD91" s="105"/>
    </row>
    <row r="92" spans="1:56" s="104" customFormat="1" ht="15" hidden="1" customHeight="1">
      <c r="A92" s="211"/>
      <c r="B92" s="219" t="s">
        <v>55</v>
      </c>
      <c r="C92" s="213"/>
      <c r="D92" s="220"/>
      <c r="E92" s="221"/>
      <c r="F92" s="222"/>
      <c r="G92" s="19">
        <v>231428</v>
      </c>
      <c r="H92" s="46"/>
      <c r="J92" s="46">
        <v>8572</v>
      </c>
      <c r="K92" s="24"/>
      <c r="L92" s="24">
        <f>SUM(G92:J92)</f>
        <v>240000</v>
      </c>
      <c r="N92" s="20"/>
      <c r="O92" s="20"/>
      <c r="P92" s="28">
        <f t="shared" si="51"/>
        <v>240000</v>
      </c>
      <c r="Q92" s="25">
        <v>12</v>
      </c>
      <c r="S92" s="20">
        <f t="shared" si="52"/>
        <v>2880000</v>
      </c>
      <c r="T92" s="20">
        <v>250000</v>
      </c>
      <c r="U92" s="20"/>
      <c r="V92" s="20"/>
      <c r="X92" s="20"/>
      <c r="Y92" s="20"/>
      <c r="Z92" s="20"/>
      <c r="AA92" s="20"/>
      <c r="AB92" s="233">
        <f t="shared" si="53"/>
        <v>168980</v>
      </c>
      <c r="AC92" s="20"/>
      <c r="AD92" s="28">
        <v>12000</v>
      </c>
      <c r="AE92" s="26">
        <f t="shared" si="60"/>
        <v>144000</v>
      </c>
      <c r="AF92" s="20"/>
      <c r="AG92" s="20"/>
      <c r="AH92" s="20"/>
      <c r="AI92" s="44"/>
      <c r="AJ92" s="55"/>
      <c r="AK92" s="20"/>
      <c r="AL92" s="62">
        <f t="shared" si="54"/>
        <v>3442980</v>
      </c>
      <c r="AM92" s="20"/>
      <c r="AN92" s="20"/>
      <c r="AO92" s="20"/>
      <c r="AP92" s="20"/>
      <c r="AQ92" s="20"/>
      <c r="AR92" s="20"/>
      <c r="AS92" s="62">
        <f t="shared" si="55"/>
        <v>0</v>
      </c>
      <c r="AT92" s="11">
        <f t="shared" si="56"/>
        <v>3442980</v>
      </c>
      <c r="AU92" s="304"/>
      <c r="AV92" s="27">
        <f t="shared" si="57"/>
        <v>929604.60000000009</v>
      </c>
      <c r="AY92" s="20">
        <v>33320</v>
      </c>
      <c r="AZ92" s="20"/>
      <c r="BA92" s="20"/>
      <c r="BB92" s="20">
        <v>35700</v>
      </c>
      <c r="BC92" s="11">
        <f t="shared" si="47"/>
        <v>998624.60000000009</v>
      </c>
      <c r="BD92" s="105"/>
    </row>
    <row r="93" spans="1:56" s="104" customFormat="1" ht="15" hidden="1" customHeight="1">
      <c r="A93" s="211"/>
      <c r="B93" s="219" t="s">
        <v>55</v>
      </c>
      <c r="C93" s="213"/>
      <c r="D93" s="220"/>
      <c r="E93" s="221"/>
      <c r="F93" s="222"/>
      <c r="G93" s="19">
        <v>317200</v>
      </c>
      <c r="H93" s="46"/>
      <c r="J93" s="46"/>
      <c r="K93" s="24"/>
      <c r="L93" s="24">
        <f>SUM(G93:J93)</f>
        <v>317200</v>
      </c>
      <c r="N93" s="20"/>
      <c r="O93" s="20"/>
      <c r="P93" s="28">
        <f t="shared" si="51"/>
        <v>317200</v>
      </c>
      <c r="Q93" s="25">
        <v>12</v>
      </c>
      <c r="S93" s="20">
        <f t="shared" ref="S93:S110" si="61">SUM(L93*12)+K93</f>
        <v>3806400</v>
      </c>
      <c r="T93" s="26">
        <v>300000</v>
      </c>
      <c r="U93" s="20"/>
      <c r="V93" s="20"/>
      <c r="X93" s="20"/>
      <c r="Y93" s="20"/>
      <c r="Z93" s="20"/>
      <c r="AA93" s="20"/>
      <c r="AB93" s="233">
        <f t="shared" si="53"/>
        <v>168980</v>
      </c>
      <c r="AC93" s="20"/>
      <c r="AD93" s="28"/>
      <c r="AE93" s="26">
        <f t="shared" si="60"/>
        <v>0</v>
      </c>
      <c r="AF93" s="20"/>
      <c r="AG93" s="20"/>
      <c r="AH93" s="20"/>
      <c r="AI93" s="44"/>
      <c r="AJ93" s="55"/>
      <c r="AK93" s="20"/>
      <c r="AL93" s="62">
        <f t="shared" si="54"/>
        <v>4275380</v>
      </c>
      <c r="AM93" s="20"/>
      <c r="AN93" s="20"/>
      <c r="AO93" s="20"/>
      <c r="AP93" s="20"/>
      <c r="AQ93" s="20"/>
      <c r="AR93" s="20"/>
      <c r="AS93" s="62">
        <f t="shared" si="55"/>
        <v>0</v>
      </c>
      <c r="AT93" s="11">
        <f t="shared" si="56"/>
        <v>4275380</v>
      </c>
      <c r="AU93" s="304"/>
      <c r="AV93" s="27">
        <f t="shared" si="57"/>
        <v>1154352.6000000001</v>
      </c>
      <c r="AY93" s="20">
        <v>33320</v>
      </c>
      <c r="AZ93" s="20"/>
      <c r="BA93" s="20"/>
      <c r="BB93" s="20">
        <v>35700</v>
      </c>
      <c r="BC93" s="11">
        <f t="shared" si="47"/>
        <v>1223372.6000000001</v>
      </c>
      <c r="BD93" s="105"/>
    </row>
    <row r="94" spans="1:56" s="104" customFormat="1" ht="15" hidden="1" customHeight="1">
      <c r="A94" s="211"/>
      <c r="B94" s="219" t="s">
        <v>55</v>
      </c>
      <c r="C94" s="223"/>
      <c r="D94" s="220"/>
      <c r="E94" s="221"/>
      <c r="F94" s="222"/>
      <c r="G94" s="24">
        <v>129000</v>
      </c>
      <c r="H94" s="46"/>
      <c r="J94" s="46"/>
      <c r="K94" s="24"/>
      <c r="L94" s="24">
        <v>129000</v>
      </c>
      <c r="N94" s="20"/>
      <c r="O94" s="20"/>
      <c r="P94" s="28">
        <f t="shared" si="51"/>
        <v>129000</v>
      </c>
      <c r="Q94" s="25">
        <v>12</v>
      </c>
      <c r="S94" s="20">
        <f t="shared" si="61"/>
        <v>1548000</v>
      </c>
      <c r="T94" s="26">
        <v>120000</v>
      </c>
      <c r="U94" s="20"/>
      <c r="V94" s="20"/>
      <c r="X94" s="20"/>
      <c r="Y94" s="20"/>
      <c r="Z94" s="20"/>
      <c r="AA94" s="20"/>
      <c r="AB94" s="233">
        <f t="shared" si="53"/>
        <v>168980</v>
      </c>
      <c r="AC94" s="20"/>
      <c r="AD94" s="28"/>
      <c r="AE94" s="26"/>
      <c r="AF94" s="20"/>
      <c r="AG94" s="20"/>
      <c r="AH94" s="20"/>
      <c r="AI94" s="44"/>
      <c r="AJ94" s="55"/>
      <c r="AK94" s="20"/>
      <c r="AL94" s="62">
        <f t="shared" si="54"/>
        <v>1836980</v>
      </c>
      <c r="AM94" s="20"/>
      <c r="AN94" s="20"/>
      <c r="AO94" s="20"/>
      <c r="AP94" s="20"/>
      <c r="AQ94" s="20"/>
      <c r="AR94" s="20"/>
      <c r="AS94" s="62">
        <f t="shared" si="55"/>
        <v>0</v>
      </c>
      <c r="AT94" s="11">
        <f t="shared" si="56"/>
        <v>1836980</v>
      </c>
      <c r="AU94" s="304"/>
      <c r="AV94" s="27">
        <f t="shared" si="57"/>
        <v>495984.60000000003</v>
      </c>
      <c r="AY94" s="20">
        <v>33320</v>
      </c>
      <c r="AZ94" s="20"/>
      <c r="BA94" s="20"/>
      <c r="BB94" s="20">
        <v>35700</v>
      </c>
      <c r="BC94" s="11">
        <f t="shared" si="47"/>
        <v>565004.60000000009</v>
      </c>
      <c r="BD94" s="105"/>
    </row>
    <row r="95" spans="1:56" s="104" customFormat="1" ht="15" hidden="1" customHeight="1">
      <c r="A95" s="211"/>
      <c r="B95" s="219" t="s">
        <v>55</v>
      </c>
      <c r="C95" s="213"/>
      <c r="D95" s="220"/>
      <c r="E95" s="221"/>
      <c r="F95" s="222"/>
      <c r="G95" s="19">
        <v>265722</v>
      </c>
      <c r="H95" s="46"/>
      <c r="J95" s="46">
        <v>48001</v>
      </c>
      <c r="K95" s="24"/>
      <c r="L95" s="24">
        <f t="shared" ref="L95:L110" si="62">SUM(G95:J95)</f>
        <v>313723</v>
      </c>
      <c r="N95" s="20"/>
      <c r="O95" s="20"/>
      <c r="P95" s="28">
        <f t="shared" si="51"/>
        <v>313700</v>
      </c>
      <c r="Q95" s="25">
        <v>12</v>
      </c>
      <c r="S95" s="20">
        <f t="shared" si="61"/>
        <v>3764676</v>
      </c>
      <c r="T95" s="20">
        <v>250000</v>
      </c>
      <c r="U95" s="20"/>
      <c r="V95" s="20"/>
      <c r="X95" s="20"/>
      <c r="Y95" s="20"/>
      <c r="Z95" s="20"/>
      <c r="AA95" s="20"/>
      <c r="AB95" s="233">
        <f t="shared" si="53"/>
        <v>168980</v>
      </c>
      <c r="AC95" s="20"/>
      <c r="AD95" s="28"/>
      <c r="AE95" s="26">
        <f t="shared" ref="AE95:AE100" si="63">SUM(AD95*12)</f>
        <v>0</v>
      </c>
      <c r="AF95" s="20"/>
      <c r="AG95" s="20"/>
      <c r="AH95" s="20"/>
      <c r="AI95" s="44"/>
      <c r="AJ95" s="55"/>
      <c r="AK95" s="20"/>
      <c r="AL95" s="62">
        <f t="shared" si="54"/>
        <v>4183656</v>
      </c>
      <c r="AM95" s="20"/>
      <c r="AN95" s="20"/>
      <c r="AO95" s="20"/>
      <c r="AP95" s="20"/>
      <c r="AQ95" s="20"/>
      <c r="AR95" s="20"/>
      <c r="AS95" s="62">
        <f t="shared" si="55"/>
        <v>0</v>
      </c>
      <c r="AT95" s="11">
        <f t="shared" si="56"/>
        <v>4183656</v>
      </c>
      <c r="AU95" s="304"/>
      <c r="AV95" s="27">
        <f t="shared" si="57"/>
        <v>1129587.1200000001</v>
      </c>
      <c r="AY95" s="20">
        <v>33320</v>
      </c>
      <c r="AZ95" s="20"/>
      <c r="BA95" s="20"/>
      <c r="BB95" s="20">
        <v>35700</v>
      </c>
      <c r="BC95" s="11">
        <f t="shared" si="47"/>
        <v>1198607.1200000001</v>
      </c>
      <c r="BD95" s="105"/>
    </row>
    <row r="96" spans="1:56" s="104" customFormat="1" ht="15" hidden="1" customHeight="1">
      <c r="A96" s="211"/>
      <c r="B96" s="219" t="s">
        <v>55</v>
      </c>
      <c r="C96" s="213"/>
      <c r="D96" s="220"/>
      <c r="E96" s="221"/>
      <c r="F96" s="222"/>
      <c r="G96" s="19">
        <v>257200</v>
      </c>
      <c r="H96" s="46"/>
      <c r="J96" s="46"/>
      <c r="K96" s="24"/>
      <c r="L96" s="24">
        <f t="shared" si="62"/>
        <v>257200</v>
      </c>
      <c r="N96" s="20"/>
      <c r="O96" s="20"/>
      <c r="P96" s="28">
        <f t="shared" si="51"/>
        <v>257200</v>
      </c>
      <c r="Q96" s="25">
        <v>12</v>
      </c>
      <c r="S96" s="20">
        <f t="shared" si="61"/>
        <v>3086400</v>
      </c>
      <c r="T96" s="20">
        <v>250000</v>
      </c>
      <c r="U96" s="20"/>
      <c r="V96" s="20"/>
      <c r="X96" s="20"/>
      <c r="Y96" s="20"/>
      <c r="Z96" s="20"/>
      <c r="AA96" s="20"/>
      <c r="AB96" s="233">
        <f t="shared" si="53"/>
        <v>168980</v>
      </c>
      <c r="AC96" s="20"/>
      <c r="AD96" s="28"/>
      <c r="AE96" s="26">
        <f t="shared" si="63"/>
        <v>0</v>
      </c>
      <c r="AF96" s="20"/>
      <c r="AG96" s="20"/>
      <c r="AH96" s="20"/>
      <c r="AI96" s="44"/>
      <c r="AJ96" s="55"/>
      <c r="AK96" s="20"/>
      <c r="AL96" s="62">
        <f t="shared" si="54"/>
        <v>3505380</v>
      </c>
      <c r="AM96" s="20"/>
      <c r="AN96" s="20"/>
      <c r="AO96" s="20"/>
      <c r="AP96" s="20"/>
      <c r="AQ96" s="20"/>
      <c r="AR96" s="20"/>
      <c r="AS96" s="62">
        <f t="shared" si="55"/>
        <v>0</v>
      </c>
      <c r="AT96" s="11">
        <f t="shared" si="56"/>
        <v>3505380</v>
      </c>
      <c r="AU96" s="304"/>
      <c r="AV96" s="27">
        <f t="shared" si="57"/>
        <v>946452.60000000009</v>
      </c>
      <c r="AY96" s="20">
        <v>33320</v>
      </c>
      <c r="AZ96" s="20"/>
      <c r="BA96" s="20"/>
      <c r="BB96" s="20">
        <v>35700</v>
      </c>
      <c r="BC96" s="11">
        <f t="shared" si="47"/>
        <v>1015472.6000000001</v>
      </c>
      <c r="BD96" s="105"/>
    </row>
    <row r="97" spans="1:56" s="104" customFormat="1" ht="15" hidden="1" customHeight="1">
      <c r="A97" s="211"/>
      <c r="B97" s="219" t="s">
        <v>55</v>
      </c>
      <c r="C97" s="213"/>
      <c r="D97" s="220"/>
      <c r="E97" s="221"/>
      <c r="F97" s="222"/>
      <c r="G97" s="19">
        <v>240000</v>
      </c>
      <c r="H97" s="46"/>
      <c r="J97" s="46"/>
      <c r="K97" s="24"/>
      <c r="L97" s="24">
        <f t="shared" si="62"/>
        <v>240000</v>
      </c>
      <c r="N97" s="20"/>
      <c r="O97" s="20"/>
      <c r="P97" s="28">
        <f t="shared" si="51"/>
        <v>240000</v>
      </c>
      <c r="Q97" s="25">
        <v>12</v>
      </c>
      <c r="S97" s="20">
        <f t="shared" si="61"/>
        <v>2880000</v>
      </c>
      <c r="T97" s="20">
        <v>250000</v>
      </c>
      <c r="U97" s="20"/>
      <c r="V97" s="20"/>
      <c r="X97" s="20"/>
      <c r="Y97" s="20"/>
      <c r="Z97" s="20"/>
      <c r="AA97" s="20"/>
      <c r="AB97" s="233">
        <f t="shared" si="53"/>
        <v>168980</v>
      </c>
      <c r="AC97" s="20"/>
      <c r="AD97" s="28">
        <v>12000</v>
      </c>
      <c r="AE97" s="26">
        <f t="shared" si="63"/>
        <v>144000</v>
      </c>
      <c r="AF97" s="20"/>
      <c r="AG97" s="20"/>
      <c r="AH97" s="20"/>
      <c r="AI97" s="44"/>
      <c r="AJ97" s="55"/>
      <c r="AK97" s="20"/>
      <c r="AL97" s="62">
        <f t="shared" si="54"/>
        <v>3442980</v>
      </c>
      <c r="AM97" s="20"/>
      <c r="AN97" s="20"/>
      <c r="AO97" s="20"/>
      <c r="AP97" s="20"/>
      <c r="AQ97" s="20"/>
      <c r="AR97" s="20"/>
      <c r="AS97" s="62">
        <f t="shared" si="55"/>
        <v>0</v>
      </c>
      <c r="AT97" s="11">
        <f t="shared" si="56"/>
        <v>3442980</v>
      </c>
      <c r="AU97" s="304"/>
      <c r="AV97" s="27">
        <f t="shared" si="57"/>
        <v>929604.60000000009</v>
      </c>
      <c r="AY97" s="20">
        <v>33320</v>
      </c>
      <c r="AZ97" s="20"/>
      <c r="BA97" s="20"/>
      <c r="BB97" s="20">
        <v>35700</v>
      </c>
      <c r="BC97" s="11">
        <f t="shared" si="47"/>
        <v>998624.60000000009</v>
      </c>
      <c r="BD97" s="105"/>
    </row>
    <row r="98" spans="1:56" s="104" customFormat="1" ht="15" hidden="1" customHeight="1">
      <c r="A98" s="211"/>
      <c r="B98" s="219" t="s">
        <v>55</v>
      </c>
      <c r="C98" s="213"/>
      <c r="D98" s="220"/>
      <c r="E98" s="221"/>
      <c r="F98" s="222"/>
      <c r="G98" s="19">
        <v>351400</v>
      </c>
      <c r="H98" s="46"/>
      <c r="J98" s="46"/>
      <c r="K98" s="24"/>
      <c r="L98" s="24">
        <f t="shared" si="62"/>
        <v>351400</v>
      </c>
      <c r="N98" s="20"/>
      <c r="O98" s="20"/>
      <c r="P98" s="28">
        <f t="shared" si="51"/>
        <v>351400</v>
      </c>
      <c r="Q98" s="25">
        <v>12</v>
      </c>
      <c r="S98" s="20">
        <f t="shared" si="61"/>
        <v>4216800</v>
      </c>
      <c r="T98" s="26">
        <v>300000</v>
      </c>
      <c r="U98" s="20"/>
      <c r="V98" s="20"/>
      <c r="X98" s="20"/>
      <c r="Y98" s="20"/>
      <c r="Z98" s="20"/>
      <c r="AA98" s="20">
        <f>G98*5</f>
        <v>1757000</v>
      </c>
      <c r="AB98" s="233">
        <f t="shared" si="53"/>
        <v>168980</v>
      </c>
      <c r="AC98" s="20"/>
      <c r="AD98" s="28"/>
      <c r="AE98" s="26">
        <f t="shared" si="63"/>
        <v>0</v>
      </c>
      <c r="AF98" s="20"/>
      <c r="AG98" s="20"/>
      <c r="AH98" s="20"/>
      <c r="AI98" s="44"/>
      <c r="AJ98" s="55"/>
      <c r="AK98" s="20"/>
      <c r="AL98" s="62">
        <f t="shared" si="54"/>
        <v>6442780</v>
      </c>
      <c r="AM98" s="20"/>
      <c r="AN98" s="20"/>
      <c r="AO98" s="20"/>
      <c r="AP98" s="20"/>
      <c r="AQ98" s="20"/>
      <c r="AR98" s="20"/>
      <c r="AS98" s="62">
        <f t="shared" si="55"/>
        <v>0</v>
      </c>
      <c r="AT98" s="11">
        <f t="shared" si="56"/>
        <v>6442780</v>
      </c>
      <c r="AU98" s="304"/>
      <c r="AV98" s="27">
        <f t="shared" si="57"/>
        <v>1739550.6</v>
      </c>
      <c r="AY98" s="20">
        <v>33320</v>
      </c>
      <c r="AZ98" s="20"/>
      <c r="BA98" s="20"/>
      <c r="BB98" s="20">
        <v>35700</v>
      </c>
      <c r="BC98" s="11">
        <f t="shared" si="47"/>
        <v>1808570.6</v>
      </c>
      <c r="BD98" s="105"/>
    </row>
    <row r="99" spans="1:56" s="104" customFormat="1" ht="15" hidden="1" customHeight="1">
      <c r="A99" s="211"/>
      <c r="B99" s="219" t="s">
        <v>55</v>
      </c>
      <c r="C99" s="223"/>
      <c r="D99" s="220"/>
      <c r="E99" s="221"/>
      <c r="F99" s="222"/>
      <c r="G99" s="24">
        <v>129000</v>
      </c>
      <c r="H99" s="46"/>
      <c r="J99" s="46"/>
      <c r="K99" s="24"/>
      <c r="L99" s="24">
        <f t="shared" si="62"/>
        <v>129000</v>
      </c>
      <c r="N99" s="20"/>
      <c r="O99" s="20"/>
      <c r="P99" s="28">
        <f t="shared" si="51"/>
        <v>129000</v>
      </c>
      <c r="Q99" s="25">
        <v>12</v>
      </c>
      <c r="S99" s="20">
        <f t="shared" si="61"/>
        <v>1548000</v>
      </c>
      <c r="T99" s="26">
        <v>120000</v>
      </c>
      <c r="U99" s="20"/>
      <c r="V99" s="20"/>
      <c r="X99" s="20"/>
      <c r="Y99" s="20"/>
      <c r="Z99" s="20"/>
      <c r="AA99" s="20"/>
      <c r="AB99" s="233">
        <f t="shared" si="53"/>
        <v>168980</v>
      </c>
      <c r="AC99" s="20"/>
      <c r="AD99" s="28"/>
      <c r="AE99" s="26">
        <f t="shared" si="63"/>
        <v>0</v>
      </c>
      <c r="AF99" s="20"/>
      <c r="AG99" s="20"/>
      <c r="AH99" s="20"/>
      <c r="AI99" s="44"/>
      <c r="AJ99" s="55"/>
      <c r="AK99" s="20"/>
      <c r="AL99" s="62">
        <f t="shared" si="54"/>
        <v>1836980</v>
      </c>
      <c r="AM99" s="20"/>
      <c r="AN99" s="20"/>
      <c r="AO99" s="20"/>
      <c r="AP99" s="20"/>
      <c r="AQ99" s="20"/>
      <c r="AR99" s="20"/>
      <c r="AS99" s="62">
        <f t="shared" si="55"/>
        <v>0</v>
      </c>
      <c r="AT99" s="11">
        <f t="shared" si="56"/>
        <v>1836980</v>
      </c>
      <c r="AU99" s="304"/>
      <c r="AV99" s="27">
        <f t="shared" si="57"/>
        <v>495984.60000000003</v>
      </c>
      <c r="AY99" s="20">
        <v>33320</v>
      </c>
      <c r="AZ99" s="20"/>
      <c r="BA99" s="20"/>
      <c r="BB99" s="20">
        <v>35700</v>
      </c>
      <c r="BC99" s="11">
        <f t="shared" si="47"/>
        <v>565004.60000000009</v>
      </c>
      <c r="BD99" s="105"/>
    </row>
    <row r="100" spans="1:56" s="104" customFormat="1" ht="15" hidden="1" customHeight="1">
      <c r="A100" s="211"/>
      <c r="B100" s="219" t="s">
        <v>55</v>
      </c>
      <c r="C100" s="213"/>
      <c r="D100" s="220"/>
      <c r="E100" s="221"/>
      <c r="F100" s="222"/>
      <c r="G100" s="19">
        <v>231435</v>
      </c>
      <c r="H100" s="46"/>
      <c r="J100" s="46"/>
      <c r="K100" s="24"/>
      <c r="L100" s="24">
        <f t="shared" si="62"/>
        <v>231435</v>
      </c>
      <c r="N100" s="20"/>
      <c r="O100" s="20"/>
      <c r="P100" s="28">
        <f t="shared" si="51"/>
        <v>231400</v>
      </c>
      <c r="Q100" s="25">
        <v>12</v>
      </c>
      <c r="S100" s="20">
        <f t="shared" si="61"/>
        <v>2777220</v>
      </c>
      <c r="T100" s="20">
        <v>250000</v>
      </c>
      <c r="U100" s="20"/>
      <c r="V100" s="20"/>
      <c r="X100" s="20"/>
      <c r="Y100" s="20"/>
      <c r="Z100" s="20"/>
      <c r="AA100" s="20"/>
      <c r="AB100" s="233">
        <f t="shared" si="53"/>
        <v>168980</v>
      </c>
      <c r="AC100" s="20"/>
      <c r="AD100" s="28"/>
      <c r="AE100" s="26">
        <f t="shared" si="63"/>
        <v>0</v>
      </c>
      <c r="AF100" s="20"/>
      <c r="AG100" s="20"/>
      <c r="AH100" s="20"/>
      <c r="AI100" s="44"/>
      <c r="AJ100" s="55"/>
      <c r="AK100" s="20"/>
      <c r="AL100" s="62">
        <f t="shared" si="54"/>
        <v>3196200</v>
      </c>
      <c r="AM100" s="20"/>
      <c r="AN100" s="20"/>
      <c r="AO100" s="20"/>
      <c r="AP100" s="20"/>
      <c r="AQ100" s="20"/>
      <c r="AR100" s="20"/>
      <c r="AS100" s="62">
        <f t="shared" si="55"/>
        <v>0</v>
      </c>
      <c r="AT100" s="11">
        <f t="shared" si="56"/>
        <v>3196200</v>
      </c>
      <c r="AU100" s="304"/>
      <c r="AV100" s="27">
        <f t="shared" si="57"/>
        <v>862974</v>
      </c>
      <c r="AY100" s="20">
        <v>33320</v>
      </c>
      <c r="AZ100" s="20"/>
      <c r="BA100" s="20"/>
      <c r="BB100" s="20">
        <v>35700</v>
      </c>
      <c r="BC100" s="11">
        <f t="shared" si="47"/>
        <v>931994</v>
      </c>
      <c r="BD100" s="105"/>
    </row>
    <row r="101" spans="1:56" s="104" customFormat="1" ht="15" hidden="1" customHeight="1">
      <c r="A101" s="211"/>
      <c r="B101" s="219" t="s">
        <v>55</v>
      </c>
      <c r="C101" s="213"/>
      <c r="D101" s="226"/>
      <c r="E101" s="221"/>
      <c r="F101" s="222"/>
      <c r="G101" s="24">
        <v>129000</v>
      </c>
      <c r="H101" s="46"/>
      <c r="J101" s="46"/>
      <c r="K101" s="24"/>
      <c r="L101" s="24">
        <f t="shared" si="62"/>
        <v>129000</v>
      </c>
      <c r="N101" s="20"/>
      <c r="O101" s="20"/>
      <c r="P101" s="28">
        <f t="shared" si="51"/>
        <v>129000</v>
      </c>
      <c r="Q101" s="25">
        <v>12</v>
      </c>
      <c r="S101" s="20">
        <f t="shared" si="61"/>
        <v>1548000</v>
      </c>
      <c r="T101" s="26">
        <v>120000</v>
      </c>
      <c r="U101" s="20"/>
      <c r="V101" s="20"/>
      <c r="X101" s="20"/>
      <c r="Y101" s="20"/>
      <c r="Z101" s="20"/>
      <c r="AA101" s="20"/>
      <c r="AB101" s="233">
        <f t="shared" si="53"/>
        <v>168980</v>
      </c>
      <c r="AC101" s="20"/>
      <c r="AD101" s="28"/>
      <c r="AE101" s="26"/>
      <c r="AF101" s="20"/>
      <c r="AG101" s="20"/>
      <c r="AH101" s="20"/>
      <c r="AI101" s="44"/>
      <c r="AJ101" s="55"/>
      <c r="AK101" s="20"/>
      <c r="AL101" s="62">
        <f t="shared" si="54"/>
        <v>1836980</v>
      </c>
      <c r="AM101" s="20"/>
      <c r="AN101" s="20"/>
      <c r="AO101" s="20"/>
      <c r="AP101" s="20"/>
      <c r="AQ101" s="20"/>
      <c r="AR101" s="20"/>
      <c r="AS101" s="62">
        <f t="shared" si="55"/>
        <v>0</v>
      </c>
      <c r="AT101" s="11">
        <f t="shared" si="56"/>
        <v>1836980</v>
      </c>
      <c r="AU101" s="304"/>
      <c r="AV101" s="27">
        <f t="shared" si="57"/>
        <v>495984.60000000003</v>
      </c>
      <c r="AY101" s="20">
        <v>33320</v>
      </c>
      <c r="AZ101" s="20"/>
      <c r="BA101" s="20"/>
      <c r="BB101" s="20">
        <v>35700</v>
      </c>
      <c r="BC101" s="11">
        <f t="shared" si="47"/>
        <v>565004.60000000009</v>
      </c>
      <c r="BD101" s="105"/>
    </row>
    <row r="102" spans="1:56" s="104" customFormat="1" ht="15" hidden="1" customHeight="1">
      <c r="A102" s="211"/>
      <c r="B102" s="219" t="s">
        <v>55</v>
      </c>
      <c r="C102" s="213"/>
      <c r="D102" s="226"/>
      <c r="E102" s="221"/>
      <c r="F102" s="222"/>
      <c r="G102" s="19">
        <v>64500</v>
      </c>
      <c r="H102" s="46"/>
      <c r="J102" s="46"/>
      <c r="K102" s="24"/>
      <c r="L102" s="24">
        <f t="shared" si="62"/>
        <v>64500</v>
      </c>
      <c r="N102" s="20"/>
      <c r="O102" s="20"/>
      <c r="P102" s="28">
        <f t="shared" si="51"/>
        <v>64500</v>
      </c>
      <c r="Q102" s="25">
        <v>12</v>
      </c>
      <c r="S102" s="20">
        <f t="shared" si="61"/>
        <v>774000</v>
      </c>
      <c r="T102" s="26">
        <v>120000</v>
      </c>
      <c r="U102" s="20"/>
      <c r="V102" s="20"/>
      <c r="X102" s="20"/>
      <c r="Y102" s="20"/>
      <c r="Z102" s="20"/>
      <c r="AA102" s="20"/>
      <c r="AB102" s="233">
        <v>100000</v>
      </c>
      <c r="AC102" s="20"/>
      <c r="AD102" s="28"/>
      <c r="AE102" s="26"/>
      <c r="AF102" s="20"/>
      <c r="AG102" s="20"/>
      <c r="AH102" s="20"/>
      <c r="AI102" s="44"/>
      <c r="AJ102" s="55"/>
      <c r="AK102" s="20"/>
      <c r="AL102" s="62">
        <f t="shared" si="54"/>
        <v>994000</v>
      </c>
      <c r="AM102" s="20"/>
      <c r="AN102" s="20"/>
      <c r="AO102" s="20"/>
      <c r="AP102" s="20"/>
      <c r="AQ102" s="20"/>
      <c r="AR102" s="20"/>
      <c r="AS102" s="62">
        <f t="shared" si="55"/>
        <v>0</v>
      </c>
      <c r="AT102" s="11">
        <f t="shared" si="56"/>
        <v>994000</v>
      </c>
      <c r="AU102" s="304"/>
      <c r="AV102" s="27">
        <f t="shared" si="57"/>
        <v>268380</v>
      </c>
      <c r="AY102" s="20">
        <v>33320</v>
      </c>
      <c r="AZ102" s="20"/>
      <c r="BA102" s="20"/>
      <c r="BB102" s="20">
        <v>35700</v>
      </c>
      <c r="BC102" s="11">
        <f t="shared" si="47"/>
        <v>337400</v>
      </c>
      <c r="BD102" s="105"/>
    </row>
    <row r="103" spans="1:56" s="104" customFormat="1" ht="15" hidden="1" customHeight="1">
      <c r="A103" s="211"/>
      <c r="B103" s="219" t="s">
        <v>55</v>
      </c>
      <c r="C103" s="223"/>
      <c r="D103" s="220"/>
      <c r="E103" s="221"/>
      <c r="F103" s="222"/>
      <c r="G103" s="24">
        <v>129000</v>
      </c>
      <c r="H103" s="46"/>
      <c r="J103" s="46"/>
      <c r="K103" s="24"/>
      <c r="L103" s="24">
        <f t="shared" si="62"/>
        <v>129000</v>
      </c>
      <c r="N103" s="20"/>
      <c r="O103" s="20"/>
      <c r="P103" s="28">
        <f t="shared" si="51"/>
        <v>129000</v>
      </c>
      <c r="Q103" s="25">
        <v>12</v>
      </c>
      <c r="S103" s="20">
        <f t="shared" si="61"/>
        <v>1548000</v>
      </c>
      <c r="T103" s="26">
        <v>120000</v>
      </c>
      <c r="U103" s="20"/>
      <c r="V103" s="20"/>
      <c r="X103" s="20"/>
      <c r="Y103" s="20"/>
      <c r="Z103" s="20"/>
      <c r="AA103" s="20"/>
      <c r="AB103" s="233">
        <f t="shared" si="53"/>
        <v>168980</v>
      </c>
      <c r="AC103" s="20"/>
      <c r="AD103" s="28"/>
      <c r="AE103" s="26">
        <f t="shared" ref="AE103:AE110" si="64">SUM(AD103*12)</f>
        <v>0</v>
      </c>
      <c r="AF103" s="20"/>
      <c r="AG103" s="20"/>
      <c r="AH103" s="20"/>
      <c r="AI103" s="44"/>
      <c r="AJ103" s="55"/>
      <c r="AK103" s="20"/>
      <c r="AL103" s="62">
        <f t="shared" si="54"/>
        <v>1836980</v>
      </c>
      <c r="AM103" s="20"/>
      <c r="AN103" s="20"/>
      <c r="AO103" s="20"/>
      <c r="AP103" s="20"/>
      <c r="AQ103" s="20"/>
      <c r="AR103" s="20"/>
      <c r="AS103" s="62">
        <f t="shared" si="55"/>
        <v>0</v>
      </c>
      <c r="AT103" s="11">
        <f t="shared" si="56"/>
        <v>1836980</v>
      </c>
      <c r="AU103" s="304"/>
      <c r="AV103" s="27">
        <f t="shared" si="57"/>
        <v>495984.60000000003</v>
      </c>
      <c r="AY103" s="20">
        <v>33320</v>
      </c>
      <c r="AZ103" s="20"/>
      <c r="BA103" s="20"/>
      <c r="BB103" s="20">
        <v>35700</v>
      </c>
      <c r="BC103" s="11">
        <f t="shared" si="47"/>
        <v>565004.60000000009</v>
      </c>
      <c r="BD103" s="105"/>
    </row>
    <row r="104" spans="1:56" s="104" customFormat="1" ht="15" hidden="1" customHeight="1">
      <c r="A104" s="211"/>
      <c r="B104" s="219" t="s">
        <v>55</v>
      </c>
      <c r="C104" s="223"/>
      <c r="D104" s="220"/>
      <c r="E104" s="221"/>
      <c r="F104" s="222"/>
      <c r="G104" s="24">
        <v>129000</v>
      </c>
      <c r="H104" s="46"/>
      <c r="J104" s="46"/>
      <c r="K104" s="24"/>
      <c r="L104" s="24">
        <f t="shared" si="62"/>
        <v>129000</v>
      </c>
      <c r="N104" s="20"/>
      <c r="O104" s="20"/>
      <c r="P104" s="28">
        <f t="shared" si="51"/>
        <v>129000</v>
      </c>
      <c r="Q104" s="25">
        <v>12</v>
      </c>
      <c r="S104" s="20">
        <f t="shared" si="61"/>
        <v>1548000</v>
      </c>
      <c r="T104" s="26">
        <v>120000</v>
      </c>
      <c r="U104" s="20"/>
      <c r="V104" s="20"/>
      <c r="X104" s="20"/>
      <c r="Y104" s="20"/>
      <c r="Z104" s="20"/>
      <c r="AA104" s="20"/>
      <c r="AB104" s="233">
        <f t="shared" si="53"/>
        <v>168980</v>
      </c>
      <c r="AC104" s="20"/>
      <c r="AD104" s="28"/>
      <c r="AE104" s="26">
        <f t="shared" si="64"/>
        <v>0</v>
      </c>
      <c r="AF104" s="20"/>
      <c r="AG104" s="20"/>
      <c r="AH104" s="20"/>
      <c r="AI104" s="44"/>
      <c r="AJ104" s="55"/>
      <c r="AK104" s="20"/>
      <c r="AL104" s="62">
        <f t="shared" si="54"/>
        <v>1836980</v>
      </c>
      <c r="AM104" s="20"/>
      <c r="AN104" s="20"/>
      <c r="AO104" s="20"/>
      <c r="AP104" s="20"/>
      <c r="AQ104" s="20"/>
      <c r="AR104" s="20"/>
      <c r="AS104" s="62">
        <f t="shared" si="55"/>
        <v>0</v>
      </c>
      <c r="AT104" s="11">
        <f t="shared" si="56"/>
        <v>1836980</v>
      </c>
      <c r="AU104" s="304"/>
      <c r="AV104" s="27">
        <f t="shared" si="57"/>
        <v>495984.60000000003</v>
      </c>
      <c r="AY104" s="20">
        <v>33320</v>
      </c>
      <c r="AZ104" s="20"/>
      <c r="BA104" s="20"/>
      <c r="BB104" s="20">
        <v>35700</v>
      </c>
      <c r="BC104" s="11">
        <f t="shared" si="47"/>
        <v>565004.60000000009</v>
      </c>
      <c r="BD104" s="105"/>
    </row>
    <row r="105" spans="1:56" s="104" customFormat="1" ht="15" hidden="1" customHeight="1">
      <c r="A105" s="211"/>
      <c r="B105" s="219" t="s">
        <v>55</v>
      </c>
      <c r="C105" s="213"/>
      <c r="D105" s="220"/>
      <c r="E105" s="221"/>
      <c r="F105" s="222"/>
      <c r="G105" s="19">
        <v>317200</v>
      </c>
      <c r="H105" s="46"/>
      <c r="J105" s="46"/>
      <c r="K105" s="24"/>
      <c r="L105" s="24">
        <f t="shared" si="62"/>
        <v>317200</v>
      </c>
      <c r="N105" s="20"/>
      <c r="O105" s="20"/>
      <c r="P105" s="28">
        <f t="shared" si="51"/>
        <v>317200</v>
      </c>
      <c r="Q105" s="25">
        <v>12</v>
      </c>
      <c r="S105" s="20">
        <f t="shared" si="61"/>
        <v>3806400</v>
      </c>
      <c r="T105" s="26">
        <v>300000</v>
      </c>
      <c r="U105" s="20"/>
      <c r="V105" s="20"/>
      <c r="X105" s="20"/>
      <c r="Y105" s="20"/>
      <c r="Z105" s="20"/>
      <c r="AA105" s="20">
        <f>G105*5</f>
        <v>1586000</v>
      </c>
      <c r="AB105" s="233">
        <f t="shared" si="53"/>
        <v>168980</v>
      </c>
      <c r="AC105" s="20"/>
      <c r="AD105" s="28"/>
      <c r="AE105" s="26">
        <f t="shared" si="64"/>
        <v>0</v>
      </c>
      <c r="AF105" s="20"/>
      <c r="AG105" s="20"/>
      <c r="AH105" s="20"/>
      <c r="AI105" s="44"/>
      <c r="AJ105" s="55"/>
      <c r="AK105" s="20"/>
      <c r="AL105" s="62">
        <f t="shared" si="54"/>
        <v>5861380</v>
      </c>
      <c r="AM105" s="20"/>
      <c r="AN105" s="20"/>
      <c r="AO105" s="20"/>
      <c r="AP105" s="20"/>
      <c r="AQ105" s="20"/>
      <c r="AR105" s="20"/>
      <c r="AS105" s="62">
        <f t="shared" si="55"/>
        <v>0</v>
      </c>
      <c r="AT105" s="11">
        <f t="shared" si="56"/>
        <v>5861380</v>
      </c>
      <c r="AU105" s="304"/>
      <c r="AV105" s="27">
        <f t="shared" si="57"/>
        <v>1582572.6</v>
      </c>
      <c r="AY105" s="20">
        <v>33320</v>
      </c>
      <c r="AZ105" s="20"/>
      <c r="BA105" s="20"/>
      <c r="BB105" s="20">
        <v>35700</v>
      </c>
      <c r="BC105" s="11">
        <f t="shared" si="47"/>
        <v>1651592.6</v>
      </c>
      <c r="BD105" s="105"/>
    </row>
    <row r="106" spans="1:56" s="104" customFormat="1" ht="15" hidden="1" customHeight="1">
      <c r="A106" s="211"/>
      <c r="B106" s="219" t="s">
        <v>55</v>
      </c>
      <c r="C106" s="213"/>
      <c r="D106" s="220"/>
      <c r="E106" s="221"/>
      <c r="F106" s="222"/>
      <c r="G106" s="19">
        <v>317200</v>
      </c>
      <c r="H106" s="46"/>
      <c r="J106" s="46"/>
      <c r="K106" s="24"/>
      <c r="L106" s="24">
        <f t="shared" si="62"/>
        <v>317200</v>
      </c>
      <c r="N106" s="20"/>
      <c r="O106" s="20"/>
      <c r="P106" s="28">
        <f t="shared" si="51"/>
        <v>317200</v>
      </c>
      <c r="Q106" s="25">
        <v>12</v>
      </c>
      <c r="S106" s="20">
        <f t="shared" si="61"/>
        <v>3806400</v>
      </c>
      <c r="T106" s="26">
        <v>300000</v>
      </c>
      <c r="U106" s="20"/>
      <c r="V106" s="20"/>
      <c r="X106" s="20"/>
      <c r="Y106" s="20"/>
      <c r="Z106" s="20"/>
      <c r="AA106" s="20">
        <f>G106*5</f>
        <v>1586000</v>
      </c>
      <c r="AB106" s="233">
        <f t="shared" si="53"/>
        <v>168980</v>
      </c>
      <c r="AC106" s="20"/>
      <c r="AD106" s="28"/>
      <c r="AE106" s="26">
        <f t="shared" si="64"/>
        <v>0</v>
      </c>
      <c r="AF106" s="20"/>
      <c r="AG106" s="20"/>
      <c r="AH106" s="20"/>
      <c r="AI106" s="44"/>
      <c r="AJ106" s="55"/>
      <c r="AK106" s="20"/>
      <c r="AL106" s="62">
        <f t="shared" si="54"/>
        <v>5861380</v>
      </c>
      <c r="AM106" s="20"/>
      <c r="AN106" s="20"/>
      <c r="AO106" s="20"/>
      <c r="AP106" s="20"/>
      <c r="AQ106" s="20"/>
      <c r="AR106" s="20"/>
      <c r="AS106" s="62">
        <f t="shared" si="55"/>
        <v>0</v>
      </c>
      <c r="AT106" s="11">
        <f t="shared" si="56"/>
        <v>5861380</v>
      </c>
      <c r="AU106" s="304"/>
      <c r="AV106" s="27">
        <f t="shared" si="57"/>
        <v>1582572.6</v>
      </c>
      <c r="AY106" s="20">
        <v>33320</v>
      </c>
      <c r="AZ106" s="20"/>
      <c r="BA106" s="20"/>
      <c r="BB106" s="20">
        <v>35700</v>
      </c>
      <c r="BC106" s="11">
        <f t="shared" si="47"/>
        <v>1651592.6</v>
      </c>
      <c r="BD106" s="105"/>
    </row>
    <row r="107" spans="1:56" s="104" customFormat="1" ht="15" hidden="1" customHeight="1">
      <c r="A107" s="211"/>
      <c r="B107" s="219" t="s">
        <v>55</v>
      </c>
      <c r="C107" s="213"/>
      <c r="D107" s="220"/>
      <c r="E107" s="221"/>
      <c r="F107" s="222"/>
      <c r="G107" s="19">
        <v>317200</v>
      </c>
      <c r="H107" s="46"/>
      <c r="J107" s="46"/>
      <c r="K107" s="24"/>
      <c r="L107" s="24">
        <f t="shared" si="62"/>
        <v>317200</v>
      </c>
      <c r="N107" s="20"/>
      <c r="O107" s="20"/>
      <c r="P107" s="28">
        <f t="shared" si="51"/>
        <v>317200</v>
      </c>
      <c r="Q107" s="25">
        <v>12</v>
      </c>
      <c r="S107" s="20">
        <f t="shared" si="61"/>
        <v>3806400</v>
      </c>
      <c r="T107" s="26">
        <v>300000</v>
      </c>
      <c r="U107" s="20"/>
      <c r="V107" s="20"/>
      <c r="X107" s="20"/>
      <c r="Y107" s="20"/>
      <c r="Z107" s="20"/>
      <c r="AA107" s="20"/>
      <c r="AB107" s="233">
        <f t="shared" si="53"/>
        <v>168980</v>
      </c>
      <c r="AC107" s="20"/>
      <c r="AD107" s="28">
        <v>12000</v>
      </c>
      <c r="AE107" s="26">
        <f t="shared" si="64"/>
        <v>144000</v>
      </c>
      <c r="AF107" s="20"/>
      <c r="AG107" s="20"/>
      <c r="AH107" s="20"/>
      <c r="AI107" s="44"/>
      <c r="AJ107" s="55"/>
      <c r="AK107" s="20"/>
      <c r="AL107" s="62">
        <f t="shared" si="54"/>
        <v>4419380</v>
      </c>
      <c r="AM107" s="20"/>
      <c r="AN107" s="20"/>
      <c r="AO107" s="20"/>
      <c r="AP107" s="20"/>
      <c r="AQ107" s="20"/>
      <c r="AR107" s="20"/>
      <c r="AS107" s="62">
        <f t="shared" si="55"/>
        <v>0</v>
      </c>
      <c r="AT107" s="11">
        <f t="shared" si="56"/>
        <v>4419380</v>
      </c>
      <c r="AU107" s="304"/>
      <c r="AV107" s="27">
        <f t="shared" si="57"/>
        <v>1193232.6000000001</v>
      </c>
      <c r="AY107" s="20">
        <v>33320</v>
      </c>
      <c r="AZ107" s="20"/>
      <c r="BA107" s="20"/>
      <c r="BB107" s="20">
        <v>35700</v>
      </c>
      <c r="BC107" s="11">
        <f t="shared" si="47"/>
        <v>1262252.6000000001</v>
      </c>
      <c r="BD107" s="105"/>
    </row>
    <row r="108" spans="1:56" s="104" customFormat="1" ht="15" hidden="1" customHeight="1">
      <c r="A108" s="211"/>
      <c r="B108" s="219" t="s">
        <v>55</v>
      </c>
      <c r="C108" s="223"/>
      <c r="D108" s="220"/>
      <c r="E108" s="221"/>
      <c r="F108" s="222"/>
      <c r="G108" s="24">
        <v>129000</v>
      </c>
      <c r="H108" s="46"/>
      <c r="J108" s="46"/>
      <c r="K108" s="24"/>
      <c r="L108" s="24">
        <f t="shared" si="62"/>
        <v>129000</v>
      </c>
      <c r="N108" s="20"/>
      <c r="O108" s="20"/>
      <c r="P108" s="28">
        <f t="shared" si="51"/>
        <v>129000</v>
      </c>
      <c r="Q108" s="25">
        <v>12</v>
      </c>
      <c r="S108" s="20">
        <f t="shared" si="61"/>
        <v>1548000</v>
      </c>
      <c r="T108" s="26">
        <v>120000</v>
      </c>
      <c r="U108" s="20"/>
      <c r="V108" s="20"/>
      <c r="X108" s="20"/>
      <c r="Y108" s="20"/>
      <c r="Z108" s="20"/>
      <c r="AA108" s="20"/>
      <c r="AB108" s="233">
        <f t="shared" si="53"/>
        <v>168980</v>
      </c>
      <c r="AC108" s="20"/>
      <c r="AD108" s="28"/>
      <c r="AE108" s="26">
        <f t="shared" si="64"/>
        <v>0</v>
      </c>
      <c r="AF108" s="20"/>
      <c r="AG108" s="20"/>
      <c r="AH108" s="20"/>
      <c r="AI108" s="44"/>
      <c r="AJ108" s="55"/>
      <c r="AK108" s="20"/>
      <c r="AL108" s="62">
        <f t="shared" si="54"/>
        <v>1836980</v>
      </c>
      <c r="AM108" s="20"/>
      <c r="AN108" s="20"/>
      <c r="AO108" s="20"/>
      <c r="AP108" s="20"/>
      <c r="AQ108" s="20"/>
      <c r="AR108" s="20"/>
      <c r="AS108" s="62">
        <f t="shared" si="55"/>
        <v>0</v>
      </c>
      <c r="AT108" s="11">
        <f t="shared" si="56"/>
        <v>1836980</v>
      </c>
      <c r="AU108" s="304"/>
      <c r="AV108" s="27">
        <f t="shared" si="57"/>
        <v>495984.60000000003</v>
      </c>
      <c r="AY108" s="20">
        <v>33320</v>
      </c>
      <c r="AZ108" s="20"/>
      <c r="BA108" s="20"/>
      <c r="BB108" s="20">
        <v>35700</v>
      </c>
      <c r="BC108" s="11">
        <f t="shared" si="47"/>
        <v>565004.60000000009</v>
      </c>
      <c r="BD108" s="105"/>
    </row>
    <row r="109" spans="1:56" s="104" customFormat="1" ht="15" hidden="1" customHeight="1">
      <c r="A109" s="211"/>
      <c r="B109" s="219" t="s">
        <v>55</v>
      </c>
      <c r="C109" s="213"/>
      <c r="D109" s="220"/>
      <c r="E109" s="221"/>
      <c r="F109" s="213"/>
      <c r="G109" s="19">
        <v>248628</v>
      </c>
      <c r="H109" s="46"/>
      <c r="J109" s="46">
        <v>8572</v>
      </c>
      <c r="K109" s="24"/>
      <c r="L109" s="24">
        <f t="shared" si="62"/>
        <v>257200</v>
      </c>
      <c r="N109" s="20"/>
      <c r="O109" s="20"/>
      <c r="P109" s="28">
        <f t="shared" si="51"/>
        <v>257200</v>
      </c>
      <c r="Q109" s="25">
        <v>12</v>
      </c>
      <c r="S109" s="20">
        <f t="shared" si="61"/>
        <v>3086400</v>
      </c>
      <c r="T109" s="20">
        <v>250000</v>
      </c>
      <c r="U109" s="20"/>
      <c r="V109" s="20"/>
      <c r="X109" s="20"/>
      <c r="Y109" s="20"/>
      <c r="Z109" s="20"/>
      <c r="AA109" s="20"/>
      <c r="AB109" s="233">
        <f t="shared" si="53"/>
        <v>168980</v>
      </c>
      <c r="AC109" s="20"/>
      <c r="AD109" s="28"/>
      <c r="AE109" s="26">
        <f t="shared" si="64"/>
        <v>0</v>
      </c>
      <c r="AF109" s="20"/>
      <c r="AG109" s="20"/>
      <c r="AH109" s="20"/>
      <c r="AI109" s="44"/>
      <c r="AJ109" s="55"/>
      <c r="AK109" s="20"/>
      <c r="AL109" s="62">
        <f t="shared" si="54"/>
        <v>3505380</v>
      </c>
      <c r="AM109" s="20"/>
      <c r="AN109" s="20"/>
      <c r="AO109" s="20"/>
      <c r="AP109" s="20"/>
      <c r="AQ109" s="20"/>
      <c r="AR109" s="20"/>
      <c r="AS109" s="62">
        <f t="shared" si="55"/>
        <v>0</v>
      </c>
      <c r="AT109" s="11">
        <f t="shared" si="56"/>
        <v>3505380</v>
      </c>
      <c r="AU109" s="304"/>
      <c r="AV109" s="27">
        <f t="shared" si="57"/>
        <v>946452.60000000009</v>
      </c>
      <c r="AY109" s="20">
        <v>33320</v>
      </c>
      <c r="AZ109" s="20"/>
      <c r="BA109" s="20"/>
      <c r="BB109" s="20">
        <v>35700</v>
      </c>
      <c r="BC109" s="11">
        <f t="shared" si="47"/>
        <v>1015472.6000000001</v>
      </c>
      <c r="BD109" s="105"/>
    </row>
    <row r="110" spans="1:56" s="104" customFormat="1" ht="15" hidden="1" customHeight="1" thickBot="1">
      <c r="A110" s="214"/>
      <c r="B110" s="227" t="s">
        <v>55</v>
      </c>
      <c r="C110" s="228"/>
      <c r="D110" s="229"/>
      <c r="E110" s="230"/>
      <c r="F110" s="216"/>
      <c r="G110" s="35">
        <v>129000</v>
      </c>
      <c r="H110" s="58"/>
      <c r="I110" s="106"/>
      <c r="J110" s="58"/>
      <c r="K110" s="35"/>
      <c r="L110" s="35">
        <f t="shared" si="62"/>
        <v>129000</v>
      </c>
      <c r="M110" s="106"/>
      <c r="N110" s="31"/>
      <c r="O110" s="31"/>
      <c r="P110" s="28">
        <f t="shared" si="51"/>
        <v>129000</v>
      </c>
      <c r="Q110" s="25">
        <v>12</v>
      </c>
      <c r="R110" s="106"/>
      <c r="S110" s="31">
        <f t="shared" si="61"/>
        <v>1548000</v>
      </c>
      <c r="T110" s="70">
        <v>120000</v>
      </c>
      <c r="U110" s="31"/>
      <c r="V110" s="31"/>
      <c r="W110" s="106"/>
      <c r="X110" s="31"/>
      <c r="Y110" s="31"/>
      <c r="Z110" s="31"/>
      <c r="AA110" s="31"/>
      <c r="AB110" s="233">
        <f t="shared" si="53"/>
        <v>168980</v>
      </c>
      <c r="AC110" s="31"/>
      <c r="AD110" s="29"/>
      <c r="AE110" s="70">
        <f t="shared" si="64"/>
        <v>0</v>
      </c>
      <c r="AF110" s="31"/>
      <c r="AG110" s="31"/>
      <c r="AH110" s="31"/>
      <c r="AI110" s="71"/>
      <c r="AJ110" s="72"/>
      <c r="AK110" s="31"/>
      <c r="AL110" s="62">
        <f t="shared" si="54"/>
        <v>1836980</v>
      </c>
      <c r="AM110" s="31"/>
      <c r="AN110" s="31"/>
      <c r="AO110" s="31"/>
      <c r="AP110" s="31"/>
      <c r="AQ110" s="31"/>
      <c r="AR110" s="31"/>
      <c r="AS110" s="62">
        <f t="shared" si="55"/>
        <v>0</v>
      </c>
      <c r="AT110" s="11">
        <f t="shared" si="56"/>
        <v>1836980</v>
      </c>
      <c r="AU110" s="304"/>
      <c r="AV110" s="27">
        <f t="shared" si="57"/>
        <v>495984.60000000003</v>
      </c>
      <c r="AW110" s="106"/>
      <c r="AX110" s="106"/>
      <c r="AY110" s="20">
        <v>33320</v>
      </c>
      <c r="AZ110" s="20"/>
      <c r="BA110" s="20"/>
      <c r="BB110" s="20">
        <v>35700</v>
      </c>
      <c r="BC110" s="11">
        <f>SUM(AV110:BB110)</f>
        <v>565004.60000000009</v>
      </c>
      <c r="BD110" s="105"/>
    </row>
    <row r="111" spans="1:56" ht="12.75" thickBot="1">
      <c r="A111" s="262"/>
      <c r="B111" s="262"/>
      <c r="C111" s="262"/>
      <c r="D111" s="262"/>
      <c r="E111" s="262"/>
      <c r="F111" s="263"/>
      <c r="G111" s="262"/>
      <c r="H111" s="262"/>
      <c r="I111" s="262"/>
      <c r="J111" s="262"/>
      <c r="K111" s="262"/>
      <c r="L111" s="262"/>
      <c r="M111" s="281"/>
      <c r="N111" s="282"/>
      <c r="O111" s="262"/>
      <c r="P111" s="262"/>
      <c r="Q111" s="262"/>
      <c r="R111" s="262"/>
      <c r="S111" s="262"/>
      <c r="T111" s="262"/>
      <c r="U111" s="262"/>
      <c r="V111" s="283"/>
      <c r="W111" s="262"/>
      <c r="X111" s="284"/>
      <c r="Y111" s="262"/>
      <c r="Z111" s="262"/>
      <c r="AA111" s="262"/>
      <c r="AB111" s="262"/>
      <c r="AC111" s="262"/>
      <c r="AD111" s="262"/>
      <c r="AE111" s="262"/>
      <c r="AF111" s="262"/>
      <c r="AG111" s="262"/>
      <c r="AH111" s="262"/>
      <c r="AI111" s="262"/>
      <c r="AJ111" s="262"/>
      <c r="AK111" s="262"/>
      <c r="AL111" s="262"/>
      <c r="AM111" s="262"/>
      <c r="AN111" s="262"/>
      <c r="AO111" s="262"/>
      <c r="AP111" s="262"/>
      <c r="AQ111" s="262"/>
      <c r="AR111" s="262"/>
      <c r="AS111" s="262"/>
      <c r="AT111" s="285"/>
      <c r="AV111" s="262"/>
      <c r="AW111" s="262"/>
      <c r="AX111" s="262"/>
      <c r="AY111" s="262"/>
      <c r="AZ111" s="262"/>
      <c r="BA111" s="262"/>
      <c r="BB111" s="262"/>
      <c r="BC111" s="285"/>
    </row>
    <row r="112" spans="1:56" s="116" customFormat="1">
      <c r="A112" s="621" t="s">
        <v>84</v>
      </c>
      <c r="B112" s="622"/>
      <c r="C112" s="622"/>
      <c r="D112" s="622"/>
      <c r="E112" s="622"/>
      <c r="F112" s="62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>
        <f t="shared" ref="P112" si="65">SUM(P113:P117)</f>
        <v>1009800</v>
      </c>
      <c r="Q112" s="113"/>
      <c r="R112" s="113"/>
      <c r="S112" s="113">
        <f t="shared" ref="S112:AQ112" si="66">SUM(S113:S117)</f>
        <v>9959200</v>
      </c>
      <c r="T112" s="113">
        <f t="shared" si="66"/>
        <v>750000</v>
      </c>
      <c r="U112" s="113">
        <f>SUM(U113:U117)</f>
        <v>500000</v>
      </c>
      <c r="V112" s="113">
        <f>SUM(V113:V117)</f>
        <v>0</v>
      </c>
      <c r="W112" s="113">
        <f>SUM(W113:W117)</f>
        <v>0</v>
      </c>
      <c r="X112" s="17">
        <f>SUM(X113:X117)</f>
        <v>0</v>
      </c>
      <c r="Y112" s="113">
        <f t="shared" si="66"/>
        <v>0</v>
      </c>
      <c r="Z112" s="113">
        <f t="shared" si="66"/>
        <v>0</v>
      </c>
      <c r="AA112" s="113">
        <f t="shared" si="66"/>
        <v>0</v>
      </c>
      <c r="AB112" s="113">
        <f t="shared" si="66"/>
        <v>732246.66666666663</v>
      </c>
      <c r="AC112" s="113">
        <f t="shared" si="66"/>
        <v>0</v>
      </c>
      <c r="AD112" s="113">
        <f t="shared" si="66"/>
        <v>0</v>
      </c>
      <c r="AE112" s="113">
        <f t="shared" si="66"/>
        <v>0</v>
      </c>
      <c r="AF112" s="113">
        <f t="shared" si="66"/>
        <v>0</v>
      </c>
      <c r="AG112" s="113">
        <f t="shared" si="66"/>
        <v>100000</v>
      </c>
      <c r="AH112" s="113">
        <f t="shared" si="66"/>
        <v>0</v>
      </c>
      <c r="AI112" s="113">
        <f t="shared" si="66"/>
        <v>0</v>
      </c>
      <c r="AJ112" s="113">
        <f t="shared" si="66"/>
        <v>0</v>
      </c>
      <c r="AK112" s="113">
        <f t="shared" si="66"/>
        <v>0</v>
      </c>
      <c r="AL112" s="113">
        <f t="shared" si="66"/>
        <v>12041446.666666668</v>
      </c>
      <c r="AM112" s="113">
        <f t="shared" si="66"/>
        <v>0</v>
      </c>
      <c r="AN112" s="113">
        <f t="shared" si="66"/>
        <v>0</v>
      </c>
      <c r="AO112" s="113">
        <f t="shared" si="66"/>
        <v>0</v>
      </c>
      <c r="AP112" s="113">
        <f t="shared" si="66"/>
        <v>0</v>
      </c>
      <c r="AQ112" s="113">
        <f t="shared" si="66"/>
        <v>0</v>
      </c>
      <c r="AR112" s="113">
        <v>1500000</v>
      </c>
      <c r="AS112" s="113">
        <f>SUM(AN112:AR112)</f>
        <v>1500000</v>
      </c>
      <c r="AT112" s="114">
        <f t="shared" ref="AT112:AT117" si="67">SUM(AL112,AS112)</f>
        <v>13541446.666666668</v>
      </c>
      <c r="AU112" s="303"/>
      <c r="AV112" s="112">
        <f t="shared" ref="AV112:BC112" si="68">SUM(AV113:AV117)</f>
        <v>3251190.6000000006</v>
      </c>
      <c r="AW112" s="113">
        <f t="shared" si="68"/>
        <v>0</v>
      </c>
      <c r="AX112" s="113">
        <f t="shared" si="68"/>
        <v>0</v>
      </c>
      <c r="AY112" s="113">
        <f t="shared" si="68"/>
        <v>166600</v>
      </c>
      <c r="AZ112" s="113">
        <f t="shared" si="68"/>
        <v>0</v>
      </c>
      <c r="BA112" s="113">
        <f t="shared" si="68"/>
        <v>0</v>
      </c>
      <c r="BB112" s="113">
        <f t="shared" si="68"/>
        <v>178500</v>
      </c>
      <c r="BC112" s="114">
        <f t="shared" si="68"/>
        <v>3596290.6000000006</v>
      </c>
      <c r="BD112" s="115"/>
    </row>
    <row r="113" spans="1:56" ht="18" customHeight="1">
      <c r="A113" s="211"/>
      <c r="B113" s="219" t="s">
        <v>55</v>
      </c>
      <c r="C113" s="213"/>
      <c r="E113" s="92"/>
      <c r="G113" s="54">
        <v>139995</v>
      </c>
      <c r="H113" s="54">
        <v>40000</v>
      </c>
      <c r="I113" s="54">
        <v>10000</v>
      </c>
      <c r="J113" s="54">
        <v>37500</v>
      </c>
      <c r="K113" s="54">
        <v>22500</v>
      </c>
      <c r="L113" s="24">
        <v>270000</v>
      </c>
      <c r="P113" s="28">
        <f>ROUND(SUM(L113+O113+X113),-2)</f>
        <v>270000</v>
      </c>
      <c r="Q113" s="95">
        <v>12</v>
      </c>
      <c r="S113" s="20">
        <f>SUM(P113*Q113+R113)</f>
        <v>3240000</v>
      </c>
      <c r="T113" s="54">
        <v>300000</v>
      </c>
      <c r="U113" s="54">
        <v>250000</v>
      </c>
      <c r="AB113" s="233">
        <f t="shared" ref="AB113:AB117" si="69">(168980*Q113)/12</f>
        <v>168980</v>
      </c>
      <c r="AG113" s="54">
        <v>60000</v>
      </c>
      <c r="AL113" s="62">
        <f>SUM(S113,T113,U113,Y113,Z113,AA113,AB113,AC113,AE113,AG113,AH113,AI113,AK113)</f>
        <v>4018980</v>
      </c>
      <c r="AT113" s="11">
        <f t="shared" si="67"/>
        <v>4018980</v>
      </c>
      <c r="AU113" s="306"/>
      <c r="AV113" s="27">
        <f>SUM(AT113*0.27)</f>
        <v>1085124.6000000001</v>
      </c>
      <c r="AY113" s="20">
        <v>33320</v>
      </c>
      <c r="AZ113" s="20"/>
      <c r="BA113" s="20"/>
      <c r="BB113" s="20">
        <v>35700</v>
      </c>
      <c r="BC113" s="123">
        <f>SUM(AV113:BB113)</f>
        <v>1154144.6000000001</v>
      </c>
      <c r="BD113" s="97"/>
    </row>
    <row r="114" spans="1:56" ht="18" customHeight="1">
      <c r="A114" s="211"/>
      <c r="B114" s="219" t="s">
        <v>55</v>
      </c>
      <c r="C114" s="213"/>
      <c r="E114" s="92"/>
      <c r="G114" s="54">
        <v>218855</v>
      </c>
      <c r="H114" s="54">
        <v>10943</v>
      </c>
      <c r="J114" s="54">
        <v>40000</v>
      </c>
      <c r="L114" s="24">
        <f>ROUND(SUM(G114:K114),-2)</f>
        <v>269800</v>
      </c>
      <c r="P114" s="28">
        <f>ROUND(SUM(L114+O114+X114),-2)</f>
        <v>269800</v>
      </c>
      <c r="Q114" s="95">
        <v>4</v>
      </c>
      <c r="S114" s="20">
        <f>SUM(P114*Q114+R114)</f>
        <v>1079200</v>
      </c>
      <c r="AB114" s="233">
        <f t="shared" si="69"/>
        <v>56326.666666666664</v>
      </c>
      <c r="AG114" s="54">
        <v>40000</v>
      </c>
      <c r="AL114" s="62">
        <f>SUM(S114,T114,U114,Y114,Z114,AA114,AB114,AC114,AE114,AG114,AH114,AI114,AK114)</f>
        <v>1175526.6666666667</v>
      </c>
      <c r="AT114" s="11">
        <f t="shared" si="67"/>
        <v>1175526.6666666667</v>
      </c>
      <c r="AU114" s="306"/>
      <c r="AV114" s="27">
        <f>SUM(AT114*0.27)</f>
        <v>317392.20000000007</v>
      </c>
      <c r="AY114" s="20">
        <v>33320</v>
      </c>
      <c r="AZ114" s="20"/>
      <c r="BA114" s="20"/>
      <c r="BB114" s="20">
        <v>35700</v>
      </c>
      <c r="BC114" s="123">
        <f>SUM(AV114:BB114)</f>
        <v>386412.20000000007</v>
      </c>
      <c r="BD114" s="97"/>
    </row>
    <row r="115" spans="1:56" ht="18" customHeight="1">
      <c r="A115" s="211"/>
      <c r="B115" s="219" t="s">
        <v>55</v>
      </c>
      <c r="C115" s="213"/>
      <c r="E115" s="92"/>
      <c r="G115" s="54">
        <v>81043</v>
      </c>
      <c r="H115" s="54">
        <v>20457</v>
      </c>
      <c r="J115" s="54">
        <v>59000</v>
      </c>
      <c r="K115" s="54">
        <v>19500</v>
      </c>
      <c r="L115" s="24">
        <f>ROUND(SUM(G115:K115),-2)</f>
        <v>180000</v>
      </c>
      <c r="P115" s="28">
        <f>ROUND(SUM(L115+O115+X115),-2)</f>
        <v>180000</v>
      </c>
      <c r="Q115" s="95">
        <v>12</v>
      </c>
      <c r="S115" s="20">
        <f>SUM(P115*Q115+R115)</f>
        <v>2160000</v>
      </c>
      <c r="T115" s="54">
        <v>250000</v>
      </c>
      <c r="U115" s="54">
        <v>150000</v>
      </c>
      <c r="AB115" s="233">
        <f t="shared" si="69"/>
        <v>168980</v>
      </c>
      <c r="AL115" s="62">
        <f>SUM(S115,T115,U115,Y115,Z115,AA115,AB115,AC115,AE115,AG115,AH115,AI115,AK115)</f>
        <v>2728980</v>
      </c>
      <c r="AT115" s="11">
        <f t="shared" si="67"/>
        <v>2728980</v>
      </c>
      <c r="AU115" s="306"/>
      <c r="AV115" s="27">
        <f>SUM(AT115*0.27)</f>
        <v>736824.60000000009</v>
      </c>
      <c r="AY115" s="20">
        <v>33320</v>
      </c>
      <c r="AZ115" s="20"/>
      <c r="BA115" s="20"/>
      <c r="BB115" s="20">
        <v>35700</v>
      </c>
      <c r="BC115" s="123">
        <f>SUM(AV115:BB115)</f>
        <v>805844.60000000009</v>
      </c>
      <c r="BD115" s="97"/>
    </row>
    <row r="116" spans="1:56" ht="18" customHeight="1">
      <c r="A116" s="211"/>
      <c r="B116" s="219" t="s">
        <v>55</v>
      </c>
      <c r="C116" s="213"/>
      <c r="E116" s="92"/>
      <c r="G116" s="54">
        <v>172883</v>
      </c>
      <c r="H116" s="54">
        <v>13831</v>
      </c>
      <c r="K116" s="54">
        <v>13300</v>
      </c>
      <c r="L116" s="24">
        <f>ROUND(SUM(G116:K116),-2)</f>
        <v>200000</v>
      </c>
      <c r="P116" s="28">
        <f>ROUND(SUM(L116+O116+X116),-2)</f>
        <v>200000</v>
      </c>
      <c r="Q116" s="95">
        <v>12</v>
      </c>
      <c r="S116" s="20">
        <f>SUM(P116*Q116+R116)</f>
        <v>2400000</v>
      </c>
      <c r="T116" s="54">
        <v>150000</v>
      </c>
      <c r="U116" s="54">
        <v>50000</v>
      </c>
      <c r="AB116" s="233">
        <f t="shared" si="69"/>
        <v>168980</v>
      </c>
      <c r="AL116" s="62">
        <f>SUM(S116,T116,U116,Y116,Z116,AA116,AB116,AC116,AE116,AG116,AH116,AI116,AK116)</f>
        <v>2768980</v>
      </c>
      <c r="AT116" s="11">
        <f t="shared" si="67"/>
        <v>2768980</v>
      </c>
      <c r="AU116" s="306"/>
      <c r="AV116" s="27">
        <f>SUM(AT116*0.27)</f>
        <v>747624.60000000009</v>
      </c>
      <c r="AY116" s="20">
        <v>33320</v>
      </c>
      <c r="AZ116" s="20"/>
      <c r="BA116" s="20"/>
      <c r="BB116" s="20">
        <v>35700</v>
      </c>
      <c r="BC116" s="123">
        <f>SUM(AV116:BB116)</f>
        <v>816644.60000000009</v>
      </c>
      <c r="BD116" s="97"/>
    </row>
    <row r="117" spans="1:56" ht="18" customHeight="1" thickBot="1">
      <c r="A117" s="214"/>
      <c r="B117" s="227" t="s">
        <v>55</v>
      </c>
      <c r="C117" s="216"/>
      <c r="D117" s="98"/>
      <c r="E117" s="99"/>
      <c r="F117" s="216"/>
      <c r="G117" s="98">
        <v>57750</v>
      </c>
      <c r="H117" s="98">
        <v>25500</v>
      </c>
      <c r="I117" s="98"/>
      <c r="J117" s="98"/>
      <c r="K117" s="98">
        <v>6700</v>
      </c>
      <c r="L117" s="35">
        <f>ROUND(SUM(G117:K117),-2)</f>
        <v>90000</v>
      </c>
      <c r="M117" s="100"/>
      <c r="N117" s="99"/>
      <c r="O117" s="98"/>
      <c r="P117" s="29">
        <f>ROUND(SUM(L117+O117+X117),-2)</f>
        <v>90000</v>
      </c>
      <c r="Q117" s="102">
        <v>12</v>
      </c>
      <c r="R117" s="98"/>
      <c r="S117" s="31">
        <f>SUM(P117*Q117+R117)</f>
        <v>1080000</v>
      </c>
      <c r="T117" s="98">
        <v>50000</v>
      </c>
      <c r="U117" s="98">
        <v>50000</v>
      </c>
      <c r="V117" s="101"/>
      <c r="W117" s="98"/>
      <c r="X117" s="72"/>
      <c r="Y117" s="98"/>
      <c r="Z117" s="98"/>
      <c r="AA117" s="98"/>
      <c r="AB117" s="233">
        <f t="shared" si="69"/>
        <v>168980</v>
      </c>
      <c r="AC117" s="98"/>
      <c r="AD117" s="98"/>
      <c r="AE117" s="98"/>
      <c r="AF117" s="98"/>
      <c r="AG117" s="98"/>
      <c r="AH117" s="98"/>
      <c r="AI117" s="98"/>
      <c r="AJ117" s="98"/>
      <c r="AK117" s="98"/>
      <c r="AL117" s="68">
        <f>SUM(S117,T117,U117,Y117,Z117,AA117,AB117,AC117,AE117,AG117,AH117,AI117,AK117)</f>
        <v>1348980</v>
      </c>
      <c r="AM117" s="98"/>
      <c r="AN117" s="98"/>
      <c r="AO117" s="98"/>
      <c r="AP117" s="98"/>
      <c r="AQ117" s="98"/>
      <c r="AR117" s="98"/>
      <c r="AS117" s="103"/>
      <c r="AT117" s="15">
        <f t="shared" si="67"/>
        <v>1348980</v>
      </c>
      <c r="AU117" s="306"/>
      <c r="AV117" s="37">
        <f>SUM(AT117*0.27)</f>
        <v>364224.60000000003</v>
      </c>
      <c r="AW117" s="98"/>
      <c r="AX117" s="98"/>
      <c r="AY117" s="31">
        <v>33320</v>
      </c>
      <c r="AZ117" s="31"/>
      <c r="BA117" s="31"/>
      <c r="BB117" s="31">
        <v>35700</v>
      </c>
      <c r="BC117" s="124">
        <f>SUM(AV117:BB117)</f>
        <v>433244.60000000003</v>
      </c>
      <c r="BD117" s="97"/>
    </row>
    <row r="118" spans="1:56">
      <c r="A118" s="117"/>
      <c r="B118" s="117"/>
      <c r="C118" s="117"/>
      <c r="D118" s="117"/>
      <c r="E118" s="117"/>
      <c r="F118" s="231"/>
      <c r="G118" s="117"/>
      <c r="H118" s="117"/>
      <c r="I118" s="117"/>
      <c r="J118" s="117"/>
      <c r="K118" s="117"/>
      <c r="L118" s="117"/>
      <c r="M118" s="118"/>
      <c r="N118" s="119"/>
      <c r="O118" s="117"/>
      <c r="P118" s="117"/>
      <c r="Q118" s="117"/>
      <c r="R118" s="117"/>
      <c r="S118" s="117"/>
      <c r="T118" s="117"/>
      <c r="U118" s="117"/>
      <c r="V118" s="120"/>
      <c r="W118" s="117"/>
      <c r="X118" s="128"/>
      <c r="Y118" s="117"/>
      <c r="Z118" s="117"/>
      <c r="AA118" s="117"/>
      <c r="AB118" s="235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21"/>
      <c r="AM118" s="117"/>
      <c r="AN118" s="117"/>
      <c r="AO118" s="117"/>
      <c r="AP118" s="117"/>
      <c r="AQ118" s="117"/>
      <c r="AR118" s="117"/>
      <c r="AS118" s="121"/>
      <c r="AT118" s="122"/>
      <c r="AV118" s="117"/>
      <c r="AW118" s="117"/>
      <c r="AX118" s="117"/>
      <c r="AY118" s="117"/>
      <c r="AZ118" s="117"/>
      <c r="BA118" s="117"/>
      <c r="BB118" s="117"/>
      <c r="BC118" s="125"/>
    </row>
  </sheetData>
  <mergeCells count="9">
    <mergeCell ref="A31:F31"/>
    <mergeCell ref="A60:F60"/>
    <mergeCell ref="A112:F112"/>
    <mergeCell ref="A9:F9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8" scale="25" fitToHeight="0" pageOrder="overThenDown" orientation="landscape" r:id="rId1"/>
  <rowBreaks count="1" manualBreakCount="1">
    <brk id="112" max="54" man="1"/>
  </rowBreaks>
  <colBreaks count="2" manualBreakCount="2">
    <brk id="45" max="116" man="1"/>
    <brk id="4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1"/>
  <sheetViews>
    <sheetView view="pageBreakPreview" zoomScaleNormal="100" zoomScaleSheetLayoutView="100" workbookViewId="0">
      <selection activeCell="B7" sqref="B7"/>
    </sheetView>
  </sheetViews>
  <sheetFormatPr defaultColWidth="9.140625" defaultRowHeight="12.75"/>
  <cols>
    <col min="1" max="1" width="36.42578125" style="360" customWidth="1"/>
    <col min="2" max="2" width="16.28515625" style="360" customWidth="1"/>
    <col min="3" max="4" width="10.42578125" style="369" customWidth="1"/>
    <col min="5" max="5" width="10.42578125" style="360" customWidth="1"/>
    <col min="6" max="16384" width="9.140625" style="360"/>
  </cols>
  <sheetData>
    <row r="1" spans="1:5" s="348" customFormat="1" ht="18.75" customHeight="1">
      <c r="A1" s="574"/>
      <c r="B1" s="572" t="s">
        <v>47</v>
      </c>
      <c r="C1" s="566">
        <v>2015</v>
      </c>
      <c r="D1" s="566" t="s">
        <v>1</v>
      </c>
      <c r="E1" s="568" t="s">
        <v>2</v>
      </c>
    </row>
    <row r="2" spans="1:5" s="348" customFormat="1" ht="18.75" customHeight="1" thickBot="1">
      <c r="A2" s="575"/>
      <c r="B2" s="573"/>
      <c r="C2" s="567"/>
      <c r="D2" s="567"/>
      <c r="E2" s="569"/>
    </row>
    <row r="3" spans="1:5" s="348" customFormat="1" ht="18.75" customHeight="1" thickBot="1">
      <c r="A3" s="570" t="s">
        <v>48</v>
      </c>
      <c r="B3" s="571"/>
      <c r="C3" s="349">
        <f>SUM(C4,C9,C18,C27)</f>
        <v>101</v>
      </c>
      <c r="D3" s="349">
        <f>SUM(D4,D9,D18,D27)</f>
        <v>101</v>
      </c>
      <c r="E3" s="350"/>
    </row>
    <row r="4" spans="1:5" s="355" customFormat="1">
      <c r="A4" s="351" t="s">
        <v>49</v>
      </c>
      <c r="B4" s="352"/>
      <c r="C4" s="353">
        <f>SUM(C5:C8)</f>
        <v>20</v>
      </c>
      <c r="D4" s="353">
        <f>SUM(D5:D8)</f>
        <v>20</v>
      </c>
      <c r="E4" s="354"/>
    </row>
    <row r="5" spans="1:5">
      <c r="A5" s="356" t="s">
        <v>50</v>
      </c>
      <c r="B5" s="357" t="s">
        <v>51</v>
      </c>
      <c r="C5" s="358">
        <v>9</v>
      </c>
      <c r="D5" s="358">
        <v>9</v>
      </c>
      <c r="E5" s="359"/>
    </row>
    <row r="6" spans="1:5">
      <c r="A6" s="356" t="s">
        <v>52</v>
      </c>
      <c r="B6" s="357" t="s">
        <v>51</v>
      </c>
      <c r="C6" s="358">
        <v>1</v>
      </c>
      <c r="D6" s="358">
        <v>1</v>
      </c>
      <c r="E6" s="359"/>
    </row>
    <row r="7" spans="1:5">
      <c r="A7" s="356" t="s">
        <v>53</v>
      </c>
      <c r="B7" s="357" t="s">
        <v>51</v>
      </c>
      <c r="C7" s="358">
        <v>6</v>
      </c>
      <c r="D7" s="358">
        <v>6</v>
      </c>
      <c r="E7" s="359"/>
    </row>
    <row r="8" spans="1:5" ht="13.5" thickBot="1">
      <c r="A8" s="361" t="s">
        <v>54</v>
      </c>
      <c r="B8" s="362" t="s">
        <v>55</v>
      </c>
      <c r="C8" s="363">
        <v>4</v>
      </c>
      <c r="D8" s="363">
        <v>4</v>
      </c>
      <c r="E8" s="364"/>
    </row>
    <row r="9" spans="1:5" s="355" customFormat="1">
      <c r="A9" s="351" t="s">
        <v>56</v>
      </c>
      <c r="B9" s="352"/>
      <c r="C9" s="353">
        <f>SUM(C10:C17)</f>
        <v>26</v>
      </c>
      <c r="D9" s="353">
        <f>SUM(D10:D17)</f>
        <v>26</v>
      </c>
      <c r="E9" s="354"/>
    </row>
    <row r="10" spans="1:5">
      <c r="A10" s="356" t="s">
        <v>57</v>
      </c>
      <c r="B10" s="357" t="s">
        <v>58</v>
      </c>
      <c r="C10" s="358">
        <v>2</v>
      </c>
      <c r="D10" s="358">
        <v>2</v>
      </c>
      <c r="E10" s="359"/>
    </row>
    <row r="11" spans="1:5">
      <c r="A11" s="356" t="s">
        <v>59</v>
      </c>
      <c r="B11" s="357" t="s">
        <v>58</v>
      </c>
      <c r="C11" s="358">
        <v>3</v>
      </c>
      <c r="D11" s="358">
        <v>3</v>
      </c>
      <c r="E11" s="359"/>
    </row>
    <row r="12" spans="1:5">
      <c r="A12" s="356" t="s">
        <v>60</v>
      </c>
      <c r="B12" s="357" t="s">
        <v>61</v>
      </c>
      <c r="C12" s="358">
        <v>1</v>
      </c>
      <c r="D12" s="358">
        <v>1</v>
      </c>
      <c r="E12" s="359"/>
    </row>
    <row r="13" spans="1:5">
      <c r="A13" s="356" t="s">
        <v>62</v>
      </c>
      <c r="B13" s="357" t="s">
        <v>58</v>
      </c>
      <c r="C13" s="358">
        <v>3</v>
      </c>
      <c r="D13" s="358">
        <v>3</v>
      </c>
      <c r="E13" s="359"/>
    </row>
    <row r="14" spans="1:5">
      <c r="A14" s="365" t="s">
        <v>63</v>
      </c>
      <c r="B14" s="366" t="s">
        <v>58</v>
      </c>
      <c r="C14" s="367">
        <v>4</v>
      </c>
      <c r="D14" s="367">
        <v>4</v>
      </c>
      <c r="E14" s="368"/>
    </row>
    <row r="15" spans="1:5">
      <c r="A15" s="365" t="s">
        <v>64</v>
      </c>
      <c r="B15" s="366" t="s">
        <v>58</v>
      </c>
      <c r="C15" s="367">
        <v>5</v>
      </c>
      <c r="D15" s="367">
        <v>5</v>
      </c>
      <c r="E15" s="368"/>
    </row>
    <row r="16" spans="1:5">
      <c r="A16" s="365" t="s">
        <v>65</v>
      </c>
      <c r="B16" s="366" t="s">
        <v>58</v>
      </c>
      <c r="C16" s="367">
        <v>7</v>
      </c>
      <c r="D16" s="367">
        <v>6</v>
      </c>
      <c r="E16" s="368"/>
    </row>
    <row r="17" spans="1:5" ht="13.5" thickBot="1">
      <c r="A17" s="361" t="s">
        <v>66</v>
      </c>
      <c r="B17" s="362" t="s">
        <v>67</v>
      </c>
      <c r="C17" s="363">
        <v>1</v>
      </c>
      <c r="D17" s="363">
        <v>2</v>
      </c>
      <c r="E17" s="364"/>
    </row>
    <row r="18" spans="1:5" s="355" customFormat="1">
      <c r="A18" s="351" t="s">
        <v>68</v>
      </c>
      <c r="B18" s="352"/>
      <c r="C18" s="353">
        <f>SUM(C19:C26)</f>
        <v>50</v>
      </c>
      <c r="D18" s="353">
        <f>SUM(D19:D26)</f>
        <v>50</v>
      </c>
      <c r="E18" s="354"/>
    </row>
    <row r="19" spans="1:5">
      <c r="A19" s="356" t="s">
        <v>69</v>
      </c>
      <c r="B19" s="357" t="s">
        <v>55</v>
      </c>
      <c r="C19" s="358">
        <v>1</v>
      </c>
      <c r="D19" s="358">
        <v>1</v>
      </c>
      <c r="E19" s="359"/>
    </row>
    <row r="20" spans="1:5">
      <c r="A20" s="356" t="s">
        <v>70</v>
      </c>
      <c r="B20" s="357" t="s">
        <v>55</v>
      </c>
      <c r="C20" s="358">
        <v>26</v>
      </c>
      <c r="D20" s="358">
        <v>26</v>
      </c>
      <c r="E20" s="359"/>
    </row>
    <row r="21" spans="1:5">
      <c r="A21" s="356" t="s">
        <v>71</v>
      </c>
      <c r="B21" s="357" t="s">
        <v>55</v>
      </c>
      <c r="C21" s="358">
        <v>13</v>
      </c>
      <c r="D21" s="358">
        <v>13</v>
      </c>
      <c r="E21" s="359"/>
    </row>
    <row r="22" spans="1:5">
      <c r="A22" s="365" t="s">
        <v>72</v>
      </c>
      <c r="B22" s="366" t="s">
        <v>55</v>
      </c>
      <c r="C22" s="367">
        <v>4</v>
      </c>
      <c r="D22" s="367">
        <v>4</v>
      </c>
      <c r="E22" s="368"/>
    </row>
    <row r="23" spans="1:5">
      <c r="A23" s="365" t="s">
        <v>73</v>
      </c>
      <c r="B23" s="366" t="s">
        <v>55</v>
      </c>
      <c r="C23" s="367">
        <v>1</v>
      </c>
      <c r="D23" s="367">
        <v>1</v>
      </c>
      <c r="E23" s="368"/>
    </row>
    <row r="24" spans="1:5">
      <c r="A24" s="365" t="s">
        <v>74</v>
      </c>
      <c r="B24" s="366" t="s">
        <v>55</v>
      </c>
      <c r="C24" s="367">
        <v>1</v>
      </c>
      <c r="D24" s="367">
        <v>1</v>
      </c>
      <c r="E24" s="368"/>
    </row>
    <row r="25" spans="1:5">
      <c r="A25" s="365" t="s">
        <v>75</v>
      </c>
      <c r="B25" s="366" t="s">
        <v>55</v>
      </c>
      <c r="C25" s="367">
        <v>1</v>
      </c>
      <c r="D25" s="367">
        <v>1</v>
      </c>
      <c r="E25" s="368"/>
    </row>
    <row r="26" spans="1:5" ht="13.5" thickBot="1">
      <c r="A26" s="356" t="s">
        <v>76</v>
      </c>
      <c r="B26" s="357" t="s">
        <v>55</v>
      </c>
      <c r="C26" s="358">
        <v>3</v>
      </c>
      <c r="D26" s="358">
        <v>3</v>
      </c>
      <c r="E26" s="359"/>
    </row>
    <row r="27" spans="1:5" s="355" customFormat="1">
      <c r="A27" s="351" t="s">
        <v>77</v>
      </c>
      <c r="B27" s="352"/>
      <c r="C27" s="353">
        <f>SUM(C28:C31)</f>
        <v>5</v>
      </c>
      <c r="D27" s="353">
        <f>SUM(D28:D31)</f>
        <v>5</v>
      </c>
      <c r="E27" s="354"/>
    </row>
    <row r="28" spans="1:5">
      <c r="A28" s="356" t="s">
        <v>78</v>
      </c>
      <c r="B28" s="357" t="s">
        <v>55</v>
      </c>
      <c r="C28" s="358">
        <v>1</v>
      </c>
      <c r="D28" s="358">
        <v>1</v>
      </c>
      <c r="E28" s="359"/>
    </row>
    <row r="29" spans="1:5">
      <c r="A29" s="356" t="s">
        <v>79</v>
      </c>
      <c r="B29" s="357" t="s">
        <v>55</v>
      </c>
      <c r="C29" s="358">
        <v>2</v>
      </c>
      <c r="D29" s="358">
        <v>2</v>
      </c>
      <c r="E29" s="359"/>
    </row>
    <row r="30" spans="1:5">
      <c r="A30" s="356" t="s">
        <v>80</v>
      </c>
      <c r="B30" s="357" t="s">
        <v>55</v>
      </c>
      <c r="C30" s="358">
        <v>1</v>
      </c>
      <c r="D30" s="358">
        <v>1</v>
      </c>
      <c r="E30" s="359"/>
    </row>
    <row r="31" spans="1:5" ht="13.5" thickBot="1">
      <c r="A31" s="361" t="s">
        <v>76</v>
      </c>
      <c r="B31" s="362" t="s">
        <v>55</v>
      </c>
      <c r="C31" s="363">
        <v>1</v>
      </c>
      <c r="D31" s="363">
        <v>1</v>
      </c>
      <c r="E31" s="364"/>
    </row>
  </sheetData>
  <mergeCells count="6">
    <mergeCell ref="C1:C2"/>
    <mergeCell ref="D1:D2"/>
    <mergeCell ref="E1:E2"/>
    <mergeCell ref="A3:B3"/>
    <mergeCell ref="B1:B2"/>
    <mergeCell ref="A1:A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&amp;R&amp;"Calibri Light,Normál"Páty Község Önkormányzatának 2016. évi költségvetése
2.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335"/>
  <sheetViews>
    <sheetView showGridLines="0" tabSelected="1" view="pageBreakPreview" zoomScaleNormal="100" zoomScaleSheetLayoutView="100" workbookViewId="0">
      <pane xSplit="3" ySplit="2" topLeftCell="D27" activePane="bottomRight" state="frozen"/>
      <selection pane="topRight" activeCell="D1" sqref="D1"/>
      <selection pane="bottomLeft" activeCell="A3" sqref="A3"/>
      <selection pane="bottomRight" activeCell="D39" sqref="D39"/>
    </sheetView>
  </sheetViews>
  <sheetFormatPr defaultColWidth="11.42578125" defaultRowHeight="12.75"/>
  <cols>
    <col min="1" max="1" width="4.85546875" style="422" customWidth="1"/>
    <col min="2" max="2" width="51.7109375" style="381" customWidth="1"/>
    <col min="3" max="3" width="9.42578125" style="405" customWidth="1"/>
    <col min="4" max="4" width="14.140625" style="379" customWidth="1"/>
    <col min="5" max="5" width="14.5703125" style="546" customWidth="1"/>
    <col min="6" max="6" width="14.140625" style="423" customWidth="1"/>
    <col min="7" max="7" width="14.140625" style="402" customWidth="1"/>
    <col min="8" max="8" width="14.140625" style="385" customWidth="1"/>
    <col min="9" max="9" width="14.140625" style="402" customWidth="1"/>
    <col min="10" max="10" width="14.140625" style="385" customWidth="1"/>
    <col min="11" max="11" width="14.140625" style="402" customWidth="1"/>
    <col min="12" max="12" width="14.28515625" style="385" customWidth="1"/>
    <col min="13" max="13" width="14.28515625" style="402" customWidth="1"/>
    <col min="14" max="16384" width="11.42578125" style="385"/>
  </cols>
  <sheetData>
    <row r="1" spans="1:13" s="381" customFormat="1" ht="50.45" customHeight="1">
      <c r="A1" s="577" t="s">
        <v>81</v>
      </c>
      <c r="B1" s="576" t="s">
        <v>82</v>
      </c>
      <c r="C1" s="578" t="s">
        <v>83</v>
      </c>
      <c r="D1" s="579" t="s">
        <v>49</v>
      </c>
      <c r="E1" s="579"/>
      <c r="F1" s="576" t="s">
        <v>56</v>
      </c>
      <c r="G1" s="576"/>
      <c r="H1" s="576" t="s">
        <v>68</v>
      </c>
      <c r="I1" s="576"/>
      <c r="J1" s="576" t="s">
        <v>84</v>
      </c>
      <c r="K1" s="576"/>
      <c r="L1" s="576" t="s">
        <v>85</v>
      </c>
      <c r="M1" s="576"/>
    </row>
    <row r="2" spans="1:13" s="383" customFormat="1" ht="25.5">
      <c r="A2" s="577"/>
      <c r="B2" s="576"/>
      <c r="C2" s="578"/>
      <c r="D2" s="382" t="s">
        <v>86</v>
      </c>
      <c r="E2" s="545" t="s">
        <v>2</v>
      </c>
      <c r="F2" s="382" t="s">
        <v>86</v>
      </c>
      <c r="G2" s="382" t="s">
        <v>2</v>
      </c>
      <c r="H2" s="382" t="s">
        <v>86</v>
      </c>
      <c r="I2" s="382" t="s">
        <v>2</v>
      </c>
      <c r="J2" s="382" t="s">
        <v>86</v>
      </c>
      <c r="K2" s="382" t="s">
        <v>2</v>
      </c>
      <c r="L2" s="382" t="s">
        <v>86</v>
      </c>
      <c r="M2" s="382" t="s">
        <v>2</v>
      </c>
    </row>
    <row r="3" spans="1:13">
      <c r="A3" s="384">
        <v>1</v>
      </c>
      <c r="B3" s="134" t="s">
        <v>87</v>
      </c>
      <c r="C3" s="376" t="s">
        <v>88</v>
      </c>
      <c r="D3" s="379">
        <v>72915</v>
      </c>
      <c r="E3" s="135"/>
      <c r="F3" s="379"/>
      <c r="G3" s="135"/>
      <c r="H3" s="379"/>
      <c r="I3" s="135"/>
      <c r="J3" s="379"/>
      <c r="K3" s="135"/>
      <c r="L3" s="377">
        <f t="shared" ref="L3:L47" si="0">SUM(D3,F3,H3,J3)</f>
        <v>72915</v>
      </c>
      <c r="M3" s="144"/>
    </row>
    <row r="4" spans="1:13" ht="25.5">
      <c r="A4" s="384">
        <v>2</v>
      </c>
      <c r="B4" s="134" t="s">
        <v>89</v>
      </c>
      <c r="C4" s="376" t="s">
        <v>90</v>
      </c>
      <c r="D4" s="379">
        <v>169705</v>
      </c>
      <c r="E4" s="135"/>
      <c r="F4" s="544"/>
      <c r="G4" s="135"/>
      <c r="H4" s="379"/>
      <c r="I4" s="135"/>
      <c r="J4" s="379"/>
      <c r="K4" s="135"/>
      <c r="L4" s="377">
        <f t="shared" si="0"/>
        <v>169705</v>
      </c>
      <c r="M4" s="144"/>
    </row>
    <row r="5" spans="1:13" ht="25.5">
      <c r="A5" s="384">
        <v>3</v>
      </c>
      <c r="B5" s="136" t="s">
        <v>91</v>
      </c>
      <c r="C5" s="376" t="s">
        <v>92</v>
      </c>
      <c r="D5" s="379">
        <v>41601</v>
      </c>
      <c r="E5" s="135"/>
      <c r="F5" s="544"/>
      <c r="G5" s="135"/>
      <c r="H5" s="379"/>
      <c r="I5" s="135"/>
      <c r="J5" s="379"/>
      <c r="K5" s="135"/>
      <c r="L5" s="377">
        <f t="shared" si="0"/>
        <v>41601</v>
      </c>
      <c r="M5" s="144"/>
    </row>
    <row r="6" spans="1:13" ht="25.5">
      <c r="A6" s="384">
        <v>4</v>
      </c>
      <c r="B6" s="134" t="s">
        <v>93</v>
      </c>
      <c r="C6" s="376" t="s">
        <v>94</v>
      </c>
      <c r="D6" s="379">
        <v>8317</v>
      </c>
      <c r="E6" s="135"/>
      <c r="F6" s="544"/>
      <c r="G6" s="135"/>
      <c r="H6" s="379"/>
      <c r="I6" s="135"/>
      <c r="J6" s="379"/>
      <c r="K6" s="135"/>
      <c r="L6" s="377">
        <f t="shared" si="0"/>
        <v>8317</v>
      </c>
      <c r="M6" s="144"/>
    </row>
    <row r="7" spans="1:13" ht="25.5">
      <c r="A7" s="384">
        <v>5</v>
      </c>
      <c r="B7" s="136" t="s">
        <v>95</v>
      </c>
      <c r="C7" s="376" t="s">
        <v>96</v>
      </c>
      <c r="E7" s="135"/>
      <c r="F7" s="379"/>
      <c r="G7" s="135"/>
      <c r="H7" s="379"/>
      <c r="I7" s="135"/>
      <c r="J7" s="379"/>
      <c r="K7" s="135"/>
      <c r="L7" s="377">
        <f t="shared" si="0"/>
        <v>0</v>
      </c>
      <c r="M7" s="144"/>
    </row>
    <row r="8" spans="1:13">
      <c r="A8" s="384">
        <v>6</v>
      </c>
      <c r="B8" s="136" t="s">
        <v>97</v>
      </c>
      <c r="C8" s="376" t="s">
        <v>98</v>
      </c>
      <c r="E8" s="135"/>
      <c r="F8" s="379"/>
      <c r="G8" s="135"/>
      <c r="H8" s="379"/>
      <c r="I8" s="135"/>
      <c r="J8" s="379"/>
      <c r="K8" s="135"/>
      <c r="L8" s="377">
        <f t="shared" si="0"/>
        <v>0</v>
      </c>
      <c r="M8" s="144"/>
    </row>
    <row r="9" spans="1:13" s="373" customFormat="1">
      <c r="A9" s="386">
        <v>7</v>
      </c>
      <c r="B9" s="387" t="s">
        <v>99</v>
      </c>
      <c r="C9" s="388" t="s">
        <v>100</v>
      </c>
      <c r="D9" s="389">
        <f>SUM(D3:D8)</f>
        <v>292538</v>
      </c>
      <c r="E9" s="389"/>
      <c r="F9" s="389"/>
      <c r="G9" s="389"/>
      <c r="H9" s="389"/>
      <c r="I9" s="389"/>
      <c r="J9" s="389"/>
      <c r="K9" s="389"/>
      <c r="L9" s="389">
        <f t="shared" si="0"/>
        <v>292538</v>
      </c>
      <c r="M9" s="389"/>
    </row>
    <row r="10" spans="1:13" s="392" customFormat="1">
      <c r="A10" s="373">
        <v>8</v>
      </c>
      <c r="B10" s="390" t="s">
        <v>101</v>
      </c>
      <c r="C10" s="388" t="s">
        <v>102</v>
      </c>
      <c r="D10" s="391"/>
      <c r="E10" s="548"/>
      <c r="F10" s="391"/>
      <c r="G10" s="391"/>
      <c r="H10" s="391"/>
      <c r="I10" s="391"/>
      <c r="J10" s="391"/>
      <c r="K10" s="391"/>
      <c r="L10" s="389">
        <f t="shared" si="0"/>
        <v>0</v>
      </c>
      <c r="M10" s="389"/>
    </row>
    <row r="11" spans="1:13" s="392" customFormat="1" ht="25.5">
      <c r="A11" s="373">
        <v>9</v>
      </c>
      <c r="B11" s="390" t="s">
        <v>103</v>
      </c>
      <c r="C11" s="388" t="s">
        <v>104</v>
      </c>
      <c r="D11" s="391"/>
      <c r="E11" s="548"/>
      <c r="F11" s="391"/>
      <c r="G11" s="391"/>
      <c r="H11" s="391"/>
      <c r="I11" s="391"/>
      <c r="J11" s="391"/>
      <c r="K11" s="391"/>
      <c r="L11" s="389">
        <f t="shared" si="0"/>
        <v>0</v>
      </c>
      <c r="M11" s="389"/>
    </row>
    <row r="12" spans="1:13" s="373" customFormat="1" ht="38.25">
      <c r="A12" s="373">
        <v>10</v>
      </c>
      <c r="B12" s="387" t="s">
        <v>105</v>
      </c>
      <c r="C12" s="388" t="s">
        <v>106</v>
      </c>
      <c r="D12" s="389"/>
      <c r="E12" s="547"/>
      <c r="F12" s="389"/>
      <c r="G12" s="389"/>
      <c r="H12" s="389"/>
      <c r="I12" s="389"/>
      <c r="J12" s="389"/>
      <c r="K12" s="389"/>
      <c r="L12" s="389">
        <f t="shared" si="0"/>
        <v>0</v>
      </c>
      <c r="M12" s="389"/>
    </row>
    <row r="13" spans="1:13" s="398" customFormat="1">
      <c r="A13" s="393" t="s">
        <v>107</v>
      </c>
      <c r="B13" s="137" t="s">
        <v>108</v>
      </c>
      <c r="C13" s="394" t="s">
        <v>109</v>
      </c>
      <c r="D13" s="395"/>
      <c r="E13" s="549"/>
      <c r="F13" s="395"/>
      <c r="G13" s="138"/>
      <c r="H13" s="395"/>
      <c r="I13" s="138"/>
      <c r="J13" s="395"/>
      <c r="K13" s="138"/>
      <c r="L13" s="397">
        <f t="shared" si="0"/>
        <v>0</v>
      </c>
      <c r="M13" s="199"/>
    </row>
    <row r="14" spans="1:13" s="398" customFormat="1">
      <c r="A14" s="393" t="s">
        <v>110</v>
      </c>
      <c r="B14" s="137" t="s">
        <v>111</v>
      </c>
      <c r="C14" s="394" t="s">
        <v>112</v>
      </c>
      <c r="D14" s="395"/>
      <c r="E14" s="549"/>
      <c r="F14" s="395"/>
      <c r="G14" s="138"/>
      <c r="H14" s="395"/>
      <c r="I14" s="138"/>
      <c r="J14" s="395"/>
      <c r="K14" s="138"/>
      <c r="L14" s="397">
        <f t="shared" si="0"/>
        <v>0</v>
      </c>
      <c r="M14" s="199"/>
    </row>
    <row r="15" spans="1:13" s="398" customFormat="1" ht="25.5">
      <c r="A15" s="393" t="s">
        <v>113</v>
      </c>
      <c r="B15" s="137" t="s">
        <v>114</v>
      </c>
      <c r="C15" s="394" t="s">
        <v>115</v>
      </c>
      <c r="D15" s="395"/>
      <c r="E15" s="549"/>
      <c r="F15" s="395"/>
      <c r="G15" s="138"/>
      <c r="H15" s="395"/>
      <c r="I15" s="138"/>
      <c r="J15" s="395"/>
      <c r="K15" s="138"/>
      <c r="L15" s="397">
        <f t="shared" si="0"/>
        <v>0</v>
      </c>
      <c r="M15" s="199"/>
    </row>
    <row r="16" spans="1:13" s="398" customFormat="1">
      <c r="A16" s="393" t="s">
        <v>116</v>
      </c>
      <c r="B16" s="137" t="s">
        <v>117</v>
      </c>
      <c r="C16" s="394" t="s">
        <v>118</v>
      </c>
      <c r="D16" s="395"/>
      <c r="E16" s="549"/>
      <c r="F16" s="395"/>
      <c r="G16" s="138"/>
      <c r="H16" s="395"/>
      <c r="I16" s="138"/>
      <c r="J16" s="395"/>
      <c r="K16" s="138"/>
      <c r="L16" s="397">
        <f t="shared" si="0"/>
        <v>0</v>
      </c>
      <c r="M16" s="199"/>
    </row>
    <row r="17" spans="1:13" s="398" customFormat="1">
      <c r="A17" s="393" t="s">
        <v>119</v>
      </c>
      <c r="B17" s="137" t="s">
        <v>120</v>
      </c>
      <c r="C17" s="394" t="s">
        <v>121</v>
      </c>
      <c r="D17" s="395"/>
      <c r="E17" s="549"/>
      <c r="F17" s="395"/>
      <c r="G17" s="138"/>
      <c r="H17" s="395"/>
      <c r="I17" s="138"/>
      <c r="J17" s="395"/>
      <c r="K17" s="138"/>
      <c r="L17" s="397">
        <f t="shared" si="0"/>
        <v>0</v>
      </c>
      <c r="M17" s="199"/>
    </row>
    <row r="18" spans="1:13" s="398" customFormat="1">
      <c r="A18" s="393" t="s">
        <v>122</v>
      </c>
      <c r="B18" s="137" t="s">
        <v>123</v>
      </c>
      <c r="C18" s="394" t="s">
        <v>124</v>
      </c>
      <c r="D18" s="395"/>
      <c r="E18" s="549"/>
      <c r="F18" s="395"/>
      <c r="G18" s="138"/>
      <c r="H18" s="395"/>
      <c r="I18" s="138"/>
      <c r="J18" s="395"/>
      <c r="K18" s="138"/>
      <c r="L18" s="397">
        <f t="shared" si="0"/>
        <v>0</v>
      </c>
      <c r="M18" s="199"/>
    </row>
    <row r="19" spans="1:13" s="398" customFormat="1">
      <c r="A19" s="393" t="s">
        <v>125</v>
      </c>
      <c r="B19" s="137" t="s">
        <v>126</v>
      </c>
      <c r="C19" s="394" t="s">
        <v>127</v>
      </c>
      <c r="D19" s="395"/>
      <c r="E19" s="549"/>
      <c r="F19" s="395"/>
      <c r="G19" s="138"/>
      <c r="H19" s="395"/>
      <c r="I19" s="138"/>
      <c r="J19" s="395"/>
      <c r="K19" s="138"/>
      <c r="L19" s="397">
        <f t="shared" si="0"/>
        <v>0</v>
      </c>
      <c r="M19" s="199"/>
    </row>
    <row r="20" spans="1:13" s="398" customFormat="1">
      <c r="A20" s="393" t="s">
        <v>128</v>
      </c>
      <c r="B20" s="137" t="s">
        <v>129</v>
      </c>
      <c r="C20" s="394" t="s">
        <v>130</v>
      </c>
      <c r="D20" s="395"/>
      <c r="E20" s="549"/>
      <c r="F20" s="395"/>
      <c r="G20" s="138"/>
      <c r="H20" s="395"/>
      <c r="I20" s="138"/>
      <c r="J20" s="395"/>
      <c r="K20" s="138"/>
      <c r="L20" s="397">
        <f t="shared" si="0"/>
        <v>0</v>
      </c>
      <c r="M20" s="199"/>
    </row>
    <row r="21" spans="1:13" s="398" customFormat="1" ht="25.5">
      <c r="A21" s="393" t="s">
        <v>131</v>
      </c>
      <c r="B21" s="137" t="s">
        <v>132</v>
      </c>
      <c r="C21" s="394" t="s">
        <v>133</v>
      </c>
      <c r="D21" s="395"/>
      <c r="E21" s="549"/>
      <c r="F21" s="395"/>
      <c r="G21" s="138"/>
      <c r="H21" s="395"/>
      <c r="I21" s="138"/>
      <c r="J21" s="395"/>
      <c r="K21" s="138"/>
      <c r="L21" s="397">
        <f t="shared" si="0"/>
        <v>0</v>
      </c>
      <c r="M21" s="199"/>
    </row>
    <row r="22" spans="1:13" s="398" customFormat="1">
      <c r="A22" s="393" t="s">
        <v>134</v>
      </c>
      <c r="B22" s="137" t="s">
        <v>135</v>
      </c>
      <c r="C22" s="394" t="s">
        <v>136</v>
      </c>
      <c r="D22" s="395"/>
      <c r="E22" s="549"/>
      <c r="F22" s="395"/>
      <c r="G22" s="138"/>
      <c r="H22" s="395"/>
      <c r="I22" s="138"/>
      <c r="J22" s="395"/>
      <c r="K22" s="138"/>
      <c r="L22" s="397">
        <f t="shared" si="0"/>
        <v>0</v>
      </c>
      <c r="M22" s="199"/>
    </row>
    <row r="23" spans="1:13" s="373" customFormat="1" ht="38.25">
      <c r="A23" s="373">
        <v>21</v>
      </c>
      <c r="B23" s="387" t="s">
        <v>137</v>
      </c>
      <c r="C23" s="388" t="s">
        <v>138</v>
      </c>
      <c r="D23" s="389"/>
      <c r="E23" s="547"/>
      <c r="F23" s="389"/>
      <c r="G23" s="389"/>
      <c r="H23" s="389"/>
      <c r="I23" s="389"/>
      <c r="J23" s="389"/>
      <c r="K23" s="389"/>
      <c r="L23" s="389">
        <f t="shared" si="0"/>
        <v>0</v>
      </c>
      <c r="M23" s="389"/>
    </row>
    <row r="24" spans="1:13" s="398" customFormat="1">
      <c r="A24" s="393" t="s">
        <v>139</v>
      </c>
      <c r="B24" s="137" t="s">
        <v>108</v>
      </c>
      <c r="C24" s="394" t="s">
        <v>140</v>
      </c>
      <c r="D24" s="395"/>
      <c r="E24" s="549"/>
      <c r="F24" s="395"/>
      <c r="G24" s="138"/>
      <c r="H24" s="395"/>
      <c r="I24" s="138"/>
      <c r="J24" s="395"/>
      <c r="K24" s="138"/>
      <c r="L24" s="397">
        <f t="shared" si="0"/>
        <v>0</v>
      </c>
      <c r="M24" s="199"/>
    </row>
    <row r="25" spans="1:13" s="398" customFormat="1">
      <c r="A25" s="393" t="s">
        <v>141</v>
      </c>
      <c r="B25" s="137" t="s">
        <v>111</v>
      </c>
      <c r="C25" s="394" t="s">
        <v>142</v>
      </c>
      <c r="D25" s="395"/>
      <c r="E25" s="549"/>
      <c r="F25" s="395"/>
      <c r="G25" s="138"/>
      <c r="H25" s="395"/>
      <c r="I25" s="138"/>
      <c r="J25" s="395"/>
      <c r="K25" s="138"/>
      <c r="L25" s="397">
        <f t="shared" si="0"/>
        <v>0</v>
      </c>
      <c r="M25" s="199"/>
    </row>
    <row r="26" spans="1:13" s="398" customFormat="1" ht="25.5">
      <c r="A26" s="393" t="s">
        <v>143</v>
      </c>
      <c r="B26" s="137" t="s">
        <v>114</v>
      </c>
      <c r="C26" s="394" t="s">
        <v>144</v>
      </c>
      <c r="D26" s="395"/>
      <c r="E26" s="549"/>
      <c r="F26" s="395"/>
      <c r="G26" s="138"/>
      <c r="H26" s="395"/>
      <c r="I26" s="138"/>
      <c r="J26" s="395"/>
      <c r="K26" s="138"/>
      <c r="L26" s="397">
        <f t="shared" si="0"/>
        <v>0</v>
      </c>
      <c r="M26" s="199"/>
    </row>
    <row r="27" spans="1:13" s="398" customFormat="1">
      <c r="A27" s="393" t="s">
        <v>145</v>
      </c>
      <c r="B27" s="137" t="s">
        <v>117</v>
      </c>
      <c r="C27" s="394" t="s">
        <v>146</v>
      </c>
      <c r="D27" s="395"/>
      <c r="E27" s="549"/>
      <c r="F27" s="395"/>
      <c r="G27" s="138"/>
      <c r="H27" s="395"/>
      <c r="I27" s="138"/>
      <c r="J27" s="395"/>
      <c r="K27" s="138"/>
      <c r="L27" s="397">
        <f t="shared" si="0"/>
        <v>0</v>
      </c>
      <c r="M27" s="199"/>
    </row>
    <row r="28" spans="1:13" s="398" customFormat="1">
      <c r="A28" s="393" t="s">
        <v>147</v>
      </c>
      <c r="B28" s="137" t="s">
        <v>120</v>
      </c>
      <c r="C28" s="394" t="s">
        <v>148</v>
      </c>
      <c r="D28" s="395"/>
      <c r="E28" s="549"/>
      <c r="F28" s="395"/>
      <c r="G28" s="138"/>
      <c r="H28" s="395"/>
      <c r="I28" s="138"/>
      <c r="J28" s="395"/>
      <c r="K28" s="138"/>
      <c r="L28" s="397">
        <f t="shared" si="0"/>
        <v>0</v>
      </c>
      <c r="M28" s="199"/>
    </row>
    <row r="29" spans="1:13" s="398" customFormat="1">
      <c r="A29" s="393" t="s">
        <v>149</v>
      </c>
      <c r="B29" s="137" t="s">
        <v>123</v>
      </c>
      <c r="C29" s="394" t="s">
        <v>150</v>
      </c>
      <c r="D29" s="395"/>
      <c r="E29" s="549"/>
      <c r="F29" s="395"/>
      <c r="G29" s="138"/>
      <c r="H29" s="395"/>
      <c r="I29" s="138"/>
      <c r="J29" s="395"/>
      <c r="K29" s="138"/>
      <c r="L29" s="397">
        <f t="shared" si="0"/>
        <v>0</v>
      </c>
      <c r="M29" s="199"/>
    </row>
    <row r="30" spans="1:13" s="398" customFormat="1">
      <c r="A30" s="393" t="s">
        <v>151</v>
      </c>
      <c r="B30" s="137" t="s">
        <v>126</v>
      </c>
      <c r="C30" s="394" t="s">
        <v>152</v>
      </c>
      <c r="D30" s="395"/>
      <c r="E30" s="549"/>
      <c r="F30" s="395"/>
      <c r="G30" s="138"/>
      <c r="H30" s="395"/>
      <c r="I30" s="138"/>
      <c r="J30" s="395"/>
      <c r="K30" s="138"/>
      <c r="L30" s="397">
        <f t="shared" si="0"/>
        <v>0</v>
      </c>
      <c r="M30" s="199"/>
    </row>
    <row r="31" spans="1:13" s="398" customFormat="1">
      <c r="A31" s="393" t="s">
        <v>153</v>
      </c>
      <c r="B31" s="137" t="s">
        <v>129</v>
      </c>
      <c r="C31" s="394" t="s">
        <v>154</v>
      </c>
      <c r="D31" s="395"/>
      <c r="E31" s="549"/>
      <c r="F31" s="395"/>
      <c r="G31" s="138"/>
      <c r="H31" s="395"/>
      <c r="I31" s="138"/>
      <c r="J31" s="395"/>
      <c r="K31" s="138"/>
      <c r="L31" s="397">
        <f t="shared" si="0"/>
        <v>0</v>
      </c>
      <c r="M31" s="199"/>
    </row>
    <row r="32" spans="1:13" s="398" customFormat="1" ht="25.5">
      <c r="A32" s="393" t="s">
        <v>155</v>
      </c>
      <c r="B32" s="137" t="s">
        <v>132</v>
      </c>
      <c r="C32" s="394" t="s">
        <v>156</v>
      </c>
      <c r="D32" s="395"/>
      <c r="E32" s="549"/>
      <c r="F32" s="395"/>
      <c r="G32" s="138"/>
      <c r="H32" s="395"/>
      <c r="I32" s="138"/>
      <c r="J32" s="395"/>
      <c r="K32" s="138"/>
      <c r="L32" s="397">
        <f t="shared" si="0"/>
        <v>0</v>
      </c>
      <c r="M32" s="199"/>
    </row>
    <row r="33" spans="1:13" s="398" customFormat="1">
      <c r="A33" s="393" t="s">
        <v>157</v>
      </c>
      <c r="B33" s="137" t="s">
        <v>135</v>
      </c>
      <c r="C33" s="394" t="s">
        <v>158</v>
      </c>
      <c r="D33" s="395"/>
      <c r="E33" s="549"/>
      <c r="F33" s="395"/>
      <c r="G33" s="138"/>
      <c r="H33" s="395"/>
      <c r="I33" s="138"/>
      <c r="J33" s="395"/>
      <c r="K33" s="138"/>
      <c r="L33" s="397">
        <f t="shared" si="0"/>
        <v>0</v>
      </c>
      <c r="M33" s="199"/>
    </row>
    <row r="34" spans="1:13" s="373" customFormat="1" ht="25.5">
      <c r="A34" s="373">
        <v>32</v>
      </c>
      <c r="B34" s="387" t="s">
        <v>159</v>
      </c>
      <c r="C34" s="388" t="s">
        <v>160</v>
      </c>
      <c r="D34" s="389">
        <f>SUM(D35:D47)</f>
        <v>38850</v>
      </c>
      <c r="E34" s="389">
        <v>38850</v>
      </c>
      <c r="F34" s="389"/>
      <c r="G34" s="389"/>
      <c r="H34" s="389"/>
      <c r="I34" s="389"/>
      <c r="J34" s="389"/>
      <c r="K34" s="389"/>
      <c r="L34" s="389">
        <f t="shared" si="0"/>
        <v>38850</v>
      </c>
      <c r="M34" s="389"/>
    </row>
    <row r="35" spans="1:13" s="398" customFormat="1">
      <c r="A35" s="393" t="s">
        <v>161</v>
      </c>
      <c r="B35" s="137" t="s">
        <v>108</v>
      </c>
      <c r="C35" s="394" t="s">
        <v>162</v>
      </c>
      <c r="D35" s="395"/>
      <c r="E35" s="549"/>
      <c r="F35" s="395"/>
      <c r="G35" s="138"/>
      <c r="H35" s="395"/>
      <c r="I35" s="138"/>
      <c r="J35" s="395"/>
      <c r="K35" s="138"/>
      <c r="L35" s="397">
        <f t="shared" si="0"/>
        <v>0</v>
      </c>
      <c r="M35" s="199"/>
    </row>
    <row r="36" spans="1:13" s="398" customFormat="1">
      <c r="A36" s="393" t="s">
        <v>163</v>
      </c>
      <c r="B36" s="137" t="s">
        <v>111</v>
      </c>
      <c r="C36" s="394" t="s">
        <v>164</v>
      </c>
      <c r="D36" s="395"/>
      <c r="E36" s="549"/>
      <c r="F36" s="395"/>
      <c r="G36" s="138"/>
      <c r="H36" s="395"/>
      <c r="I36" s="138"/>
      <c r="J36" s="395"/>
      <c r="K36" s="138"/>
      <c r="L36" s="397">
        <f t="shared" si="0"/>
        <v>0</v>
      </c>
      <c r="M36" s="199"/>
    </row>
    <row r="37" spans="1:13" s="398" customFormat="1" ht="25.5">
      <c r="A37" s="393" t="s">
        <v>165</v>
      </c>
      <c r="B37" s="137" t="s">
        <v>114</v>
      </c>
      <c r="C37" s="394" t="s">
        <v>166</v>
      </c>
      <c r="D37" s="395"/>
      <c r="E37" s="549"/>
      <c r="F37" s="395"/>
      <c r="G37" s="138"/>
      <c r="H37" s="395"/>
      <c r="I37" s="138"/>
      <c r="J37" s="395"/>
      <c r="K37" s="138"/>
      <c r="L37" s="397">
        <f t="shared" si="0"/>
        <v>0</v>
      </c>
      <c r="M37" s="199"/>
    </row>
    <row r="38" spans="1:13" s="398" customFormat="1">
      <c r="A38" s="393" t="s">
        <v>167</v>
      </c>
      <c r="B38" s="137" t="s">
        <v>117</v>
      </c>
      <c r="C38" s="394" t="s">
        <v>168</v>
      </c>
      <c r="D38" s="395"/>
      <c r="E38" s="549"/>
      <c r="F38" s="395"/>
      <c r="G38" s="138"/>
      <c r="H38" s="395"/>
      <c r="I38" s="138"/>
      <c r="J38" s="395"/>
      <c r="K38" s="138"/>
      <c r="L38" s="397">
        <f t="shared" si="0"/>
        <v>0</v>
      </c>
      <c r="M38" s="199"/>
    </row>
    <row r="39" spans="1:13" s="398" customFormat="1">
      <c r="A39" s="393" t="s">
        <v>169</v>
      </c>
      <c r="B39" s="137" t="s">
        <v>1424</v>
      </c>
      <c r="C39" s="394" t="s">
        <v>170</v>
      </c>
      <c r="D39" s="395">
        <f>SUM(D40:D42)</f>
        <v>19425</v>
      </c>
      <c r="E39" s="549"/>
      <c r="F39" s="395"/>
      <c r="G39" s="138"/>
      <c r="H39" s="395"/>
      <c r="I39" s="138"/>
      <c r="J39" s="395"/>
      <c r="K39" s="138"/>
      <c r="L39" s="397">
        <f t="shared" si="0"/>
        <v>19425</v>
      </c>
      <c r="M39" s="199"/>
    </row>
    <row r="40" spans="1:13" s="398" customFormat="1">
      <c r="A40" s="393"/>
      <c r="B40" s="232" t="s">
        <v>171</v>
      </c>
      <c r="C40" s="394"/>
      <c r="D40" s="395">
        <v>15995</v>
      </c>
      <c r="E40" s="549"/>
      <c r="F40" s="395"/>
      <c r="G40" s="138"/>
      <c r="H40" s="395"/>
      <c r="I40" s="138"/>
      <c r="J40" s="395"/>
      <c r="K40" s="138"/>
      <c r="L40" s="397">
        <f t="shared" si="0"/>
        <v>15995</v>
      </c>
      <c r="M40" s="199"/>
    </row>
    <row r="41" spans="1:13" s="398" customFormat="1">
      <c r="A41" s="393"/>
      <c r="B41" s="232" t="s">
        <v>172</v>
      </c>
      <c r="C41" s="394"/>
      <c r="D41" s="395">
        <v>406</v>
      </c>
      <c r="E41" s="549"/>
      <c r="F41" s="395"/>
      <c r="G41" s="138"/>
      <c r="H41" s="395"/>
      <c r="I41" s="138"/>
      <c r="J41" s="395"/>
      <c r="K41" s="138"/>
      <c r="L41" s="397">
        <f t="shared" si="0"/>
        <v>406</v>
      </c>
      <c r="M41" s="199"/>
    </row>
    <row r="42" spans="1:13" s="398" customFormat="1">
      <c r="A42" s="393"/>
      <c r="B42" s="232" t="s">
        <v>173</v>
      </c>
      <c r="C42" s="394"/>
      <c r="D42" s="395">
        <v>3024</v>
      </c>
      <c r="E42" s="549"/>
      <c r="F42" s="395"/>
      <c r="G42" s="138"/>
      <c r="H42" s="395"/>
      <c r="I42" s="138"/>
      <c r="J42" s="395"/>
      <c r="K42" s="138"/>
      <c r="L42" s="397">
        <f t="shared" si="0"/>
        <v>3024</v>
      </c>
      <c r="M42" s="199"/>
    </row>
    <row r="43" spans="1:13" s="398" customFormat="1">
      <c r="A43" s="393" t="s">
        <v>174</v>
      </c>
      <c r="B43" s="137" t="s">
        <v>123</v>
      </c>
      <c r="C43" s="394" t="s">
        <v>175</v>
      </c>
      <c r="D43" s="395"/>
      <c r="E43" s="549"/>
      <c r="F43" s="395"/>
      <c r="G43" s="138"/>
      <c r="H43" s="395"/>
      <c r="I43" s="138"/>
      <c r="J43" s="395"/>
      <c r="K43" s="138"/>
      <c r="L43" s="397">
        <f t="shared" si="0"/>
        <v>0</v>
      </c>
      <c r="M43" s="199"/>
    </row>
    <row r="44" spans="1:13" s="398" customFormat="1">
      <c r="A44" s="393" t="s">
        <v>176</v>
      </c>
      <c r="B44" s="137" t="s">
        <v>126</v>
      </c>
      <c r="C44" s="394" t="s">
        <v>177</v>
      </c>
      <c r="D44" s="395"/>
      <c r="E44" s="549"/>
      <c r="F44" s="395"/>
      <c r="G44" s="138"/>
      <c r="H44" s="395"/>
      <c r="I44" s="138"/>
      <c r="J44" s="395"/>
      <c r="K44" s="138"/>
      <c r="L44" s="397">
        <f t="shared" si="0"/>
        <v>0</v>
      </c>
      <c r="M44" s="199"/>
    </row>
    <row r="45" spans="1:13" s="398" customFormat="1">
      <c r="A45" s="393" t="s">
        <v>178</v>
      </c>
      <c r="B45" s="137" t="s">
        <v>129</v>
      </c>
      <c r="C45" s="394" t="s">
        <v>179</v>
      </c>
      <c r="D45" s="395"/>
      <c r="E45" s="549"/>
      <c r="F45" s="395"/>
      <c r="G45" s="138"/>
      <c r="H45" s="395"/>
      <c r="I45" s="138"/>
      <c r="J45" s="395"/>
      <c r="K45" s="138"/>
      <c r="L45" s="397">
        <f t="shared" si="0"/>
        <v>0</v>
      </c>
      <c r="M45" s="199"/>
    </row>
    <row r="46" spans="1:13" s="398" customFormat="1" ht="25.5">
      <c r="A46" s="393" t="s">
        <v>180</v>
      </c>
      <c r="B46" s="137" t="s">
        <v>132</v>
      </c>
      <c r="C46" s="394" t="s">
        <v>181</v>
      </c>
      <c r="D46" s="395"/>
      <c r="E46" s="549"/>
      <c r="F46" s="395"/>
      <c r="G46" s="138"/>
      <c r="H46" s="395"/>
      <c r="I46" s="138"/>
      <c r="J46" s="395"/>
      <c r="K46" s="138"/>
      <c r="L46" s="397">
        <f t="shared" si="0"/>
        <v>0</v>
      </c>
      <c r="M46" s="199"/>
    </row>
    <row r="47" spans="1:13" s="398" customFormat="1">
      <c r="A47" s="393" t="s">
        <v>182</v>
      </c>
      <c r="B47" s="137" t="s">
        <v>135</v>
      </c>
      <c r="C47" s="394" t="s">
        <v>183</v>
      </c>
      <c r="D47" s="395"/>
      <c r="E47" s="549"/>
      <c r="F47" s="395"/>
      <c r="G47" s="138"/>
      <c r="H47" s="395"/>
      <c r="I47" s="138"/>
      <c r="J47" s="395"/>
      <c r="K47" s="138"/>
      <c r="L47" s="397">
        <f t="shared" si="0"/>
        <v>0</v>
      </c>
      <c r="M47" s="199"/>
    </row>
    <row r="48" spans="1:13" s="373" customFormat="1" ht="25.5">
      <c r="A48" s="373">
        <v>43</v>
      </c>
      <c r="B48" s="399" t="s">
        <v>184</v>
      </c>
      <c r="C48" s="388" t="s">
        <v>185</v>
      </c>
      <c r="D48" s="389">
        <f>SUM(D9,D10,D11,D12,D23,D34,D47)</f>
        <v>331388</v>
      </c>
      <c r="E48" s="389">
        <f>SUM(E9,E10,E11,E12,E23,E34,E47)</f>
        <v>38850</v>
      </c>
      <c r="F48" s="389">
        <f t="shared" ref="F48:K48" si="1">SUM(F9,F10,F11,F12,F23,F34,F47)</f>
        <v>0</v>
      </c>
      <c r="G48" s="389">
        <f t="shared" si="1"/>
        <v>0</v>
      </c>
      <c r="H48" s="389">
        <f t="shared" si="1"/>
        <v>0</v>
      </c>
      <c r="I48" s="389">
        <f t="shared" si="1"/>
        <v>0</v>
      </c>
      <c r="J48" s="389">
        <f t="shared" si="1"/>
        <v>0</v>
      </c>
      <c r="K48" s="389">
        <f t="shared" si="1"/>
        <v>0</v>
      </c>
      <c r="L48" s="389">
        <f>SUM(J48,H48,F48,D48)</f>
        <v>331388</v>
      </c>
      <c r="M48" s="389"/>
    </row>
    <row r="49" spans="1:13">
      <c r="A49" s="373"/>
      <c r="B49" s="399"/>
      <c r="C49" s="400"/>
      <c r="F49" s="379"/>
      <c r="G49" s="135"/>
      <c r="H49" s="379"/>
      <c r="I49" s="135"/>
      <c r="J49" s="379"/>
      <c r="K49" s="135"/>
      <c r="L49" s="377"/>
      <c r="M49" s="144"/>
    </row>
    <row r="50" spans="1:13" s="402" customFormat="1">
      <c r="A50" s="386" t="s">
        <v>186</v>
      </c>
      <c r="B50" s="387" t="s">
        <v>187</v>
      </c>
      <c r="C50" s="401" t="s">
        <v>188</v>
      </c>
      <c r="D50" s="379">
        <v>44000</v>
      </c>
      <c r="E50" s="546"/>
      <c r="F50" s="135"/>
      <c r="G50" s="135"/>
      <c r="H50" s="135"/>
      <c r="I50" s="135"/>
      <c r="J50" s="135"/>
      <c r="K50" s="135"/>
      <c r="L50" s="144">
        <f t="shared" ref="L50:L84" si="2">SUM(D50,F50,H50,J50)</f>
        <v>44000</v>
      </c>
      <c r="M50" s="144"/>
    </row>
    <row r="51" spans="1:13" s="402" customFormat="1" ht="25.5">
      <c r="A51" s="386" t="s">
        <v>189</v>
      </c>
      <c r="B51" s="390" t="s">
        <v>190</v>
      </c>
      <c r="C51" s="400" t="s">
        <v>191</v>
      </c>
      <c r="D51" s="135"/>
      <c r="E51" s="546"/>
      <c r="F51" s="135"/>
      <c r="G51" s="135"/>
      <c r="H51" s="135"/>
      <c r="I51" s="135"/>
      <c r="J51" s="135"/>
      <c r="K51" s="135"/>
      <c r="L51" s="144">
        <f t="shared" si="2"/>
        <v>0</v>
      </c>
      <c r="M51" s="144"/>
    </row>
    <row r="52" spans="1:13" s="404" customFormat="1" ht="38.25">
      <c r="A52" s="386" t="s">
        <v>192</v>
      </c>
      <c r="B52" s="387" t="s">
        <v>193</v>
      </c>
      <c r="C52" s="400" t="s">
        <v>194</v>
      </c>
      <c r="D52" s="144"/>
      <c r="E52" s="550"/>
      <c r="F52" s="144"/>
      <c r="G52" s="144"/>
      <c r="H52" s="144"/>
      <c r="I52" s="144"/>
      <c r="J52" s="144"/>
      <c r="K52" s="144"/>
      <c r="L52" s="144">
        <f t="shared" si="2"/>
        <v>0</v>
      </c>
      <c r="M52" s="144"/>
    </row>
    <row r="53" spans="1:13" s="398" customFormat="1">
      <c r="A53" s="393" t="s">
        <v>195</v>
      </c>
      <c r="B53" s="137" t="s">
        <v>108</v>
      </c>
      <c r="C53" s="394" t="s">
        <v>196</v>
      </c>
      <c r="D53" s="395"/>
      <c r="E53" s="549"/>
      <c r="F53" s="395"/>
      <c r="G53" s="138"/>
      <c r="H53" s="395"/>
      <c r="I53" s="138"/>
      <c r="J53" s="395"/>
      <c r="K53" s="138"/>
      <c r="L53" s="397">
        <f t="shared" si="2"/>
        <v>0</v>
      </c>
      <c r="M53" s="199"/>
    </row>
    <row r="54" spans="1:13" s="398" customFormat="1">
      <c r="A54" s="393" t="s">
        <v>197</v>
      </c>
      <c r="B54" s="137" t="s">
        <v>111</v>
      </c>
      <c r="C54" s="394" t="s">
        <v>198</v>
      </c>
      <c r="D54" s="395"/>
      <c r="E54" s="549"/>
      <c r="F54" s="395"/>
      <c r="G54" s="138"/>
      <c r="H54" s="395"/>
      <c r="I54" s="138"/>
      <c r="J54" s="395"/>
      <c r="K54" s="138"/>
      <c r="L54" s="397">
        <f t="shared" si="2"/>
        <v>0</v>
      </c>
      <c r="M54" s="199"/>
    </row>
    <row r="55" spans="1:13" s="398" customFormat="1" ht="25.5">
      <c r="A55" s="393" t="s">
        <v>199</v>
      </c>
      <c r="B55" s="137" t="s">
        <v>114</v>
      </c>
      <c r="C55" s="394" t="s">
        <v>200</v>
      </c>
      <c r="D55" s="395"/>
      <c r="E55" s="549"/>
      <c r="F55" s="395"/>
      <c r="G55" s="138"/>
      <c r="H55" s="395"/>
      <c r="I55" s="138"/>
      <c r="J55" s="395"/>
      <c r="K55" s="138"/>
      <c r="L55" s="397">
        <f t="shared" si="2"/>
        <v>0</v>
      </c>
      <c r="M55" s="199"/>
    </row>
    <row r="56" spans="1:13" s="398" customFormat="1">
      <c r="A56" s="393" t="s">
        <v>201</v>
      </c>
      <c r="B56" s="137" t="s">
        <v>117</v>
      </c>
      <c r="C56" s="394" t="s">
        <v>202</v>
      </c>
      <c r="D56" s="395"/>
      <c r="E56" s="549"/>
      <c r="F56" s="395"/>
      <c r="G56" s="138"/>
      <c r="H56" s="395"/>
      <c r="I56" s="138"/>
      <c r="J56" s="395"/>
      <c r="K56" s="138"/>
      <c r="L56" s="397">
        <f t="shared" si="2"/>
        <v>0</v>
      </c>
      <c r="M56" s="199"/>
    </row>
    <row r="57" spans="1:13" s="398" customFormat="1">
      <c r="A57" s="393" t="s">
        <v>203</v>
      </c>
      <c r="B57" s="137" t="s">
        <v>120</v>
      </c>
      <c r="C57" s="394" t="s">
        <v>204</v>
      </c>
      <c r="D57" s="395"/>
      <c r="E57" s="549"/>
      <c r="F57" s="395"/>
      <c r="G57" s="138"/>
      <c r="H57" s="395"/>
      <c r="I57" s="138"/>
      <c r="J57" s="395"/>
      <c r="K57" s="138"/>
      <c r="L57" s="397">
        <f t="shared" si="2"/>
        <v>0</v>
      </c>
      <c r="M57" s="199"/>
    </row>
    <row r="58" spans="1:13" s="398" customFormat="1">
      <c r="A58" s="393" t="s">
        <v>205</v>
      </c>
      <c r="B58" s="137" t="s">
        <v>123</v>
      </c>
      <c r="C58" s="394" t="s">
        <v>206</v>
      </c>
      <c r="D58" s="395"/>
      <c r="E58" s="549"/>
      <c r="F58" s="395"/>
      <c r="G58" s="138"/>
      <c r="H58" s="395"/>
      <c r="I58" s="138"/>
      <c r="J58" s="395"/>
      <c r="K58" s="138"/>
      <c r="L58" s="397">
        <f t="shared" si="2"/>
        <v>0</v>
      </c>
      <c r="M58" s="199"/>
    </row>
    <row r="59" spans="1:13" s="398" customFormat="1">
      <c r="A59" s="393" t="s">
        <v>207</v>
      </c>
      <c r="B59" s="137" t="s">
        <v>126</v>
      </c>
      <c r="C59" s="394" t="s">
        <v>208</v>
      </c>
      <c r="D59" s="395"/>
      <c r="E59" s="549"/>
      <c r="F59" s="395"/>
      <c r="G59" s="138"/>
      <c r="H59" s="395"/>
      <c r="I59" s="138"/>
      <c r="J59" s="395"/>
      <c r="K59" s="138"/>
      <c r="L59" s="397">
        <f t="shared" si="2"/>
        <v>0</v>
      </c>
      <c r="M59" s="199"/>
    </row>
    <row r="60" spans="1:13" s="398" customFormat="1">
      <c r="A60" s="393" t="s">
        <v>209</v>
      </c>
      <c r="B60" s="137" t="s">
        <v>129</v>
      </c>
      <c r="C60" s="394" t="s">
        <v>210</v>
      </c>
      <c r="D60" s="395"/>
      <c r="E60" s="549"/>
      <c r="F60" s="395"/>
      <c r="G60" s="138"/>
      <c r="H60" s="395"/>
      <c r="I60" s="138"/>
      <c r="J60" s="395"/>
      <c r="K60" s="138"/>
      <c r="L60" s="397">
        <f t="shared" si="2"/>
        <v>0</v>
      </c>
      <c r="M60" s="199"/>
    </row>
    <row r="61" spans="1:13" s="398" customFormat="1" ht="25.5">
      <c r="A61" s="393" t="s">
        <v>211</v>
      </c>
      <c r="B61" s="137" t="s">
        <v>132</v>
      </c>
      <c r="C61" s="394" t="s">
        <v>212</v>
      </c>
      <c r="D61" s="395"/>
      <c r="E61" s="549"/>
      <c r="F61" s="395"/>
      <c r="G61" s="138"/>
      <c r="H61" s="395"/>
      <c r="I61" s="138"/>
      <c r="J61" s="395"/>
      <c r="K61" s="138"/>
      <c r="L61" s="397">
        <f t="shared" si="2"/>
        <v>0</v>
      </c>
      <c r="M61" s="199"/>
    </row>
    <row r="62" spans="1:13" s="398" customFormat="1">
      <c r="A62" s="393" t="s">
        <v>213</v>
      </c>
      <c r="B62" s="137" t="s">
        <v>135</v>
      </c>
      <c r="C62" s="394" t="s">
        <v>214</v>
      </c>
      <c r="D62" s="395"/>
      <c r="E62" s="549"/>
      <c r="F62" s="395"/>
      <c r="G62" s="138"/>
      <c r="H62" s="395"/>
      <c r="I62" s="138"/>
      <c r="J62" s="395"/>
      <c r="K62" s="138"/>
      <c r="L62" s="397">
        <f t="shared" si="2"/>
        <v>0</v>
      </c>
      <c r="M62" s="199"/>
    </row>
    <row r="63" spans="1:13" s="404" customFormat="1" ht="38.25">
      <c r="A63" s="373">
        <v>57</v>
      </c>
      <c r="B63" s="387" t="s">
        <v>215</v>
      </c>
      <c r="C63" s="400" t="s">
        <v>216</v>
      </c>
      <c r="D63" s="144"/>
      <c r="E63" s="550"/>
      <c r="F63" s="144"/>
      <c r="G63" s="144"/>
      <c r="H63" s="144"/>
      <c r="I63" s="144"/>
      <c r="J63" s="144"/>
      <c r="K63" s="144"/>
      <c r="L63" s="144">
        <f t="shared" si="2"/>
        <v>0</v>
      </c>
      <c r="M63" s="144"/>
    </row>
    <row r="64" spans="1:13" s="398" customFormat="1">
      <c r="A64" s="393" t="s">
        <v>217</v>
      </c>
      <c r="B64" s="137" t="s">
        <v>108</v>
      </c>
      <c r="C64" s="394" t="s">
        <v>218</v>
      </c>
      <c r="D64" s="395"/>
      <c r="E64" s="549"/>
      <c r="F64" s="395"/>
      <c r="G64" s="138"/>
      <c r="H64" s="395"/>
      <c r="I64" s="138"/>
      <c r="J64" s="395"/>
      <c r="K64" s="138"/>
      <c r="L64" s="397">
        <f t="shared" si="2"/>
        <v>0</v>
      </c>
      <c r="M64" s="199"/>
    </row>
    <row r="65" spans="1:13" s="398" customFormat="1">
      <c r="A65" s="393" t="s">
        <v>219</v>
      </c>
      <c r="B65" s="137" t="s">
        <v>111</v>
      </c>
      <c r="C65" s="394" t="s">
        <v>220</v>
      </c>
      <c r="D65" s="395"/>
      <c r="E65" s="549"/>
      <c r="F65" s="395"/>
      <c r="G65" s="138"/>
      <c r="H65" s="395"/>
      <c r="I65" s="138"/>
      <c r="J65" s="395"/>
      <c r="K65" s="138"/>
      <c r="L65" s="397">
        <f t="shared" si="2"/>
        <v>0</v>
      </c>
      <c r="M65" s="199"/>
    </row>
    <row r="66" spans="1:13" s="398" customFormat="1" ht="25.5">
      <c r="A66" s="393" t="s">
        <v>221</v>
      </c>
      <c r="B66" s="137" t="s">
        <v>114</v>
      </c>
      <c r="C66" s="394" t="s">
        <v>222</v>
      </c>
      <c r="D66" s="395"/>
      <c r="E66" s="549"/>
      <c r="F66" s="395"/>
      <c r="G66" s="138"/>
      <c r="H66" s="395"/>
      <c r="I66" s="138"/>
      <c r="J66" s="395"/>
      <c r="K66" s="138"/>
      <c r="L66" s="397">
        <f t="shared" si="2"/>
        <v>0</v>
      </c>
      <c r="M66" s="199"/>
    </row>
    <row r="67" spans="1:13" s="398" customFormat="1">
      <c r="A67" s="393" t="s">
        <v>223</v>
      </c>
      <c r="B67" s="137" t="s">
        <v>117</v>
      </c>
      <c r="C67" s="394" t="s">
        <v>224</v>
      </c>
      <c r="D67" s="395"/>
      <c r="E67" s="549"/>
      <c r="F67" s="395"/>
      <c r="G67" s="138"/>
      <c r="H67" s="395"/>
      <c r="I67" s="138"/>
      <c r="J67" s="395"/>
      <c r="K67" s="138"/>
      <c r="L67" s="397">
        <f t="shared" si="2"/>
        <v>0</v>
      </c>
      <c r="M67" s="199"/>
    </row>
    <row r="68" spans="1:13" s="398" customFormat="1">
      <c r="A68" s="393" t="s">
        <v>225</v>
      </c>
      <c r="B68" s="137" t="s">
        <v>120</v>
      </c>
      <c r="C68" s="394" t="s">
        <v>226</v>
      </c>
      <c r="D68" s="395"/>
      <c r="E68" s="549"/>
      <c r="F68" s="395"/>
      <c r="G68" s="138"/>
      <c r="H68" s="395"/>
      <c r="I68" s="138"/>
      <c r="J68" s="395"/>
      <c r="K68" s="138"/>
      <c r="L68" s="397">
        <f t="shared" si="2"/>
        <v>0</v>
      </c>
      <c r="M68" s="199"/>
    </row>
    <row r="69" spans="1:13" s="398" customFormat="1">
      <c r="A69" s="393" t="s">
        <v>227</v>
      </c>
      <c r="B69" s="137" t="s">
        <v>123</v>
      </c>
      <c r="C69" s="394" t="s">
        <v>228</v>
      </c>
      <c r="D69" s="395"/>
      <c r="E69" s="549"/>
      <c r="F69" s="395"/>
      <c r="G69" s="138"/>
      <c r="H69" s="395"/>
      <c r="I69" s="138"/>
      <c r="J69" s="395"/>
      <c r="K69" s="138"/>
      <c r="L69" s="397">
        <f t="shared" si="2"/>
        <v>0</v>
      </c>
      <c r="M69" s="199"/>
    </row>
    <row r="70" spans="1:13" s="398" customFormat="1">
      <c r="A70" s="393" t="s">
        <v>229</v>
      </c>
      <c r="B70" s="137" t="s">
        <v>126</v>
      </c>
      <c r="C70" s="394" t="s">
        <v>230</v>
      </c>
      <c r="D70" s="395"/>
      <c r="E70" s="549"/>
      <c r="F70" s="395"/>
      <c r="G70" s="138"/>
      <c r="H70" s="395"/>
      <c r="I70" s="138"/>
      <c r="J70" s="395"/>
      <c r="K70" s="138"/>
      <c r="L70" s="397">
        <f t="shared" si="2"/>
        <v>0</v>
      </c>
      <c r="M70" s="199"/>
    </row>
    <row r="71" spans="1:13" s="398" customFormat="1">
      <c r="A71" s="393" t="s">
        <v>231</v>
      </c>
      <c r="B71" s="137" t="s">
        <v>129</v>
      </c>
      <c r="C71" s="394" t="s">
        <v>232</v>
      </c>
      <c r="D71" s="395"/>
      <c r="E71" s="549"/>
      <c r="F71" s="395"/>
      <c r="G71" s="138"/>
      <c r="H71" s="395"/>
      <c r="I71" s="138"/>
      <c r="J71" s="395"/>
      <c r="K71" s="138"/>
      <c r="L71" s="397">
        <f t="shared" si="2"/>
        <v>0</v>
      </c>
      <c r="M71" s="199"/>
    </row>
    <row r="72" spans="1:13" s="398" customFormat="1" ht="25.5">
      <c r="A72" s="393" t="s">
        <v>233</v>
      </c>
      <c r="B72" s="137" t="s">
        <v>132</v>
      </c>
      <c r="C72" s="394" t="s">
        <v>234</v>
      </c>
      <c r="D72" s="395"/>
      <c r="E72" s="549"/>
      <c r="F72" s="395"/>
      <c r="G72" s="138"/>
      <c r="H72" s="395"/>
      <c r="I72" s="138"/>
      <c r="J72" s="395"/>
      <c r="K72" s="138"/>
      <c r="L72" s="397">
        <f t="shared" si="2"/>
        <v>0</v>
      </c>
      <c r="M72" s="199"/>
    </row>
    <row r="73" spans="1:13" s="398" customFormat="1">
      <c r="A73" s="393" t="s">
        <v>235</v>
      </c>
      <c r="B73" s="137" t="s">
        <v>135</v>
      </c>
      <c r="C73" s="394" t="s">
        <v>236</v>
      </c>
      <c r="D73" s="395"/>
      <c r="E73" s="549"/>
      <c r="F73" s="395"/>
      <c r="G73" s="138"/>
      <c r="H73" s="395"/>
      <c r="I73" s="138"/>
      <c r="J73" s="395"/>
      <c r="K73" s="138"/>
      <c r="L73" s="397">
        <f t="shared" si="2"/>
        <v>0</v>
      </c>
      <c r="M73" s="199"/>
    </row>
    <row r="74" spans="1:13" s="404" customFormat="1" ht="25.5">
      <c r="A74" s="373">
        <v>68</v>
      </c>
      <c r="B74" s="387" t="s">
        <v>237</v>
      </c>
      <c r="C74" s="400" t="s">
        <v>238</v>
      </c>
      <c r="D74" s="144"/>
      <c r="E74" s="550"/>
      <c r="F74" s="144"/>
      <c r="G74" s="144"/>
      <c r="H74" s="144"/>
      <c r="I74" s="144"/>
      <c r="J74" s="144"/>
      <c r="K74" s="144"/>
      <c r="L74" s="144">
        <f t="shared" si="2"/>
        <v>0</v>
      </c>
      <c r="M74" s="144"/>
    </row>
    <row r="75" spans="1:13" s="398" customFormat="1">
      <c r="A75" s="393" t="s">
        <v>239</v>
      </c>
      <c r="B75" s="137" t="s">
        <v>108</v>
      </c>
      <c r="C75" s="394" t="s">
        <v>240</v>
      </c>
      <c r="D75" s="395"/>
      <c r="E75" s="549"/>
      <c r="F75" s="395"/>
      <c r="G75" s="138"/>
      <c r="H75" s="395"/>
      <c r="I75" s="138"/>
      <c r="J75" s="395"/>
      <c r="K75" s="138"/>
      <c r="L75" s="397">
        <f t="shared" si="2"/>
        <v>0</v>
      </c>
      <c r="M75" s="199"/>
    </row>
    <row r="76" spans="1:13" s="398" customFormat="1">
      <c r="A76" s="393" t="s">
        <v>241</v>
      </c>
      <c r="B76" s="137" t="s">
        <v>111</v>
      </c>
      <c r="C76" s="394" t="s">
        <v>242</v>
      </c>
      <c r="D76" s="395"/>
      <c r="E76" s="549"/>
      <c r="F76" s="395"/>
      <c r="G76" s="138"/>
      <c r="H76" s="395"/>
      <c r="I76" s="138"/>
      <c r="J76" s="395"/>
      <c r="K76" s="138"/>
      <c r="L76" s="397">
        <f t="shared" si="2"/>
        <v>0</v>
      </c>
      <c r="M76" s="199"/>
    </row>
    <row r="77" spans="1:13" s="398" customFormat="1" ht="25.5">
      <c r="A77" s="393" t="s">
        <v>243</v>
      </c>
      <c r="B77" s="137" t="s">
        <v>114</v>
      </c>
      <c r="C77" s="394" t="s">
        <v>244</v>
      </c>
      <c r="D77" s="395"/>
      <c r="E77" s="549"/>
      <c r="F77" s="395"/>
      <c r="G77" s="138"/>
      <c r="H77" s="395"/>
      <c r="I77" s="138"/>
      <c r="J77" s="395"/>
      <c r="K77" s="138"/>
      <c r="L77" s="397">
        <f t="shared" si="2"/>
        <v>0</v>
      </c>
      <c r="M77" s="199"/>
    </row>
    <row r="78" spans="1:13" s="398" customFormat="1">
      <c r="A78" s="393" t="s">
        <v>245</v>
      </c>
      <c r="B78" s="137" t="s">
        <v>117</v>
      </c>
      <c r="C78" s="394" t="s">
        <v>246</v>
      </c>
      <c r="D78" s="395"/>
      <c r="E78" s="549"/>
      <c r="F78" s="395"/>
      <c r="G78" s="138"/>
      <c r="H78" s="395"/>
      <c r="I78" s="138"/>
      <c r="J78" s="395"/>
      <c r="K78" s="138"/>
      <c r="L78" s="397">
        <f t="shared" si="2"/>
        <v>0</v>
      </c>
      <c r="M78" s="199"/>
    </row>
    <row r="79" spans="1:13" s="398" customFormat="1">
      <c r="A79" s="393" t="s">
        <v>247</v>
      </c>
      <c r="B79" s="137" t="s">
        <v>120</v>
      </c>
      <c r="C79" s="394" t="s">
        <v>248</v>
      </c>
      <c r="D79" s="395"/>
      <c r="E79" s="549"/>
      <c r="F79" s="395"/>
      <c r="G79" s="138"/>
      <c r="H79" s="395"/>
      <c r="I79" s="138"/>
      <c r="J79" s="395"/>
      <c r="K79" s="138"/>
      <c r="L79" s="397">
        <f t="shared" si="2"/>
        <v>0</v>
      </c>
      <c r="M79" s="199"/>
    </row>
    <row r="80" spans="1:13" s="398" customFormat="1">
      <c r="A80" s="393" t="s">
        <v>249</v>
      </c>
      <c r="B80" s="137" t="s">
        <v>123</v>
      </c>
      <c r="C80" s="394" t="s">
        <v>250</v>
      </c>
      <c r="D80" s="395"/>
      <c r="E80" s="549"/>
      <c r="F80" s="395"/>
      <c r="G80" s="138"/>
      <c r="H80" s="395"/>
      <c r="I80" s="138"/>
      <c r="J80" s="395"/>
      <c r="K80" s="138"/>
      <c r="L80" s="397">
        <f t="shared" si="2"/>
        <v>0</v>
      </c>
      <c r="M80" s="199"/>
    </row>
    <row r="81" spans="1:13" s="398" customFormat="1">
      <c r="A81" s="393" t="s">
        <v>251</v>
      </c>
      <c r="B81" s="137" t="s">
        <v>126</v>
      </c>
      <c r="C81" s="394" t="s">
        <v>252</v>
      </c>
      <c r="D81" s="395"/>
      <c r="E81" s="549"/>
      <c r="F81" s="395"/>
      <c r="G81" s="138"/>
      <c r="H81" s="395"/>
      <c r="I81" s="138"/>
      <c r="J81" s="395"/>
      <c r="K81" s="138"/>
      <c r="L81" s="397">
        <f t="shared" si="2"/>
        <v>0</v>
      </c>
      <c r="M81" s="199"/>
    </row>
    <row r="82" spans="1:13" s="398" customFormat="1">
      <c r="A82" s="393" t="s">
        <v>253</v>
      </c>
      <c r="B82" s="137" t="s">
        <v>129</v>
      </c>
      <c r="C82" s="394" t="s">
        <v>254</v>
      </c>
      <c r="D82" s="395"/>
      <c r="E82" s="549"/>
      <c r="F82" s="395"/>
      <c r="G82" s="138"/>
      <c r="H82" s="395"/>
      <c r="I82" s="138"/>
      <c r="J82" s="395"/>
      <c r="K82" s="138"/>
      <c r="L82" s="397">
        <f t="shared" si="2"/>
        <v>0</v>
      </c>
      <c r="M82" s="199"/>
    </row>
    <row r="83" spans="1:13" s="398" customFormat="1" ht="25.5">
      <c r="A83" s="393" t="s">
        <v>255</v>
      </c>
      <c r="B83" s="137" t="s">
        <v>132</v>
      </c>
      <c r="C83" s="394" t="s">
        <v>256</v>
      </c>
      <c r="D83" s="395"/>
      <c r="E83" s="549"/>
      <c r="F83" s="395"/>
      <c r="G83" s="138"/>
      <c r="H83" s="395"/>
      <c r="I83" s="138"/>
      <c r="J83" s="395"/>
      <c r="K83" s="138"/>
      <c r="L83" s="397">
        <f t="shared" si="2"/>
        <v>0</v>
      </c>
      <c r="M83" s="199"/>
    </row>
    <row r="84" spans="1:13" s="398" customFormat="1">
      <c r="A84" s="393" t="s">
        <v>257</v>
      </c>
      <c r="B84" s="137" t="s">
        <v>135</v>
      </c>
      <c r="C84" s="394" t="s">
        <v>258</v>
      </c>
      <c r="D84" s="395"/>
      <c r="E84" s="549"/>
      <c r="F84" s="395"/>
      <c r="G84" s="138"/>
      <c r="H84" s="395"/>
      <c r="I84" s="138"/>
      <c r="J84" s="395"/>
      <c r="K84" s="138"/>
      <c r="L84" s="397">
        <f t="shared" si="2"/>
        <v>0</v>
      </c>
      <c r="M84" s="199"/>
    </row>
    <row r="85" spans="1:13" s="404" customFormat="1" ht="25.5">
      <c r="A85" s="399">
        <v>79</v>
      </c>
      <c r="B85" s="399" t="s">
        <v>259</v>
      </c>
      <c r="C85" s="401" t="s">
        <v>260</v>
      </c>
      <c r="D85" s="144">
        <f>SUM(D50,D51,D52,D63,D74)</f>
        <v>44000</v>
      </c>
      <c r="E85" s="550"/>
      <c r="F85" s="144">
        <f t="shared" ref="F85:L85" si="3">SUM(F50,F51,F52,F63,F74)</f>
        <v>0</v>
      </c>
      <c r="G85" s="144">
        <f t="shared" si="3"/>
        <v>0</v>
      </c>
      <c r="H85" s="144">
        <f t="shared" si="3"/>
        <v>0</v>
      </c>
      <c r="I85" s="144">
        <f t="shared" si="3"/>
        <v>0</v>
      </c>
      <c r="J85" s="144">
        <f t="shared" si="3"/>
        <v>0</v>
      </c>
      <c r="K85" s="144">
        <f t="shared" si="3"/>
        <v>0</v>
      </c>
      <c r="L85" s="144">
        <f t="shared" si="3"/>
        <v>44000</v>
      </c>
      <c r="M85" s="144"/>
    </row>
    <row r="86" spans="1:13">
      <c r="A86" s="372"/>
      <c r="D86" s="385"/>
      <c r="E86" s="551"/>
      <c r="F86" s="385"/>
      <c r="L86" s="381"/>
      <c r="M86" s="404"/>
    </row>
    <row r="87" spans="1:13" s="381" customFormat="1">
      <c r="A87" s="372">
        <v>80</v>
      </c>
      <c r="B87" s="370" t="s">
        <v>261</v>
      </c>
      <c r="C87" s="376" t="s">
        <v>262</v>
      </c>
      <c r="D87" s="377"/>
      <c r="E87" s="550"/>
      <c r="F87" s="377"/>
      <c r="G87" s="144"/>
      <c r="H87" s="377"/>
      <c r="I87" s="144"/>
      <c r="J87" s="377"/>
      <c r="K87" s="144"/>
      <c r="L87" s="377">
        <f t="shared" ref="L87:L118" si="4">SUM(J87,H87,F87,D87)</f>
        <v>0</v>
      </c>
      <c r="M87" s="144"/>
    </row>
    <row r="88" spans="1:13" s="398" customFormat="1">
      <c r="A88" s="406">
        <v>81</v>
      </c>
      <c r="B88" s="139" t="s">
        <v>263</v>
      </c>
      <c r="C88" s="394" t="s">
        <v>264</v>
      </c>
      <c r="D88" s="395"/>
      <c r="E88" s="549"/>
      <c r="F88" s="395"/>
      <c r="G88" s="138"/>
      <c r="H88" s="395"/>
      <c r="I88" s="138"/>
      <c r="J88" s="395"/>
      <c r="K88" s="138"/>
      <c r="L88" s="397">
        <f t="shared" si="4"/>
        <v>0</v>
      </c>
      <c r="M88" s="199"/>
    </row>
    <row r="89" spans="1:13" s="398" customFormat="1" ht="25.5">
      <c r="A89" s="406">
        <v>82</v>
      </c>
      <c r="B89" s="139" t="s">
        <v>265</v>
      </c>
      <c r="C89" s="394" t="s">
        <v>266</v>
      </c>
      <c r="D89" s="395"/>
      <c r="E89" s="549"/>
      <c r="F89" s="395"/>
      <c r="G89" s="138"/>
      <c r="H89" s="395"/>
      <c r="I89" s="138"/>
      <c r="J89" s="395"/>
      <c r="K89" s="138"/>
      <c r="L89" s="397">
        <f t="shared" si="4"/>
        <v>0</v>
      </c>
      <c r="M89" s="199"/>
    </row>
    <row r="90" spans="1:13" s="398" customFormat="1" ht="25.5">
      <c r="A90" s="406">
        <v>83</v>
      </c>
      <c r="B90" s="139" t="s">
        <v>267</v>
      </c>
      <c r="C90" s="394" t="s">
        <v>268</v>
      </c>
      <c r="D90" s="395"/>
      <c r="E90" s="549"/>
      <c r="F90" s="395"/>
      <c r="G90" s="138"/>
      <c r="H90" s="395"/>
      <c r="I90" s="138"/>
      <c r="J90" s="395"/>
      <c r="K90" s="138"/>
      <c r="L90" s="397">
        <f t="shared" si="4"/>
        <v>0</v>
      </c>
      <c r="M90" s="199"/>
    </row>
    <row r="91" spans="1:13" s="381" customFormat="1">
      <c r="A91" s="372">
        <v>84</v>
      </c>
      <c r="B91" s="370" t="s">
        <v>269</v>
      </c>
      <c r="C91" s="376" t="s">
        <v>270</v>
      </c>
      <c r="D91" s="377"/>
      <c r="E91" s="550"/>
      <c r="F91" s="377"/>
      <c r="G91" s="144"/>
      <c r="H91" s="377"/>
      <c r="I91" s="144"/>
      <c r="J91" s="377"/>
      <c r="K91" s="144"/>
      <c r="L91" s="377">
        <f t="shared" si="4"/>
        <v>0</v>
      </c>
      <c r="M91" s="144"/>
    </row>
    <row r="92" spans="1:13" s="398" customFormat="1">
      <c r="A92" s="393" t="s">
        <v>271</v>
      </c>
      <c r="B92" s="139" t="s">
        <v>272</v>
      </c>
      <c r="C92" s="394" t="s">
        <v>273</v>
      </c>
      <c r="D92" s="395"/>
      <c r="E92" s="549"/>
      <c r="F92" s="395"/>
      <c r="G92" s="138"/>
      <c r="H92" s="395"/>
      <c r="I92" s="138"/>
      <c r="J92" s="395"/>
      <c r="K92" s="138"/>
      <c r="L92" s="397">
        <f t="shared" si="4"/>
        <v>0</v>
      </c>
      <c r="M92" s="199"/>
    </row>
    <row r="93" spans="1:13" s="398" customFormat="1">
      <c r="A93" s="393" t="s">
        <v>274</v>
      </c>
      <c r="B93" s="139" t="s">
        <v>275</v>
      </c>
      <c r="C93" s="394" t="s">
        <v>276</v>
      </c>
      <c r="D93" s="395"/>
      <c r="E93" s="549"/>
      <c r="F93" s="395"/>
      <c r="G93" s="138"/>
      <c r="H93" s="395"/>
      <c r="I93" s="138"/>
      <c r="J93" s="395"/>
      <c r="K93" s="138"/>
      <c r="L93" s="397">
        <f t="shared" si="4"/>
        <v>0</v>
      </c>
      <c r="M93" s="199"/>
    </row>
    <row r="94" spans="1:13" s="398" customFormat="1">
      <c r="A94" s="393" t="s">
        <v>277</v>
      </c>
      <c r="B94" s="139" t="s">
        <v>278</v>
      </c>
      <c r="C94" s="394" t="s">
        <v>279</v>
      </c>
      <c r="D94" s="395"/>
      <c r="E94" s="549"/>
      <c r="F94" s="395"/>
      <c r="G94" s="138"/>
      <c r="H94" s="395"/>
      <c r="I94" s="138"/>
      <c r="J94" s="395"/>
      <c r="K94" s="138"/>
      <c r="L94" s="397">
        <f t="shared" si="4"/>
        <v>0</v>
      </c>
      <c r="M94" s="199"/>
    </row>
    <row r="95" spans="1:13" s="398" customFormat="1">
      <c r="A95" s="393" t="s">
        <v>280</v>
      </c>
      <c r="B95" s="139" t="s">
        <v>281</v>
      </c>
      <c r="C95" s="394" t="s">
        <v>282</v>
      </c>
      <c r="D95" s="395"/>
      <c r="E95" s="549"/>
      <c r="F95" s="395"/>
      <c r="G95" s="138"/>
      <c r="H95" s="395"/>
      <c r="I95" s="138"/>
      <c r="J95" s="395"/>
      <c r="K95" s="138"/>
      <c r="L95" s="397">
        <f t="shared" si="4"/>
        <v>0</v>
      </c>
      <c r="M95" s="199"/>
    </row>
    <row r="96" spans="1:13" s="398" customFormat="1">
      <c r="A96" s="393" t="s">
        <v>283</v>
      </c>
      <c r="B96" s="139" t="s">
        <v>284</v>
      </c>
      <c r="C96" s="394" t="s">
        <v>285</v>
      </c>
      <c r="D96" s="395"/>
      <c r="E96" s="549"/>
      <c r="F96" s="395"/>
      <c r="G96" s="138"/>
      <c r="H96" s="395"/>
      <c r="I96" s="138"/>
      <c r="J96" s="395"/>
      <c r="K96" s="138"/>
      <c r="L96" s="397">
        <f t="shared" si="4"/>
        <v>0</v>
      </c>
      <c r="M96" s="199"/>
    </row>
    <row r="97" spans="1:13" s="398" customFormat="1">
      <c r="A97" s="393" t="s">
        <v>286</v>
      </c>
      <c r="B97" s="139" t="s">
        <v>287</v>
      </c>
      <c r="C97" s="394" t="s">
        <v>288</v>
      </c>
      <c r="D97" s="395"/>
      <c r="E97" s="549"/>
      <c r="F97" s="395"/>
      <c r="G97" s="138"/>
      <c r="H97" s="395"/>
      <c r="I97" s="138"/>
      <c r="J97" s="395"/>
      <c r="K97" s="138"/>
      <c r="L97" s="397">
        <f t="shared" si="4"/>
        <v>0</v>
      </c>
      <c r="M97" s="199"/>
    </row>
    <row r="98" spans="1:13" s="398" customFormat="1">
      <c r="A98" s="393" t="s">
        <v>289</v>
      </c>
      <c r="B98" s="139" t="s">
        <v>290</v>
      </c>
      <c r="C98" s="394" t="s">
        <v>291</v>
      </c>
      <c r="D98" s="395"/>
      <c r="E98" s="549"/>
      <c r="F98" s="395"/>
      <c r="G98" s="138"/>
      <c r="H98" s="395"/>
      <c r="I98" s="138"/>
      <c r="J98" s="395"/>
      <c r="K98" s="138"/>
      <c r="L98" s="397">
        <f t="shared" si="4"/>
        <v>0</v>
      </c>
      <c r="M98" s="199"/>
    </row>
    <row r="99" spans="1:13" s="398" customFormat="1">
      <c r="A99" s="393" t="s">
        <v>292</v>
      </c>
      <c r="B99" s="139" t="s">
        <v>293</v>
      </c>
      <c r="C99" s="394" t="s">
        <v>294</v>
      </c>
      <c r="D99" s="395"/>
      <c r="E99" s="549"/>
      <c r="F99" s="395"/>
      <c r="G99" s="138"/>
      <c r="H99" s="395"/>
      <c r="I99" s="138"/>
      <c r="J99" s="395"/>
      <c r="K99" s="138"/>
      <c r="L99" s="397">
        <f t="shared" si="4"/>
        <v>0</v>
      </c>
      <c r="M99" s="199"/>
    </row>
    <row r="100" spans="1:13" s="404" customFormat="1">
      <c r="A100" s="373">
        <v>93</v>
      </c>
      <c r="B100" s="390" t="s">
        <v>295</v>
      </c>
      <c r="C100" s="400" t="s">
        <v>296</v>
      </c>
      <c r="D100" s="144"/>
      <c r="E100" s="550"/>
      <c r="F100" s="144"/>
      <c r="G100" s="144"/>
      <c r="H100" s="144"/>
      <c r="I100" s="144"/>
      <c r="J100" s="144"/>
      <c r="K100" s="144"/>
      <c r="L100" s="144">
        <f t="shared" si="4"/>
        <v>0</v>
      </c>
      <c r="M100" s="144"/>
    </row>
    <row r="101" spans="1:13" s="404" customFormat="1">
      <c r="A101" s="373">
        <v>94</v>
      </c>
      <c r="B101" s="407" t="s">
        <v>297</v>
      </c>
      <c r="C101" s="400" t="s">
        <v>298</v>
      </c>
      <c r="D101" s="144"/>
      <c r="E101" s="550"/>
      <c r="F101" s="144"/>
      <c r="G101" s="144"/>
      <c r="H101" s="144"/>
      <c r="I101" s="144"/>
      <c r="J101" s="144"/>
      <c r="K101" s="144"/>
      <c r="L101" s="144">
        <f t="shared" si="4"/>
        <v>0</v>
      </c>
      <c r="M101" s="144"/>
    </row>
    <row r="102" spans="1:13" s="398" customFormat="1">
      <c r="A102" s="393" t="s">
        <v>299</v>
      </c>
      <c r="B102" s="140" t="s">
        <v>300</v>
      </c>
      <c r="C102" s="394" t="s">
        <v>301</v>
      </c>
      <c r="D102" s="395"/>
      <c r="E102" s="549"/>
      <c r="F102" s="395"/>
      <c r="G102" s="138"/>
      <c r="H102" s="395"/>
      <c r="I102" s="138"/>
      <c r="J102" s="395"/>
      <c r="K102" s="138"/>
      <c r="L102" s="397">
        <f t="shared" si="4"/>
        <v>0</v>
      </c>
      <c r="M102" s="199"/>
    </row>
    <row r="103" spans="1:13" s="398" customFormat="1" ht="25.5">
      <c r="A103" s="393" t="s">
        <v>302</v>
      </c>
      <c r="B103" s="140" t="s">
        <v>303</v>
      </c>
      <c r="C103" s="394" t="s">
        <v>304</v>
      </c>
      <c r="D103" s="395"/>
      <c r="E103" s="549"/>
      <c r="F103" s="395"/>
      <c r="G103" s="138"/>
      <c r="H103" s="395"/>
      <c r="I103" s="138"/>
      <c r="J103" s="395"/>
      <c r="K103" s="138"/>
      <c r="L103" s="397">
        <f t="shared" si="4"/>
        <v>0</v>
      </c>
      <c r="M103" s="199"/>
    </row>
    <row r="104" spans="1:13" s="398" customFormat="1">
      <c r="A104" s="393" t="s">
        <v>305</v>
      </c>
      <c r="B104" s="140" t="s">
        <v>306</v>
      </c>
      <c r="C104" s="394" t="s">
        <v>307</v>
      </c>
      <c r="D104" s="395"/>
      <c r="E104" s="549"/>
      <c r="F104" s="395"/>
      <c r="G104" s="138"/>
      <c r="H104" s="395"/>
      <c r="I104" s="138"/>
      <c r="J104" s="395"/>
      <c r="K104" s="138"/>
      <c r="L104" s="397">
        <f t="shared" si="4"/>
        <v>0</v>
      </c>
      <c r="M104" s="199"/>
    </row>
    <row r="105" spans="1:13" s="398" customFormat="1">
      <c r="A105" s="393" t="s">
        <v>308</v>
      </c>
      <c r="B105" s="140" t="s">
        <v>309</v>
      </c>
      <c r="C105" s="394" t="s">
        <v>310</v>
      </c>
      <c r="D105" s="395"/>
      <c r="E105" s="549"/>
      <c r="F105" s="395"/>
      <c r="G105" s="138"/>
      <c r="H105" s="395"/>
      <c r="I105" s="138"/>
      <c r="J105" s="395"/>
      <c r="K105" s="138"/>
      <c r="L105" s="397">
        <f t="shared" si="4"/>
        <v>0</v>
      </c>
      <c r="M105" s="199"/>
    </row>
    <row r="106" spans="1:13" s="398" customFormat="1">
      <c r="A106" s="393" t="s">
        <v>311</v>
      </c>
      <c r="B106" s="140" t="s">
        <v>312</v>
      </c>
      <c r="C106" s="394" t="s">
        <v>313</v>
      </c>
      <c r="D106" s="395"/>
      <c r="E106" s="549"/>
      <c r="F106" s="395"/>
      <c r="G106" s="138"/>
      <c r="H106" s="395"/>
      <c r="I106" s="138"/>
      <c r="J106" s="395"/>
      <c r="K106" s="138"/>
      <c r="L106" s="397">
        <f t="shared" si="4"/>
        <v>0</v>
      </c>
      <c r="M106" s="199"/>
    </row>
    <row r="107" spans="1:13" s="398" customFormat="1">
      <c r="A107" s="393" t="s">
        <v>314</v>
      </c>
      <c r="B107" s="140" t="s">
        <v>315</v>
      </c>
      <c r="C107" s="394" t="s">
        <v>316</v>
      </c>
      <c r="D107" s="395"/>
      <c r="E107" s="549"/>
      <c r="F107" s="395"/>
      <c r="G107" s="138"/>
      <c r="H107" s="395"/>
      <c r="I107" s="138"/>
      <c r="J107" s="395"/>
      <c r="K107" s="138"/>
      <c r="L107" s="397">
        <f t="shared" si="4"/>
        <v>0</v>
      </c>
      <c r="M107" s="199"/>
    </row>
    <row r="108" spans="1:13" s="398" customFormat="1" ht="25.5">
      <c r="A108" s="393" t="s">
        <v>317</v>
      </c>
      <c r="B108" s="140" t="s">
        <v>318</v>
      </c>
      <c r="C108" s="394" t="s">
        <v>319</v>
      </c>
      <c r="D108" s="395"/>
      <c r="E108" s="549"/>
      <c r="F108" s="395"/>
      <c r="G108" s="138"/>
      <c r="H108" s="395"/>
      <c r="I108" s="138"/>
      <c r="J108" s="395"/>
      <c r="K108" s="138"/>
      <c r="L108" s="397">
        <f t="shared" si="4"/>
        <v>0</v>
      </c>
      <c r="M108" s="199"/>
    </row>
    <row r="109" spans="1:13" s="398" customFormat="1">
      <c r="A109" s="393" t="s">
        <v>320</v>
      </c>
      <c r="B109" s="140" t="s">
        <v>321</v>
      </c>
      <c r="C109" s="394" t="s">
        <v>322</v>
      </c>
      <c r="D109" s="395"/>
      <c r="E109" s="549"/>
      <c r="F109" s="395"/>
      <c r="G109" s="138"/>
      <c r="H109" s="395"/>
      <c r="I109" s="138"/>
      <c r="J109" s="395"/>
      <c r="K109" s="138"/>
      <c r="L109" s="397">
        <f t="shared" si="4"/>
        <v>0</v>
      </c>
      <c r="M109" s="199"/>
    </row>
    <row r="110" spans="1:13" s="398" customFormat="1">
      <c r="A110" s="393" t="s">
        <v>323</v>
      </c>
      <c r="B110" s="140" t="s">
        <v>324</v>
      </c>
      <c r="C110" s="394" t="s">
        <v>325</v>
      </c>
      <c r="D110" s="395"/>
      <c r="E110" s="549"/>
      <c r="F110" s="395"/>
      <c r="G110" s="138"/>
      <c r="H110" s="395"/>
      <c r="I110" s="138"/>
      <c r="J110" s="395"/>
      <c r="K110" s="138"/>
      <c r="L110" s="397">
        <f t="shared" si="4"/>
        <v>0</v>
      </c>
      <c r="M110" s="199"/>
    </row>
    <row r="111" spans="1:13" s="404" customFormat="1" ht="25.5">
      <c r="A111" s="373">
        <v>104</v>
      </c>
      <c r="B111" s="407" t="s">
        <v>326</v>
      </c>
      <c r="C111" s="400" t="s">
        <v>327</v>
      </c>
      <c r="D111" s="144"/>
      <c r="E111" s="550"/>
      <c r="F111" s="144"/>
      <c r="G111" s="144"/>
      <c r="H111" s="144"/>
      <c r="I111" s="144"/>
      <c r="J111" s="144"/>
      <c r="K111" s="144"/>
      <c r="L111" s="144">
        <f t="shared" si="4"/>
        <v>0</v>
      </c>
      <c r="M111" s="144"/>
    </row>
    <row r="112" spans="1:13" s="398" customFormat="1">
      <c r="A112" s="393">
        <v>105</v>
      </c>
      <c r="B112" s="140" t="s">
        <v>328</v>
      </c>
      <c r="C112" s="394" t="s">
        <v>329</v>
      </c>
      <c r="D112" s="395"/>
      <c r="E112" s="549"/>
      <c r="F112" s="395"/>
      <c r="G112" s="138"/>
      <c r="H112" s="395"/>
      <c r="I112" s="138"/>
      <c r="J112" s="395"/>
      <c r="K112" s="138"/>
      <c r="L112" s="397">
        <f t="shared" si="4"/>
        <v>0</v>
      </c>
      <c r="M112" s="199"/>
    </row>
    <row r="113" spans="1:13" s="398" customFormat="1">
      <c r="A113" s="393">
        <v>106</v>
      </c>
      <c r="B113" s="140" t="s">
        <v>330</v>
      </c>
      <c r="C113" s="394" t="s">
        <v>331</v>
      </c>
      <c r="D113" s="395"/>
      <c r="E113" s="549"/>
      <c r="F113" s="395"/>
      <c r="G113" s="138"/>
      <c r="H113" s="395"/>
      <c r="I113" s="138"/>
      <c r="J113" s="395"/>
      <c r="K113" s="138"/>
      <c r="L113" s="397">
        <f t="shared" si="4"/>
        <v>0</v>
      </c>
      <c r="M113" s="199"/>
    </row>
    <row r="114" spans="1:13" s="398" customFormat="1">
      <c r="A114" s="393">
        <v>107</v>
      </c>
      <c r="B114" s="140" t="s">
        <v>332</v>
      </c>
      <c r="C114" s="394" t="s">
        <v>333</v>
      </c>
      <c r="D114" s="395"/>
      <c r="E114" s="549"/>
      <c r="F114" s="395"/>
      <c r="G114" s="138"/>
      <c r="H114" s="395"/>
      <c r="I114" s="138"/>
      <c r="J114" s="395"/>
      <c r="K114" s="138"/>
      <c r="L114" s="397">
        <f t="shared" si="4"/>
        <v>0</v>
      </c>
      <c r="M114" s="199"/>
    </row>
    <row r="115" spans="1:13" s="398" customFormat="1">
      <c r="A115" s="393">
        <v>108</v>
      </c>
      <c r="B115" s="140" t="s">
        <v>334</v>
      </c>
      <c r="C115" s="394" t="s">
        <v>335</v>
      </c>
      <c r="D115" s="395"/>
      <c r="E115" s="549"/>
      <c r="F115" s="395"/>
      <c r="G115" s="138"/>
      <c r="H115" s="395"/>
      <c r="I115" s="138"/>
      <c r="J115" s="395"/>
      <c r="K115" s="138"/>
      <c r="L115" s="397">
        <f t="shared" si="4"/>
        <v>0</v>
      </c>
      <c r="M115" s="199"/>
    </row>
    <row r="116" spans="1:13" s="404" customFormat="1">
      <c r="A116" s="373">
        <v>109</v>
      </c>
      <c r="B116" s="407" t="s">
        <v>336</v>
      </c>
      <c r="C116" s="400" t="s">
        <v>337</v>
      </c>
      <c r="D116" s="144">
        <f>SUM(D117:D123)</f>
        <v>180000</v>
      </c>
      <c r="E116" s="550"/>
      <c r="F116" s="144"/>
      <c r="G116" s="144"/>
      <c r="H116" s="144"/>
      <c r="I116" s="144"/>
      <c r="J116" s="144"/>
      <c r="K116" s="144"/>
      <c r="L116" s="144">
        <f t="shared" si="4"/>
        <v>180000</v>
      </c>
      <c r="M116" s="144"/>
    </row>
    <row r="117" spans="1:13" s="398" customFormat="1">
      <c r="A117" s="393">
        <v>110</v>
      </c>
      <c r="B117" s="140" t="s">
        <v>338</v>
      </c>
      <c r="C117" s="394" t="s">
        <v>339</v>
      </c>
      <c r="D117" s="395">
        <v>85000</v>
      </c>
      <c r="E117" s="549"/>
      <c r="F117" s="395"/>
      <c r="G117" s="138"/>
      <c r="H117" s="395"/>
      <c r="I117" s="138"/>
      <c r="J117" s="395"/>
      <c r="K117" s="138"/>
      <c r="L117" s="397">
        <f t="shared" si="4"/>
        <v>85000</v>
      </c>
      <c r="M117" s="199"/>
    </row>
    <row r="118" spans="1:13" s="398" customFormat="1">
      <c r="A118" s="393">
        <v>111</v>
      </c>
      <c r="B118" s="140" t="s">
        <v>340</v>
      </c>
      <c r="C118" s="394" t="s">
        <v>341</v>
      </c>
      <c r="D118" s="395"/>
      <c r="E118" s="549"/>
      <c r="F118" s="395"/>
      <c r="G118" s="138"/>
      <c r="H118" s="395"/>
      <c r="I118" s="138"/>
      <c r="J118" s="395"/>
      <c r="K118" s="138"/>
      <c r="L118" s="397">
        <f t="shared" si="4"/>
        <v>0</v>
      </c>
      <c r="M118" s="199"/>
    </row>
    <row r="119" spans="1:13" s="398" customFormat="1">
      <c r="A119" s="393">
        <v>112</v>
      </c>
      <c r="B119" s="140" t="s">
        <v>342</v>
      </c>
      <c r="C119" s="394" t="s">
        <v>343</v>
      </c>
      <c r="D119" s="395">
        <v>25000</v>
      </c>
      <c r="E119" s="549"/>
      <c r="F119" s="395"/>
      <c r="G119" s="138"/>
      <c r="H119" s="395"/>
      <c r="I119" s="138"/>
      <c r="J119" s="395"/>
      <c r="K119" s="138"/>
      <c r="L119" s="397">
        <f t="shared" ref="L119:L150" si="5">SUM(J119,H119,F119,D119)</f>
        <v>25000</v>
      </c>
      <c r="M119" s="199"/>
    </row>
    <row r="120" spans="1:13" s="398" customFormat="1">
      <c r="A120" s="393">
        <v>113</v>
      </c>
      <c r="B120" s="140" t="s">
        <v>344</v>
      </c>
      <c r="C120" s="394" t="s">
        <v>345</v>
      </c>
      <c r="D120" s="395">
        <v>70000</v>
      </c>
      <c r="E120" s="549"/>
      <c r="F120" s="395"/>
      <c r="G120" s="138"/>
      <c r="H120" s="395"/>
      <c r="I120" s="138"/>
      <c r="J120" s="395"/>
      <c r="K120" s="138"/>
      <c r="L120" s="397">
        <f t="shared" si="5"/>
        <v>70000</v>
      </c>
      <c r="M120" s="199"/>
    </row>
    <row r="121" spans="1:13" s="398" customFormat="1">
      <c r="A121" s="393">
        <v>114</v>
      </c>
      <c r="B121" s="140" t="s">
        <v>346</v>
      </c>
      <c r="C121" s="394" t="s">
        <v>347</v>
      </c>
      <c r="D121" s="395"/>
      <c r="E121" s="549"/>
      <c r="F121" s="395"/>
      <c r="G121" s="138"/>
      <c r="H121" s="395"/>
      <c r="I121" s="138"/>
      <c r="J121" s="395"/>
      <c r="K121" s="138"/>
      <c r="L121" s="397">
        <f t="shared" si="5"/>
        <v>0</v>
      </c>
      <c r="M121" s="199"/>
    </row>
    <row r="122" spans="1:13" s="398" customFormat="1">
      <c r="A122" s="393">
        <v>115</v>
      </c>
      <c r="B122" s="140" t="s">
        <v>348</v>
      </c>
      <c r="C122" s="394" t="s">
        <v>349</v>
      </c>
      <c r="D122" s="395"/>
      <c r="E122" s="549"/>
      <c r="F122" s="395"/>
      <c r="G122" s="138"/>
      <c r="H122" s="395"/>
      <c r="I122" s="138"/>
      <c r="J122" s="395"/>
      <c r="K122" s="138"/>
      <c r="L122" s="397">
        <f t="shared" si="5"/>
        <v>0</v>
      </c>
      <c r="M122" s="199"/>
    </row>
    <row r="123" spans="1:13" s="398" customFormat="1">
      <c r="A123" s="393">
        <v>116</v>
      </c>
      <c r="B123" s="140" t="s">
        <v>350</v>
      </c>
      <c r="C123" s="394" t="s">
        <v>351</v>
      </c>
      <c r="D123" s="395"/>
      <c r="E123" s="549"/>
      <c r="F123" s="395"/>
      <c r="G123" s="138"/>
      <c r="H123" s="395"/>
      <c r="I123" s="138"/>
      <c r="J123" s="395"/>
      <c r="K123" s="138"/>
      <c r="L123" s="397">
        <f t="shared" si="5"/>
        <v>0</v>
      </c>
      <c r="M123" s="199"/>
    </row>
    <row r="124" spans="1:13" s="404" customFormat="1">
      <c r="A124" s="373">
        <v>117</v>
      </c>
      <c r="B124" s="371" t="s">
        <v>352</v>
      </c>
      <c r="C124" s="400" t="s">
        <v>353</v>
      </c>
      <c r="D124" s="144">
        <f>SUM(D125:D146)</f>
        <v>290000</v>
      </c>
      <c r="E124" s="550"/>
      <c r="F124" s="144"/>
      <c r="G124" s="144"/>
      <c r="H124" s="144"/>
      <c r="I124" s="144"/>
      <c r="J124" s="144"/>
      <c r="K124" s="144"/>
      <c r="L124" s="144">
        <f t="shared" si="5"/>
        <v>290000</v>
      </c>
      <c r="M124" s="144"/>
    </row>
    <row r="125" spans="1:13">
      <c r="A125" s="384" t="s">
        <v>354</v>
      </c>
      <c r="B125" s="141" t="s">
        <v>355</v>
      </c>
      <c r="C125" s="376" t="s">
        <v>356</v>
      </c>
      <c r="F125" s="379"/>
      <c r="G125" s="135"/>
      <c r="H125" s="379"/>
      <c r="I125" s="135"/>
      <c r="J125" s="379"/>
      <c r="K125" s="135"/>
      <c r="L125" s="377">
        <f t="shared" si="5"/>
        <v>0</v>
      </c>
      <c r="M125" s="144"/>
    </row>
    <row r="126" spans="1:13">
      <c r="A126" s="384" t="s">
        <v>357</v>
      </c>
      <c r="B126" s="141" t="s">
        <v>358</v>
      </c>
      <c r="C126" s="376" t="s">
        <v>359</v>
      </c>
      <c r="F126" s="379"/>
      <c r="G126" s="135"/>
      <c r="H126" s="379"/>
      <c r="I126" s="135"/>
      <c r="J126" s="379"/>
      <c r="K126" s="135"/>
      <c r="L126" s="377">
        <f t="shared" si="5"/>
        <v>0</v>
      </c>
      <c r="M126" s="144"/>
    </row>
    <row r="127" spans="1:13">
      <c r="A127" s="384" t="s">
        <v>360</v>
      </c>
      <c r="B127" s="141" t="s">
        <v>361</v>
      </c>
      <c r="C127" s="376" t="s">
        <v>362</v>
      </c>
      <c r="F127" s="379"/>
      <c r="G127" s="135"/>
      <c r="H127" s="379"/>
      <c r="I127" s="135"/>
      <c r="J127" s="379"/>
      <c r="K127" s="135"/>
      <c r="L127" s="377">
        <f t="shared" si="5"/>
        <v>0</v>
      </c>
      <c r="M127" s="144"/>
    </row>
    <row r="128" spans="1:13">
      <c r="A128" s="384" t="s">
        <v>363</v>
      </c>
      <c r="B128" s="141" t="s">
        <v>364</v>
      </c>
      <c r="C128" s="376" t="s">
        <v>365</v>
      </c>
      <c r="F128" s="379"/>
      <c r="G128" s="135"/>
      <c r="H128" s="379"/>
      <c r="I128" s="135"/>
      <c r="J128" s="379"/>
      <c r="K128" s="135"/>
      <c r="L128" s="377">
        <f t="shared" si="5"/>
        <v>0</v>
      </c>
      <c r="M128" s="144"/>
    </row>
    <row r="129" spans="1:13">
      <c r="A129" s="384" t="s">
        <v>366</v>
      </c>
      <c r="B129" s="141" t="s">
        <v>367</v>
      </c>
      <c r="C129" s="376" t="s">
        <v>368</v>
      </c>
      <c r="F129" s="379"/>
      <c r="G129" s="135"/>
      <c r="H129" s="379"/>
      <c r="I129" s="135"/>
      <c r="J129" s="379"/>
      <c r="K129" s="135"/>
      <c r="L129" s="377">
        <f t="shared" si="5"/>
        <v>0</v>
      </c>
      <c r="M129" s="144"/>
    </row>
    <row r="130" spans="1:13">
      <c r="A130" s="384" t="s">
        <v>369</v>
      </c>
      <c r="B130" s="141" t="s">
        <v>370</v>
      </c>
      <c r="C130" s="376" t="s">
        <v>371</v>
      </c>
      <c r="F130" s="379"/>
      <c r="G130" s="135"/>
      <c r="H130" s="379"/>
      <c r="I130" s="135"/>
      <c r="J130" s="379"/>
      <c r="K130" s="135"/>
      <c r="L130" s="377">
        <f t="shared" si="5"/>
        <v>0</v>
      </c>
      <c r="M130" s="144"/>
    </row>
    <row r="131" spans="1:13" ht="25.5">
      <c r="A131" s="384" t="s">
        <v>372</v>
      </c>
      <c r="B131" s="141" t="s">
        <v>373</v>
      </c>
      <c r="C131" s="376" t="s">
        <v>374</v>
      </c>
      <c r="D131" s="379">
        <v>290000</v>
      </c>
      <c r="F131" s="379"/>
      <c r="G131" s="135"/>
      <c r="H131" s="379"/>
      <c r="I131" s="135"/>
      <c r="J131" s="379"/>
      <c r="K131" s="135"/>
      <c r="L131" s="377">
        <f t="shared" si="5"/>
        <v>290000</v>
      </c>
      <c r="M131" s="144"/>
    </row>
    <row r="132" spans="1:13" ht="25.5">
      <c r="A132" s="384" t="s">
        <v>375</v>
      </c>
      <c r="B132" s="141" t="s">
        <v>376</v>
      </c>
      <c r="C132" s="376" t="s">
        <v>377</v>
      </c>
      <c r="F132" s="379"/>
      <c r="G132" s="135"/>
      <c r="H132" s="379"/>
      <c r="I132" s="135"/>
      <c r="J132" s="379"/>
      <c r="K132" s="135"/>
      <c r="L132" s="377">
        <f t="shared" si="5"/>
        <v>0</v>
      </c>
      <c r="M132" s="144"/>
    </row>
    <row r="133" spans="1:13">
      <c r="A133" s="384" t="s">
        <v>378</v>
      </c>
      <c r="B133" s="141" t="s">
        <v>379</v>
      </c>
      <c r="C133" s="376" t="s">
        <v>380</v>
      </c>
      <c r="F133" s="379"/>
      <c r="G133" s="135"/>
      <c r="H133" s="379"/>
      <c r="I133" s="135"/>
      <c r="J133" s="379"/>
      <c r="K133" s="135"/>
      <c r="L133" s="377">
        <f t="shared" si="5"/>
        <v>0</v>
      </c>
      <c r="M133" s="144"/>
    </row>
    <row r="134" spans="1:13">
      <c r="A134" s="384" t="s">
        <v>381</v>
      </c>
      <c r="B134" s="141" t="s">
        <v>382</v>
      </c>
      <c r="C134" s="376" t="s">
        <v>383</v>
      </c>
      <c r="F134" s="379"/>
      <c r="G134" s="135"/>
      <c r="H134" s="379"/>
      <c r="I134" s="135"/>
      <c r="J134" s="379"/>
      <c r="K134" s="135"/>
      <c r="L134" s="377">
        <f t="shared" si="5"/>
        <v>0</v>
      </c>
      <c r="M134" s="144"/>
    </row>
    <row r="135" spans="1:13" ht="25.5">
      <c r="A135" s="384" t="s">
        <v>384</v>
      </c>
      <c r="B135" s="141" t="s">
        <v>385</v>
      </c>
      <c r="C135" s="376" t="s">
        <v>386</v>
      </c>
      <c r="F135" s="379"/>
      <c r="G135" s="135"/>
      <c r="H135" s="379"/>
      <c r="I135" s="135"/>
      <c r="J135" s="379"/>
      <c r="K135" s="135"/>
      <c r="L135" s="377">
        <f t="shared" si="5"/>
        <v>0</v>
      </c>
      <c r="M135" s="144"/>
    </row>
    <row r="136" spans="1:13" ht="25.5">
      <c r="A136" s="384" t="s">
        <v>387</v>
      </c>
      <c r="B136" s="141" t="s">
        <v>388</v>
      </c>
      <c r="C136" s="376" t="s">
        <v>389</v>
      </c>
      <c r="F136" s="379"/>
      <c r="G136" s="135"/>
      <c r="H136" s="379"/>
      <c r="I136" s="135"/>
      <c r="J136" s="379"/>
      <c r="K136" s="135"/>
      <c r="L136" s="377">
        <f t="shared" si="5"/>
        <v>0</v>
      </c>
      <c r="M136" s="144"/>
    </row>
    <row r="137" spans="1:13" ht="25.5">
      <c r="A137" s="384" t="s">
        <v>390</v>
      </c>
      <c r="B137" s="142" t="s">
        <v>391</v>
      </c>
      <c r="C137" s="376" t="s">
        <v>392</v>
      </c>
      <c r="F137" s="379"/>
      <c r="G137" s="135"/>
      <c r="H137" s="379"/>
      <c r="I137" s="135"/>
      <c r="J137" s="379"/>
      <c r="K137" s="135"/>
      <c r="L137" s="377">
        <f t="shared" si="5"/>
        <v>0</v>
      </c>
      <c r="M137" s="144"/>
    </row>
    <row r="138" spans="1:13" ht="25.5">
      <c r="A138" s="384" t="s">
        <v>393</v>
      </c>
      <c r="B138" s="141" t="s">
        <v>394</v>
      </c>
      <c r="C138" s="376" t="s">
        <v>395</v>
      </c>
      <c r="F138" s="379"/>
      <c r="G138" s="135"/>
      <c r="H138" s="379"/>
      <c r="I138" s="135"/>
      <c r="J138" s="379"/>
      <c r="K138" s="135"/>
      <c r="L138" s="377">
        <f t="shared" si="5"/>
        <v>0</v>
      </c>
      <c r="M138" s="144"/>
    </row>
    <row r="139" spans="1:13" ht="38.25">
      <c r="A139" s="384" t="s">
        <v>396</v>
      </c>
      <c r="B139" s="141" t="s">
        <v>397</v>
      </c>
      <c r="C139" s="376" t="s">
        <v>398</v>
      </c>
      <c r="F139" s="379"/>
      <c r="G139" s="135"/>
      <c r="H139" s="379"/>
      <c r="I139" s="135"/>
      <c r="J139" s="379"/>
      <c r="K139" s="135"/>
      <c r="L139" s="377">
        <f t="shared" si="5"/>
        <v>0</v>
      </c>
      <c r="M139" s="144"/>
    </row>
    <row r="140" spans="1:13">
      <c r="A140" s="384" t="s">
        <v>399</v>
      </c>
      <c r="B140" s="141" t="s">
        <v>400</v>
      </c>
      <c r="C140" s="376" t="s">
        <v>401</v>
      </c>
      <c r="F140" s="379"/>
      <c r="G140" s="135"/>
      <c r="H140" s="379"/>
      <c r="I140" s="135"/>
      <c r="J140" s="379"/>
      <c r="K140" s="135"/>
      <c r="L140" s="377">
        <f t="shared" si="5"/>
        <v>0</v>
      </c>
      <c r="M140" s="144"/>
    </row>
    <row r="141" spans="1:13">
      <c r="A141" s="384" t="s">
        <v>402</v>
      </c>
      <c r="B141" s="141" t="s">
        <v>403</v>
      </c>
      <c r="C141" s="376" t="s">
        <v>404</v>
      </c>
      <c r="F141" s="379"/>
      <c r="G141" s="135"/>
      <c r="H141" s="379"/>
      <c r="I141" s="135"/>
      <c r="J141" s="379"/>
      <c r="K141" s="135"/>
      <c r="L141" s="377">
        <f t="shared" si="5"/>
        <v>0</v>
      </c>
      <c r="M141" s="144"/>
    </row>
    <row r="142" spans="1:13">
      <c r="A142" s="384" t="s">
        <v>405</v>
      </c>
      <c r="B142" s="141" t="s">
        <v>406</v>
      </c>
      <c r="C142" s="376" t="s">
        <v>407</v>
      </c>
      <c r="F142" s="379"/>
      <c r="G142" s="135"/>
      <c r="H142" s="379"/>
      <c r="I142" s="135"/>
      <c r="J142" s="379"/>
      <c r="K142" s="135"/>
      <c r="L142" s="377">
        <f t="shared" si="5"/>
        <v>0</v>
      </c>
      <c r="M142" s="144"/>
    </row>
    <row r="143" spans="1:13">
      <c r="A143" s="384" t="s">
        <v>408</v>
      </c>
      <c r="B143" s="141" t="s">
        <v>409</v>
      </c>
      <c r="C143" s="376" t="s">
        <v>410</v>
      </c>
      <c r="F143" s="379"/>
      <c r="G143" s="135"/>
      <c r="H143" s="379"/>
      <c r="I143" s="135"/>
      <c r="J143" s="379"/>
      <c r="K143" s="135"/>
      <c r="L143" s="377">
        <f t="shared" si="5"/>
        <v>0</v>
      </c>
      <c r="M143" s="144"/>
    </row>
    <row r="144" spans="1:13">
      <c r="A144" s="384" t="s">
        <v>411</v>
      </c>
      <c r="B144" s="141" t="s">
        <v>412</v>
      </c>
      <c r="C144" s="376" t="s">
        <v>413</v>
      </c>
      <c r="F144" s="379"/>
      <c r="G144" s="135"/>
      <c r="H144" s="379"/>
      <c r="I144" s="135"/>
      <c r="J144" s="379"/>
      <c r="K144" s="135"/>
      <c r="L144" s="377">
        <f t="shared" si="5"/>
        <v>0</v>
      </c>
      <c r="M144" s="144"/>
    </row>
    <row r="145" spans="1:13">
      <c r="A145" s="384" t="s">
        <v>414</v>
      </c>
      <c r="B145" s="141" t="s">
        <v>415</v>
      </c>
      <c r="C145" s="376" t="s">
        <v>416</v>
      </c>
      <c r="F145" s="379"/>
      <c r="G145" s="135"/>
      <c r="H145" s="379"/>
      <c r="I145" s="135"/>
      <c r="J145" s="379"/>
      <c r="K145" s="135"/>
      <c r="L145" s="377">
        <f t="shared" si="5"/>
        <v>0</v>
      </c>
      <c r="M145" s="144"/>
    </row>
    <row r="146" spans="1:13" ht="51">
      <c r="A146" s="384" t="s">
        <v>417</v>
      </c>
      <c r="B146" s="141" t="s">
        <v>418</v>
      </c>
      <c r="C146" s="376" t="s">
        <v>419</v>
      </c>
      <c r="F146" s="379"/>
      <c r="G146" s="135"/>
      <c r="H146" s="379"/>
      <c r="I146" s="135"/>
      <c r="J146" s="379"/>
      <c r="K146" s="135"/>
      <c r="L146" s="377">
        <f t="shared" si="5"/>
        <v>0</v>
      </c>
      <c r="M146" s="144"/>
    </row>
    <row r="147" spans="1:13" s="381" customFormat="1">
      <c r="A147" s="372">
        <v>140</v>
      </c>
      <c r="B147" s="372" t="s">
        <v>420</v>
      </c>
      <c r="C147" s="376" t="s">
        <v>421</v>
      </c>
      <c r="D147" s="377"/>
      <c r="E147" s="550"/>
      <c r="F147" s="377"/>
      <c r="G147" s="144"/>
      <c r="H147" s="377"/>
      <c r="I147" s="144"/>
      <c r="J147" s="377"/>
      <c r="K147" s="144"/>
      <c r="L147" s="377">
        <f t="shared" si="5"/>
        <v>0</v>
      </c>
      <c r="M147" s="144"/>
    </row>
    <row r="148" spans="1:13" s="398" customFormat="1">
      <c r="A148" s="406">
        <v>141</v>
      </c>
      <c r="B148" s="140" t="s">
        <v>422</v>
      </c>
      <c r="C148" s="394" t="s">
        <v>423</v>
      </c>
      <c r="D148" s="395"/>
      <c r="E148" s="549"/>
      <c r="F148" s="395"/>
      <c r="G148" s="138"/>
      <c r="H148" s="395"/>
      <c r="I148" s="138"/>
      <c r="J148" s="395"/>
      <c r="K148" s="138"/>
      <c r="L148" s="397">
        <f t="shared" si="5"/>
        <v>0</v>
      </c>
      <c r="M148" s="199"/>
    </row>
    <row r="149" spans="1:13" s="398" customFormat="1">
      <c r="A149" s="406">
        <v>142</v>
      </c>
      <c r="B149" s="140" t="s">
        <v>424</v>
      </c>
      <c r="C149" s="394" t="s">
        <v>425</v>
      </c>
      <c r="D149" s="395"/>
      <c r="E149" s="549"/>
      <c r="F149" s="395"/>
      <c r="G149" s="138"/>
      <c r="H149" s="395"/>
      <c r="I149" s="138"/>
      <c r="J149" s="395"/>
      <c r="K149" s="138"/>
      <c r="L149" s="397">
        <f t="shared" si="5"/>
        <v>0</v>
      </c>
      <c r="M149" s="199"/>
    </row>
    <row r="150" spans="1:13" s="398" customFormat="1">
      <c r="A150" s="406">
        <v>143</v>
      </c>
      <c r="B150" s="140" t="s">
        <v>426</v>
      </c>
      <c r="C150" s="394" t="s">
        <v>427</v>
      </c>
      <c r="D150" s="395"/>
      <c r="E150" s="549"/>
      <c r="F150" s="395"/>
      <c r="G150" s="138"/>
      <c r="H150" s="395"/>
      <c r="I150" s="138"/>
      <c r="J150" s="395"/>
      <c r="K150" s="138"/>
      <c r="L150" s="397">
        <f t="shared" si="5"/>
        <v>0</v>
      </c>
      <c r="M150" s="199"/>
    </row>
    <row r="151" spans="1:13">
      <c r="A151" s="372">
        <v>144</v>
      </c>
      <c r="B151" s="143" t="s">
        <v>428</v>
      </c>
      <c r="C151" s="376" t="s">
        <v>429</v>
      </c>
      <c r="F151" s="379"/>
      <c r="G151" s="135"/>
      <c r="H151" s="379"/>
      <c r="I151" s="135"/>
      <c r="J151" s="379"/>
      <c r="K151" s="135"/>
      <c r="L151" s="377">
        <f t="shared" ref="L151:L182" si="6">SUM(J151,H151,F151,D151)</f>
        <v>0</v>
      </c>
      <c r="M151" s="144"/>
    </row>
    <row r="152" spans="1:13" s="404" customFormat="1">
      <c r="A152" s="373">
        <v>145</v>
      </c>
      <c r="B152" s="373" t="s">
        <v>430</v>
      </c>
      <c r="C152" s="400" t="s">
        <v>431</v>
      </c>
      <c r="D152" s="144">
        <f>SUM(D153:D156)</f>
        <v>25000</v>
      </c>
      <c r="E152" s="550"/>
      <c r="F152" s="144"/>
      <c r="G152" s="144"/>
      <c r="H152" s="144"/>
      <c r="I152" s="144"/>
      <c r="J152" s="144"/>
      <c r="K152" s="144"/>
      <c r="L152" s="144">
        <f t="shared" si="6"/>
        <v>25000</v>
      </c>
      <c r="M152" s="144"/>
    </row>
    <row r="153" spans="1:13" s="398" customFormat="1" ht="25.5">
      <c r="A153" s="406">
        <v>146</v>
      </c>
      <c r="B153" s="140" t="s">
        <v>432</v>
      </c>
      <c r="C153" s="394" t="s">
        <v>433</v>
      </c>
      <c r="D153" s="395"/>
      <c r="E153" s="549"/>
      <c r="F153" s="395"/>
      <c r="G153" s="138"/>
      <c r="H153" s="395"/>
      <c r="I153" s="138"/>
      <c r="J153" s="395"/>
      <c r="K153" s="138"/>
      <c r="L153" s="397">
        <f t="shared" si="6"/>
        <v>0</v>
      </c>
      <c r="M153" s="199"/>
    </row>
    <row r="154" spans="1:13" s="398" customFormat="1" ht="25.5">
      <c r="A154" s="406">
        <v>147</v>
      </c>
      <c r="B154" s="140" t="s">
        <v>434</v>
      </c>
      <c r="C154" s="394" t="s">
        <v>435</v>
      </c>
      <c r="D154" s="395">
        <v>25000</v>
      </c>
      <c r="E154" s="549"/>
      <c r="F154" s="395"/>
      <c r="G154" s="138"/>
      <c r="H154" s="395"/>
      <c r="I154" s="138"/>
      <c r="J154" s="395"/>
      <c r="K154" s="138"/>
      <c r="L154" s="397">
        <f t="shared" si="6"/>
        <v>25000</v>
      </c>
      <c r="M154" s="199"/>
    </row>
    <row r="155" spans="1:13" s="398" customFormat="1">
      <c r="A155" s="406">
        <v>148</v>
      </c>
      <c r="B155" s="140" t="s">
        <v>436</v>
      </c>
      <c r="C155" s="394" t="s">
        <v>437</v>
      </c>
      <c r="D155" s="395"/>
      <c r="E155" s="549"/>
      <c r="F155" s="395"/>
      <c r="G155" s="138"/>
      <c r="H155" s="395"/>
      <c r="I155" s="138"/>
      <c r="J155" s="395"/>
      <c r="K155" s="138"/>
      <c r="L155" s="397">
        <f t="shared" si="6"/>
        <v>0</v>
      </c>
      <c r="M155" s="199"/>
    </row>
    <row r="156" spans="1:13" s="398" customFormat="1">
      <c r="A156" s="406">
        <v>149</v>
      </c>
      <c r="B156" s="140" t="s">
        <v>438</v>
      </c>
      <c r="C156" s="394" t="s">
        <v>439</v>
      </c>
      <c r="D156" s="395"/>
      <c r="E156" s="549"/>
      <c r="F156" s="395"/>
      <c r="G156" s="138"/>
      <c r="H156" s="395"/>
      <c r="I156" s="138"/>
      <c r="J156" s="395"/>
      <c r="K156" s="138"/>
      <c r="L156" s="397">
        <f t="shared" si="6"/>
        <v>0</v>
      </c>
      <c r="M156" s="199"/>
    </row>
    <row r="157" spans="1:13" s="404" customFormat="1" ht="25.5">
      <c r="A157" s="373">
        <v>150</v>
      </c>
      <c r="B157" s="371" t="s">
        <v>440</v>
      </c>
      <c r="C157" s="400" t="s">
        <v>441</v>
      </c>
      <c r="D157" s="400">
        <f>SUM(D158:D174)</f>
        <v>3000</v>
      </c>
      <c r="E157" s="550"/>
      <c r="F157" s="144"/>
      <c r="G157" s="144"/>
      <c r="H157" s="144"/>
      <c r="I157" s="144"/>
      <c r="J157" s="144"/>
      <c r="K157" s="144"/>
      <c r="L157" s="144">
        <f t="shared" si="6"/>
        <v>3000</v>
      </c>
      <c r="M157" s="144"/>
    </row>
    <row r="158" spans="1:13">
      <c r="A158" s="384">
        <v>151</v>
      </c>
      <c r="B158" s="141" t="s">
        <v>442</v>
      </c>
      <c r="C158" s="376" t="s">
        <v>443</v>
      </c>
      <c r="F158" s="379"/>
      <c r="G158" s="135"/>
      <c r="H158" s="379"/>
      <c r="I158" s="135"/>
      <c r="J158" s="379"/>
      <c r="K158" s="135"/>
      <c r="L158" s="377">
        <f t="shared" si="6"/>
        <v>0</v>
      </c>
      <c r="M158" s="144"/>
    </row>
    <row r="159" spans="1:13">
      <c r="A159" s="384">
        <v>152</v>
      </c>
      <c r="B159" s="141" t="s">
        <v>444</v>
      </c>
      <c r="C159" s="376" t="s">
        <v>445</v>
      </c>
      <c r="F159" s="379"/>
      <c r="G159" s="135"/>
      <c r="H159" s="379"/>
      <c r="I159" s="135"/>
      <c r="J159" s="379"/>
      <c r="K159" s="135"/>
      <c r="L159" s="377">
        <f t="shared" si="6"/>
        <v>0</v>
      </c>
      <c r="M159" s="144"/>
    </row>
    <row r="160" spans="1:13" ht="25.5">
      <c r="A160" s="384">
        <v>153</v>
      </c>
      <c r="B160" s="141" t="s">
        <v>446</v>
      </c>
      <c r="C160" s="376" t="s">
        <v>447</v>
      </c>
      <c r="F160" s="379"/>
      <c r="G160" s="135"/>
      <c r="H160" s="379"/>
      <c r="I160" s="135"/>
      <c r="J160" s="379"/>
      <c r="K160" s="135"/>
      <c r="L160" s="377">
        <f t="shared" si="6"/>
        <v>0</v>
      </c>
      <c r="M160" s="144"/>
    </row>
    <row r="161" spans="1:13">
      <c r="A161" s="384">
        <v>154</v>
      </c>
      <c r="B161" s="141" t="s">
        <v>448</v>
      </c>
      <c r="C161" s="376" t="s">
        <v>449</v>
      </c>
      <c r="F161" s="379"/>
      <c r="G161" s="135"/>
      <c r="H161" s="379"/>
      <c r="I161" s="135"/>
      <c r="J161" s="379"/>
      <c r="K161" s="135"/>
      <c r="L161" s="377">
        <f t="shared" si="6"/>
        <v>0</v>
      </c>
      <c r="M161" s="144"/>
    </row>
    <row r="162" spans="1:13">
      <c r="A162" s="384">
        <v>155</v>
      </c>
      <c r="B162" s="141" t="s">
        <v>450</v>
      </c>
      <c r="C162" s="376" t="s">
        <v>451</v>
      </c>
      <c r="F162" s="379"/>
      <c r="G162" s="135"/>
      <c r="H162" s="379"/>
      <c r="I162" s="135"/>
      <c r="J162" s="379"/>
      <c r="K162" s="135"/>
      <c r="L162" s="377">
        <f t="shared" si="6"/>
        <v>0</v>
      </c>
      <c r="M162" s="144"/>
    </row>
    <row r="163" spans="1:13">
      <c r="A163" s="384">
        <v>156</v>
      </c>
      <c r="B163" s="141" t="s">
        <v>452</v>
      </c>
      <c r="C163" s="376" t="s">
        <v>453</v>
      </c>
      <c r="F163" s="379"/>
      <c r="G163" s="135"/>
      <c r="H163" s="379"/>
      <c r="I163" s="135"/>
      <c r="J163" s="379"/>
      <c r="K163" s="135"/>
      <c r="L163" s="377">
        <f t="shared" si="6"/>
        <v>0</v>
      </c>
      <c r="M163" s="144"/>
    </row>
    <row r="164" spans="1:13">
      <c r="A164" s="384">
        <v>157</v>
      </c>
      <c r="B164" s="141" t="s">
        <v>454</v>
      </c>
      <c r="C164" s="376" t="s">
        <v>455</v>
      </c>
      <c r="F164" s="379"/>
      <c r="G164" s="135"/>
      <c r="H164" s="379"/>
      <c r="I164" s="135"/>
      <c r="J164" s="379"/>
      <c r="K164" s="135"/>
      <c r="L164" s="377">
        <f t="shared" si="6"/>
        <v>0</v>
      </c>
      <c r="M164" s="144"/>
    </row>
    <row r="165" spans="1:13">
      <c r="A165" s="384">
        <v>158</v>
      </c>
      <c r="B165" s="141" t="s">
        <v>456</v>
      </c>
      <c r="C165" s="376" t="s">
        <v>457</v>
      </c>
      <c r="F165" s="379"/>
      <c r="G165" s="135"/>
      <c r="H165" s="379"/>
      <c r="I165" s="135"/>
      <c r="J165" s="379"/>
      <c r="K165" s="135"/>
      <c r="L165" s="377">
        <f t="shared" si="6"/>
        <v>0</v>
      </c>
      <c r="M165" s="144"/>
    </row>
    <row r="166" spans="1:13">
      <c r="A166" s="384">
        <v>159</v>
      </c>
      <c r="B166" s="141" t="s">
        <v>458</v>
      </c>
      <c r="C166" s="376" t="s">
        <v>459</v>
      </c>
      <c r="D166" s="379">
        <v>3000</v>
      </c>
      <c r="F166" s="379"/>
      <c r="G166" s="135"/>
      <c r="H166" s="379"/>
      <c r="I166" s="135"/>
      <c r="J166" s="379"/>
      <c r="K166" s="135"/>
      <c r="L166" s="377">
        <f t="shared" si="6"/>
        <v>3000</v>
      </c>
      <c r="M166" s="144"/>
    </row>
    <row r="167" spans="1:13">
      <c r="A167" s="384">
        <v>160</v>
      </c>
      <c r="B167" s="141" t="s">
        <v>460</v>
      </c>
      <c r="C167" s="376" t="s">
        <v>461</v>
      </c>
      <c r="F167" s="379"/>
      <c r="G167" s="135"/>
      <c r="H167" s="379"/>
      <c r="I167" s="135"/>
      <c r="J167" s="379"/>
      <c r="K167" s="135"/>
      <c r="L167" s="377">
        <f t="shared" si="6"/>
        <v>0</v>
      </c>
      <c r="M167" s="144"/>
    </row>
    <row r="168" spans="1:13">
      <c r="A168" s="384">
        <v>161</v>
      </c>
      <c r="B168" s="141" t="s">
        <v>462</v>
      </c>
      <c r="C168" s="376" t="s">
        <v>463</v>
      </c>
      <c r="F168" s="379"/>
      <c r="G168" s="135"/>
      <c r="H168" s="379"/>
      <c r="I168" s="135"/>
      <c r="J168" s="379"/>
      <c r="K168" s="135"/>
      <c r="L168" s="377">
        <f t="shared" si="6"/>
        <v>0</v>
      </c>
      <c r="M168" s="144"/>
    </row>
    <row r="169" spans="1:13">
      <c r="A169" s="384">
        <v>162</v>
      </c>
      <c r="B169" s="141" t="s">
        <v>464</v>
      </c>
      <c r="C169" s="376" t="s">
        <v>465</v>
      </c>
      <c r="F169" s="379"/>
      <c r="G169" s="135"/>
      <c r="H169" s="379"/>
      <c r="I169" s="135"/>
      <c r="J169" s="379"/>
      <c r="K169" s="135"/>
      <c r="L169" s="377">
        <f t="shared" si="6"/>
        <v>0</v>
      </c>
      <c r="M169" s="144"/>
    </row>
    <row r="170" spans="1:13">
      <c r="A170" s="384">
        <v>163</v>
      </c>
      <c r="B170" s="141" t="s">
        <v>466</v>
      </c>
      <c r="C170" s="376" t="s">
        <v>467</v>
      </c>
      <c r="F170" s="379"/>
      <c r="G170" s="135"/>
      <c r="H170" s="379"/>
      <c r="I170" s="135"/>
      <c r="J170" s="379"/>
      <c r="K170" s="135"/>
      <c r="L170" s="377">
        <f t="shared" si="6"/>
        <v>0</v>
      </c>
      <c r="M170" s="144"/>
    </row>
    <row r="171" spans="1:13">
      <c r="A171" s="384">
        <v>164</v>
      </c>
      <c r="B171" s="141" t="s">
        <v>468</v>
      </c>
      <c r="C171" s="376" t="s">
        <v>469</v>
      </c>
      <c r="F171" s="379"/>
      <c r="G171" s="135"/>
      <c r="H171" s="379"/>
      <c r="I171" s="135"/>
      <c r="J171" s="379"/>
      <c r="K171" s="135"/>
      <c r="L171" s="377">
        <f t="shared" si="6"/>
        <v>0</v>
      </c>
      <c r="M171" s="144"/>
    </row>
    <row r="172" spans="1:13">
      <c r="A172" s="384">
        <v>165</v>
      </c>
      <c r="B172" s="141" t="s">
        <v>470</v>
      </c>
      <c r="C172" s="376" t="s">
        <v>471</v>
      </c>
      <c r="F172" s="379"/>
      <c r="G172" s="135"/>
      <c r="H172" s="379"/>
      <c r="I172" s="135"/>
      <c r="J172" s="379"/>
      <c r="K172" s="135"/>
      <c r="L172" s="377">
        <f t="shared" si="6"/>
        <v>0</v>
      </c>
      <c r="M172" s="144"/>
    </row>
    <row r="173" spans="1:13" ht="51">
      <c r="A173" s="384">
        <v>166</v>
      </c>
      <c r="B173" s="141" t="s">
        <v>472</v>
      </c>
      <c r="C173" s="376" t="s">
        <v>473</v>
      </c>
      <c r="F173" s="379"/>
      <c r="G173" s="135"/>
      <c r="H173" s="379"/>
      <c r="I173" s="135"/>
      <c r="J173" s="379"/>
      <c r="K173" s="135"/>
      <c r="L173" s="377">
        <f t="shared" si="6"/>
        <v>0</v>
      </c>
      <c r="M173" s="144"/>
    </row>
    <row r="174" spans="1:13" ht="25.5">
      <c r="A174" s="384">
        <v>167</v>
      </c>
      <c r="B174" s="141" t="s">
        <v>474</v>
      </c>
      <c r="C174" s="376" t="s">
        <v>475</v>
      </c>
      <c r="F174" s="379"/>
      <c r="G174" s="135"/>
      <c r="H174" s="379"/>
      <c r="I174" s="135"/>
      <c r="J174" s="379"/>
      <c r="K174" s="135"/>
      <c r="L174" s="377">
        <f t="shared" si="6"/>
        <v>0</v>
      </c>
      <c r="M174" s="144"/>
    </row>
    <row r="175" spans="1:13" s="404" customFormat="1" ht="25.5">
      <c r="A175" s="373">
        <v>168</v>
      </c>
      <c r="B175" s="390" t="s">
        <v>476</v>
      </c>
      <c r="C175" s="400" t="s">
        <v>477</v>
      </c>
      <c r="D175" s="144">
        <f>SUM(D124,D147,D151,D152,D157)</f>
        <v>318000</v>
      </c>
      <c r="E175" s="550"/>
      <c r="F175" s="144"/>
      <c r="G175" s="144"/>
      <c r="H175" s="144"/>
      <c r="I175" s="144"/>
      <c r="J175" s="144"/>
      <c r="K175" s="144"/>
      <c r="L175" s="144">
        <f t="shared" si="6"/>
        <v>318000</v>
      </c>
      <c r="M175" s="144"/>
    </row>
    <row r="176" spans="1:13" s="404" customFormat="1">
      <c r="A176" s="373">
        <v>169</v>
      </c>
      <c r="B176" s="407" t="s">
        <v>478</v>
      </c>
      <c r="C176" s="400" t="s">
        <v>479</v>
      </c>
      <c r="D176" s="144">
        <f>SUM(D177:D192)</f>
        <v>5700</v>
      </c>
      <c r="E176" s="550"/>
      <c r="F176" s="144"/>
      <c r="G176" s="144"/>
      <c r="H176" s="144"/>
      <c r="I176" s="144"/>
      <c r="J176" s="144"/>
      <c r="K176" s="144"/>
      <c r="L176" s="144">
        <f t="shared" si="6"/>
        <v>5700</v>
      </c>
      <c r="M176" s="144"/>
    </row>
    <row r="177" spans="1:13">
      <c r="A177" s="384">
        <v>170</v>
      </c>
      <c r="B177" s="141" t="s">
        <v>480</v>
      </c>
      <c r="C177" s="376" t="s">
        <v>481</v>
      </c>
      <c r="F177" s="379"/>
      <c r="G177" s="135"/>
      <c r="H177" s="379"/>
      <c r="I177" s="135"/>
      <c r="J177" s="379"/>
      <c r="K177" s="135"/>
      <c r="L177" s="377">
        <f t="shared" si="6"/>
        <v>0</v>
      </c>
      <c r="M177" s="144"/>
    </row>
    <row r="178" spans="1:13">
      <c r="A178" s="384">
        <v>171</v>
      </c>
      <c r="B178" s="141" t="s">
        <v>482</v>
      </c>
      <c r="C178" s="376" t="s">
        <v>483</v>
      </c>
      <c r="F178" s="379"/>
      <c r="G178" s="135"/>
      <c r="H178" s="379"/>
      <c r="I178" s="135"/>
      <c r="J178" s="379"/>
      <c r="K178" s="135"/>
      <c r="L178" s="377">
        <f t="shared" si="6"/>
        <v>0</v>
      </c>
      <c r="M178" s="144"/>
    </row>
    <row r="179" spans="1:13">
      <c r="A179" s="384">
        <v>172</v>
      </c>
      <c r="B179" s="141" t="s">
        <v>484</v>
      </c>
      <c r="C179" s="376" t="s">
        <v>485</v>
      </c>
      <c r="D179" s="379">
        <v>800</v>
      </c>
      <c r="F179" s="379"/>
      <c r="G179" s="135"/>
      <c r="H179" s="379"/>
      <c r="I179" s="135"/>
      <c r="J179" s="379"/>
      <c r="K179" s="135"/>
      <c r="L179" s="377">
        <f t="shared" si="6"/>
        <v>800</v>
      </c>
      <c r="M179" s="144"/>
    </row>
    <row r="180" spans="1:13">
      <c r="A180" s="384">
        <v>173</v>
      </c>
      <c r="B180" s="141" t="s">
        <v>486</v>
      </c>
      <c r="C180" s="376" t="s">
        <v>487</v>
      </c>
      <c r="F180" s="379"/>
      <c r="G180" s="135"/>
      <c r="H180" s="379"/>
      <c r="I180" s="135"/>
      <c r="J180" s="379"/>
      <c r="K180" s="135"/>
      <c r="L180" s="377">
        <f t="shared" si="6"/>
        <v>0</v>
      </c>
      <c r="M180" s="144"/>
    </row>
    <row r="181" spans="1:13">
      <c r="A181" s="384">
        <v>174</v>
      </c>
      <c r="B181" s="141" t="s">
        <v>488</v>
      </c>
      <c r="C181" s="376" t="s">
        <v>489</v>
      </c>
      <c r="F181" s="379"/>
      <c r="G181" s="135"/>
      <c r="H181" s="379"/>
      <c r="I181" s="135"/>
      <c r="J181" s="379"/>
      <c r="K181" s="135"/>
      <c r="L181" s="377">
        <f t="shared" si="6"/>
        <v>0</v>
      </c>
      <c r="M181" s="144"/>
    </row>
    <row r="182" spans="1:13" ht="38.25">
      <c r="A182" s="384">
        <v>175</v>
      </c>
      <c r="B182" s="141" t="s">
        <v>490</v>
      </c>
      <c r="C182" s="376" t="s">
        <v>491</v>
      </c>
      <c r="F182" s="379"/>
      <c r="G182" s="135"/>
      <c r="H182" s="379"/>
      <c r="I182" s="135"/>
      <c r="J182" s="379"/>
      <c r="K182" s="135"/>
      <c r="L182" s="377">
        <f t="shared" si="6"/>
        <v>0</v>
      </c>
      <c r="M182" s="144"/>
    </row>
    <row r="183" spans="1:13">
      <c r="A183" s="384">
        <v>176</v>
      </c>
      <c r="B183" s="141" t="s">
        <v>492</v>
      </c>
      <c r="C183" s="376" t="s">
        <v>493</v>
      </c>
      <c r="F183" s="379"/>
      <c r="G183" s="135"/>
      <c r="H183" s="379"/>
      <c r="I183" s="135"/>
      <c r="J183" s="379"/>
      <c r="K183" s="135"/>
      <c r="L183" s="377">
        <f t="shared" ref="L183:L193" si="7">SUM(J183,H183,F183,D183)</f>
        <v>0</v>
      </c>
      <c r="M183" s="144"/>
    </row>
    <row r="184" spans="1:13">
      <c r="A184" s="384">
        <v>177</v>
      </c>
      <c r="B184" s="141" t="s">
        <v>494</v>
      </c>
      <c r="C184" s="376" t="s">
        <v>495</v>
      </c>
      <c r="F184" s="379"/>
      <c r="G184" s="135"/>
      <c r="H184" s="379"/>
      <c r="I184" s="135"/>
      <c r="J184" s="379"/>
      <c r="K184" s="135"/>
      <c r="L184" s="377">
        <f t="shared" si="7"/>
        <v>0</v>
      </c>
      <c r="M184" s="144"/>
    </row>
    <row r="185" spans="1:13">
      <c r="A185" s="384">
        <v>178</v>
      </c>
      <c r="B185" s="141" t="s">
        <v>496</v>
      </c>
      <c r="C185" s="376" t="s">
        <v>497</v>
      </c>
      <c r="F185" s="379"/>
      <c r="G185" s="135"/>
      <c r="H185" s="379"/>
      <c r="I185" s="135"/>
      <c r="J185" s="379"/>
      <c r="K185" s="135"/>
      <c r="L185" s="377">
        <f t="shared" si="7"/>
        <v>0</v>
      </c>
      <c r="M185" s="144"/>
    </row>
    <row r="186" spans="1:13">
      <c r="A186" s="384">
        <v>179</v>
      </c>
      <c r="B186" s="141" t="s">
        <v>498</v>
      </c>
      <c r="C186" s="376" t="s">
        <v>499</v>
      </c>
      <c r="F186" s="379"/>
      <c r="G186" s="135"/>
      <c r="H186" s="379"/>
      <c r="I186" s="135"/>
      <c r="J186" s="379"/>
      <c r="K186" s="135"/>
      <c r="L186" s="377">
        <f t="shared" si="7"/>
        <v>0</v>
      </c>
      <c r="M186" s="144"/>
    </row>
    <row r="187" spans="1:13" ht="38.25">
      <c r="A187" s="384">
        <v>180</v>
      </c>
      <c r="B187" s="141" t="s">
        <v>500</v>
      </c>
      <c r="C187" s="376" t="s">
        <v>501</v>
      </c>
      <c r="F187" s="379"/>
      <c r="G187" s="135"/>
      <c r="H187" s="379"/>
      <c r="I187" s="135"/>
      <c r="J187" s="379"/>
      <c r="K187" s="135"/>
      <c r="L187" s="377">
        <f t="shared" si="7"/>
        <v>0</v>
      </c>
      <c r="M187" s="144"/>
    </row>
    <row r="188" spans="1:13">
      <c r="A188" s="384">
        <v>181</v>
      </c>
      <c r="B188" s="142" t="s">
        <v>502</v>
      </c>
      <c r="C188" s="376" t="s">
        <v>503</v>
      </c>
      <c r="D188" s="379">
        <v>1000</v>
      </c>
      <c r="F188" s="379"/>
      <c r="G188" s="135"/>
      <c r="H188" s="379"/>
      <c r="I188" s="135"/>
      <c r="J188" s="379"/>
      <c r="K188" s="135"/>
      <c r="L188" s="377">
        <f t="shared" si="7"/>
        <v>1000</v>
      </c>
      <c r="M188" s="144"/>
    </row>
    <row r="189" spans="1:13">
      <c r="A189" s="384">
        <v>182</v>
      </c>
      <c r="B189" s="142" t="s">
        <v>504</v>
      </c>
      <c r="C189" s="376" t="s">
        <v>505</v>
      </c>
      <c r="F189" s="379"/>
      <c r="G189" s="135"/>
      <c r="H189" s="379"/>
      <c r="I189" s="135"/>
      <c r="J189" s="379"/>
      <c r="K189" s="135"/>
      <c r="L189" s="377">
        <f t="shared" si="7"/>
        <v>0</v>
      </c>
      <c r="M189" s="144"/>
    </row>
    <row r="190" spans="1:13">
      <c r="A190" s="384">
        <v>183</v>
      </c>
      <c r="B190" s="141" t="s">
        <v>506</v>
      </c>
      <c r="C190" s="376" t="s">
        <v>507</v>
      </c>
      <c r="F190" s="379"/>
      <c r="G190" s="135"/>
      <c r="H190" s="379"/>
      <c r="I190" s="135"/>
      <c r="J190" s="379"/>
      <c r="K190" s="135"/>
      <c r="L190" s="377">
        <f t="shared" si="7"/>
        <v>0</v>
      </c>
      <c r="M190" s="144"/>
    </row>
    <row r="191" spans="1:13">
      <c r="A191" s="384">
        <v>184</v>
      </c>
      <c r="B191" s="141" t="s">
        <v>508</v>
      </c>
      <c r="C191" s="376" t="s">
        <v>509</v>
      </c>
      <c r="D191" s="379">
        <v>1900</v>
      </c>
      <c r="F191" s="379"/>
      <c r="G191" s="135"/>
      <c r="H191" s="379"/>
      <c r="I191" s="135"/>
      <c r="J191" s="379"/>
      <c r="K191" s="135"/>
      <c r="L191" s="377">
        <f t="shared" si="7"/>
        <v>1900</v>
      </c>
      <c r="M191" s="144"/>
    </row>
    <row r="192" spans="1:13" ht="63.75">
      <c r="A192" s="372" t="s">
        <v>510</v>
      </c>
      <c r="B192" s="141" t="s">
        <v>511</v>
      </c>
      <c r="C192" s="376" t="s">
        <v>512</v>
      </c>
      <c r="D192" s="379">
        <v>2000</v>
      </c>
      <c r="F192" s="379"/>
      <c r="G192" s="135"/>
      <c r="H192" s="379"/>
      <c r="I192" s="135"/>
      <c r="J192" s="379"/>
      <c r="K192" s="135"/>
      <c r="L192" s="377">
        <f t="shared" si="7"/>
        <v>2000</v>
      </c>
      <c r="M192" s="144"/>
    </row>
    <row r="193" spans="1:13" s="404" customFormat="1">
      <c r="A193" s="373">
        <v>185</v>
      </c>
      <c r="B193" s="399" t="s">
        <v>513</v>
      </c>
      <c r="C193" s="400" t="s">
        <v>514</v>
      </c>
      <c r="D193" s="144">
        <f>SUM(D100,D101,D111,D116,D175,D176)</f>
        <v>503700</v>
      </c>
      <c r="E193" s="550"/>
      <c r="F193" s="144">
        <f t="shared" ref="F193:K193" si="8">SUM(F100,F101,F111,F116,F175,F176)</f>
        <v>0</v>
      </c>
      <c r="G193" s="144">
        <f t="shared" si="8"/>
        <v>0</v>
      </c>
      <c r="H193" s="144">
        <f t="shared" si="8"/>
        <v>0</v>
      </c>
      <c r="I193" s="144">
        <f t="shared" si="8"/>
        <v>0</v>
      </c>
      <c r="J193" s="144">
        <f t="shared" si="8"/>
        <v>0</v>
      </c>
      <c r="K193" s="144">
        <f t="shared" si="8"/>
        <v>0</v>
      </c>
      <c r="L193" s="144">
        <f t="shared" si="7"/>
        <v>503700</v>
      </c>
      <c r="M193" s="144"/>
    </row>
    <row r="194" spans="1:13">
      <c r="A194" s="372"/>
      <c r="B194" s="143"/>
      <c r="C194" s="376"/>
      <c r="F194" s="379"/>
      <c r="G194" s="135"/>
      <c r="H194" s="379"/>
      <c r="I194" s="135"/>
      <c r="J194" s="379"/>
      <c r="K194" s="135"/>
      <c r="L194" s="377"/>
      <c r="M194" s="144"/>
    </row>
    <row r="195" spans="1:13">
      <c r="A195" s="372">
        <v>186</v>
      </c>
      <c r="B195" s="136" t="s">
        <v>515</v>
      </c>
      <c r="C195" s="376" t="s">
        <v>516</v>
      </c>
      <c r="F195" s="379"/>
      <c r="G195" s="135"/>
      <c r="H195" s="379"/>
      <c r="I195" s="135"/>
      <c r="J195" s="379"/>
      <c r="K195" s="135"/>
      <c r="L195" s="377">
        <f t="shared" ref="L195:L224" si="9">SUM(J195,H195,F195,D195)</f>
        <v>0</v>
      </c>
      <c r="M195" s="144"/>
    </row>
    <row r="196" spans="1:13" s="404" customFormat="1">
      <c r="A196" s="373">
        <v>187</v>
      </c>
      <c r="B196" s="374" t="s">
        <v>517</v>
      </c>
      <c r="C196" s="400" t="s">
        <v>518</v>
      </c>
      <c r="D196" s="144">
        <f>SUM(D197:D199)</f>
        <v>2175</v>
      </c>
      <c r="E196" s="550"/>
      <c r="F196" s="144">
        <f>SUM(F197:F199)</f>
        <v>0</v>
      </c>
      <c r="G196" s="144"/>
      <c r="H196" s="144">
        <f>SUM(H197:H199)</f>
        <v>0</v>
      </c>
      <c r="I196" s="144"/>
      <c r="J196" s="144">
        <f>SUM(J197:J199)</f>
        <v>1950</v>
      </c>
      <c r="K196" s="144"/>
      <c r="L196" s="144">
        <f t="shared" si="9"/>
        <v>4125</v>
      </c>
      <c r="M196" s="144"/>
    </row>
    <row r="197" spans="1:13">
      <c r="A197" s="372" t="s">
        <v>510</v>
      </c>
      <c r="B197" s="141" t="s">
        <v>519</v>
      </c>
      <c r="C197" s="376" t="s">
        <v>520</v>
      </c>
      <c r="F197" s="379"/>
      <c r="G197" s="135"/>
      <c r="H197" s="379"/>
      <c r="I197" s="135"/>
      <c r="J197" s="379"/>
      <c r="K197" s="135"/>
      <c r="L197" s="377">
        <f t="shared" si="9"/>
        <v>0</v>
      </c>
      <c r="M197" s="144"/>
    </row>
    <row r="198" spans="1:13" s="398" customFormat="1" ht="25.5">
      <c r="A198" s="406">
        <v>188</v>
      </c>
      <c r="B198" s="140" t="s">
        <v>521</v>
      </c>
      <c r="C198" s="394" t="s">
        <v>522</v>
      </c>
      <c r="D198" s="395">
        <v>2175</v>
      </c>
      <c r="E198" s="549"/>
      <c r="F198" s="395"/>
      <c r="G198" s="138"/>
      <c r="H198" s="395"/>
      <c r="I198" s="138"/>
      <c r="J198" s="395">
        <v>1950</v>
      </c>
      <c r="K198" s="138"/>
      <c r="L198" s="397">
        <f t="shared" si="9"/>
        <v>4125</v>
      </c>
      <c r="M198" s="199"/>
    </row>
    <row r="199" spans="1:13" s="398" customFormat="1" ht="25.5">
      <c r="A199" s="406">
        <v>189</v>
      </c>
      <c r="B199" s="140" t="s">
        <v>523</v>
      </c>
      <c r="C199" s="394" t="s">
        <v>524</v>
      </c>
      <c r="D199" s="395"/>
      <c r="E199" s="549"/>
      <c r="F199" s="395"/>
      <c r="G199" s="138"/>
      <c r="H199" s="395"/>
      <c r="I199" s="138"/>
      <c r="J199" s="395"/>
      <c r="K199" s="138"/>
      <c r="L199" s="397">
        <f t="shared" si="9"/>
        <v>0</v>
      </c>
      <c r="M199" s="199"/>
    </row>
    <row r="200" spans="1:13">
      <c r="A200" s="372">
        <v>190</v>
      </c>
      <c r="B200" s="134" t="s">
        <v>525</v>
      </c>
      <c r="C200" s="376" t="s">
        <v>526</v>
      </c>
      <c r="D200" s="379">
        <v>510</v>
      </c>
      <c r="F200" s="379"/>
      <c r="G200" s="135"/>
      <c r="H200" s="379"/>
      <c r="I200" s="135"/>
      <c r="J200" s="379"/>
      <c r="K200" s="135"/>
      <c r="L200" s="377">
        <f t="shared" si="9"/>
        <v>510</v>
      </c>
      <c r="M200" s="144"/>
    </row>
    <row r="201" spans="1:13" s="398" customFormat="1">
      <c r="A201" s="406">
        <v>191</v>
      </c>
      <c r="B201" s="140" t="s">
        <v>527</v>
      </c>
      <c r="C201" s="394" t="s">
        <v>528</v>
      </c>
      <c r="D201" s="395"/>
      <c r="E201" s="549"/>
      <c r="F201" s="395"/>
      <c r="G201" s="138"/>
      <c r="H201" s="395"/>
      <c r="I201" s="138"/>
      <c r="J201" s="395"/>
      <c r="K201" s="138"/>
      <c r="L201" s="397">
        <f t="shared" si="9"/>
        <v>0</v>
      </c>
      <c r="M201" s="199"/>
    </row>
    <row r="202" spans="1:13" s="404" customFormat="1">
      <c r="A202" s="373">
        <v>192</v>
      </c>
      <c r="B202" s="375" t="s">
        <v>529</v>
      </c>
      <c r="C202" s="400" t="s">
        <v>530</v>
      </c>
      <c r="D202" s="144">
        <f>SUM(D203:D208)</f>
        <v>0</v>
      </c>
      <c r="E202" s="550"/>
      <c r="F202" s="144">
        <f>SUM(F203:F208)</f>
        <v>0</v>
      </c>
      <c r="G202" s="144"/>
      <c r="H202" s="144">
        <f>SUM(H203:H208)</f>
        <v>0</v>
      </c>
      <c r="I202" s="144"/>
      <c r="J202" s="144">
        <f>SUM(J203:J208)</f>
        <v>0</v>
      </c>
      <c r="K202" s="144"/>
      <c r="L202" s="144">
        <f t="shared" si="9"/>
        <v>0</v>
      </c>
      <c r="M202" s="144"/>
    </row>
    <row r="203" spans="1:13" s="398" customFormat="1">
      <c r="A203" s="406">
        <v>193</v>
      </c>
      <c r="B203" s="140" t="s">
        <v>531</v>
      </c>
      <c r="C203" s="394" t="s">
        <v>532</v>
      </c>
      <c r="D203" s="395"/>
      <c r="E203" s="549"/>
      <c r="F203" s="395"/>
      <c r="G203" s="138"/>
      <c r="H203" s="395"/>
      <c r="I203" s="138"/>
      <c r="J203" s="395"/>
      <c r="K203" s="138"/>
      <c r="L203" s="397">
        <f t="shared" si="9"/>
        <v>0</v>
      </c>
      <c r="M203" s="199"/>
    </row>
    <row r="204" spans="1:13" s="398" customFormat="1" ht="25.5">
      <c r="A204" s="406">
        <v>194</v>
      </c>
      <c r="B204" s="140" t="s">
        <v>533</v>
      </c>
      <c r="C204" s="394" t="s">
        <v>534</v>
      </c>
      <c r="D204" s="395"/>
      <c r="E204" s="549"/>
      <c r="F204" s="395"/>
      <c r="G204" s="138"/>
      <c r="H204" s="395"/>
      <c r="I204" s="138"/>
      <c r="J204" s="395"/>
      <c r="K204" s="138"/>
      <c r="L204" s="397">
        <f t="shared" si="9"/>
        <v>0</v>
      </c>
      <c r="M204" s="199"/>
    </row>
    <row r="205" spans="1:13" s="398" customFormat="1" ht="25.5">
      <c r="A205" s="406">
        <v>195</v>
      </c>
      <c r="B205" s="140" t="s">
        <v>535</v>
      </c>
      <c r="C205" s="394" t="s">
        <v>536</v>
      </c>
      <c r="D205" s="395"/>
      <c r="E205" s="549"/>
      <c r="F205" s="395"/>
      <c r="G205" s="138"/>
      <c r="H205" s="395"/>
      <c r="I205" s="138"/>
      <c r="J205" s="395"/>
      <c r="K205" s="138"/>
      <c r="L205" s="397">
        <f t="shared" si="9"/>
        <v>0</v>
      </c>
      <c r="M205" s="199"/>
    </row>
    <row r="206" spans="1:13" s="398" customFormat="1" ht="25.5">
      <c r="A206" s="406">
        <v>196</v>
      </c>
      <c r="B206" s="140" t="s">
        <v>537</v>
      </c>
      <c r="C206" s="394" t="s">
        <v>538</v>
      </c>
      <c r="D206" s="395"/>
      <c r="E206" s="549"/>
      <c r="F206" s="395"/>
      <c r="G206" s="138"/>
      <c r="H206" s="395"/>
      <c r="I206" s="138"/>
      <c r="J206" s="395"/>
      <c r="K206" s="138"/>
      <c r="L206" s="397">
        <f t="shared" si="9"/>
        <v>0</v>
      </c>
      <c r="M206" s="199"/>
    </row>
    <row r="207" spans="1:13" s="398" customFormat="1" ht="25.5">
      <c r="A207" s="406">
        <v>197</v>
      </c>
      <c r="B207" s="140" t="s">
        <v>539</v>
      </c>
      <c r="C207" s="394" t="s">
        <v>540</v>
      </c>
      <c r="D207" s="395"/>
      <c r="E207" s="549"/>
      <c r="F207" s="395"/>
      <c r="G207" s="138"/>
      <c r="H207" s="395"/>
      <c r="I207" s="138"/>
      <c r="J207" s="395"/>
      <c r="K207" s="138"/>
      <c r="L207" s="397">
        <f t="shared" si="9"/>
        <v>0</v>
      </c>
      <c r="M207" s="199"/>
    </row>
    <row r="208" spans="1:13" s="398" customFormat="1">
      <c r="A208" s="406">
        <v>198</v>
      </c>
      <c r="B208" s="140" t="s">
        <v>541</v>
      </c>
      <c r="C208" s="394" t="s">
        <v>542</v>
      </c>
      <c r="D208" s="395"/>
      <c r="E208" s="549"/>
      <c r="F208" s="395"/>
      <c r="G208" s="138"/>
      <c r="H208" s="395"/>
      <c r="I208" s="138"/>
      <c r="J208" s="395"/>
      <c r="K208" s="138"/>
      <c r="L208" s="397">
        <f t="shared" si="9"/>
        <v>0</v>
      </c>
      <c r="M208" s="199"/>
    </row>
    <row r="209" spans="1:13">
      <c r="A209" s="372">
        <v>199</v>
      </c>
      <c r="B209" s="134" t="s">
        <v>543</v>
      </c>
      <c r="C209" s="376" t="s">
        <v>544</v>
      </c>
      <c r="D209" s="379">
        <v>10500</v>
      </c>
      <c r="F209" s="379"/>
      <c r="G209" s="135"/>
      <c r="H209" s="379">
        <v>9935</v>
      </c>
      <c r="I209" s="135"/>
      <c r="J209" s="379"/>
      <c r="K209" s="135"/>
      <c r="L209" s="377">
        <f t="shared" si="9"/>
        <v>20435</v>
      </c>
      <c r="M209" s="144"/>
    </row>
    <row r="210" spans="1:13">
      <c r="A210" s="372">
        <v>200</v>
      </c>
      <c r="B210" s="134" t="s">
        <v>545</v>
      </c>
      <c r="C210" s="376" t="s">
        <v>546</v>
      </c>
      <c r="F210" s="379"/>
      <c r="G210" s="135"/>
      <c r="H210" s="379">
        <f>SUM(H209*0.27)</f>
        <v>2682.4500000000003</v>
      </c>
      <c r="I210" s="135"/>
      <c r="J210" s="379"/>
      <c r="K210" s="135"/>
      <c r="L210" s="377">
        <f t="shared" si="9"/>
        <v>2682.4500000000003</v>
      </c>
      <c r="M210" s="144"/>
    </row>
    <row r="211" spans="1:13">
      <c r="A211" s="372">
        <v>201</v>
      </c>
      <c r="B211" s="134" t="s">
        <v>547</v>
      </c>
      <c r="C211" s="376" t="s">
        <v>548</v>
      </c>
      <c r="F211" s="379"/>
      <c r="G211" s="135"/>
      <c r="H211" s="379"/>
      <c r="I211" s="135"/>
      <c r="J211" s="379"/>
      <c r="K211" s="135"/>
      <c r="L211" s="377">
        <f t="shared" si="9"/>
        <v>0</v>
      </c>
      <c r="M211" s="144"/>
    </row>
    <row r="212" spans="1:13" s="404" customFormat="1">
      <c r="A212" s="399">
        <v>202</v>
      </c>
      <c r="B212" s="375" t="s">
        <v>549</v>
      </c>
      <c r="C212" s="401" t="s">
        <v>550</v>
      </c>
      <c r="D212" s="144">
        <f>SUM(D213:D215)</f>
        <v>2000</v>
      </c>
      <c r="E212" s="550"/>
      <c r="F212" s="144">
        <f>SUM(F213:F215)</f>
        <v>0</v>
      </c>
      <c r="G212" s="144"/>
      <c r="H212" s="144">
        <f>SUM(H213:H215)</f>
        <v>0</v>
      </c>
      <c r="I212" s="144"/>
      <c r="J212" s="144">
        <f>SUM(J213:J215)</f>
        <v>0</v>
      </c>
      <c r="K212" s="144"/>
      <c r="L212" s="144">
        <f t="shared" si="9"/>
        <v>2000</v>
      </c>
      <c r="M212" s="144"/>
    </row>
    <row r="213" spans="1:13" s="398" customFormat="1">
      <c r="A213" s="408">
        <v>203</v>
      </c>
      <c r="B213" s="140" t="s">
        <v>551</v>
      </c>
      <c r="C213" s="409" t="s">
        <v>552</v>
      </c>
      <c r="D213" s="395">
        <v>2000</v>
      </c>
      <c r="E213" s="549"/>
      <c r="F213" s="395"/>
      <c r="G213" s="138"/>
      <c r="H213" s="395"/>
      <c r="I213" s="138"/>
      <c r="J213" s="395"/>
      <c r="K213" s="138"/>
      <c r="L213" s="397">
        <f t="shared" si="9"/>
        <v>2000</v>
      </c>
      <c r="M213" s="199"/>
    </row>
    <row r="214" spans="1:13" s="398" customFormat="1">
      <c r="A214" s="408">
        <v>204</v>
      </c>
      <c r="B214" s="140" t="s">
        <v>553</v>
      </c>
      <c r="C214" s="409" t="s">
        <v>554</v>
      </c>
      <c r="D214" s="395"/>
      <c r="E214" s="549"/>
      <c r="F214" s="395"/>
      <c r="G214" s="138"/>
      <c r="H214" s="395"/>
      <c r="I214" s="138"/>
      <c r="J214" s="395"/>
      <c r="K214" s="138"/>
      <c r="L214" s="397">
        <f t="shared" si="9"/>
        <v>0</v>
      </c>
      <c r="M214" s="199"/>
    </row>
    <row r="215" spans="1:13" s="398" customFormat="1">
      <c r="A215" s="408">
        <v>205</v>
      </c>
      <c r="B215" s="140" t="s">
        <v>555</v>
      </c>
      <c r="C215" s="409" t="s">
        <v>556</v>
      </c>
      <c r="D215" s="395"/>
      <c r="E215" s="549"/>
      <c r="F215" s="395"/>
      <c r="G215" s="138"/>
      <c r="H215" s="395"/>
      <c r="I215" s="138"/>
      <c r="J215" s="395"/>
      <c r="K215" s="138"/>
      <c r="L215" s="397">
        <f t="shared" si="9"/>
        <v>0</v>
      </c>
      <c r="M215" s="199"/>
    </row>
    <row r="216" spans="1:13" s="381" customFormat="1">
      <c r="A216" s="143">
        <v>206</v>
      </c>
      <c r="B216" s="136" t="s">
        <v>557</v>
      </c>
      <c r="C216" s="405" t="s">
        <v>558</v>
      </c>
      <c r="D216" s="377"/>
      <c r="E216" s="550"/>
      <c r="F216" s="377"/>
      <c r="G216" s="144"/>
      <c r="H216" s="377"/>
      <c r="I216" s="144"/>
      <c r="J216" s="377"/>
      <c r="K216" s="144"/>
      <c r="L216" s="377">
        <f t="shared" si="9"/>
        <v>0</v>
      </c>
      <c r="M216" s="144"/>
    </row>
    <row r="217" spans="1:13" s="398" customFormat="1" ht="25.5">
      <c r="A217" s="408">
        <v>207</v>
      </c>
      <c r="B217" s="140" t="s">
        <v>559</v>
      </c>
      <c r="C217" s="409" t="s">
        <v>560</v>
      </c>
      <c r="D217" s="395"/>
      <c r="E217" s="549"/>
      <c r="F217" s="395"/>
      <c r="G217" s="138"/>
      <c r="H217" s="395"/>
      <c r="I217" s="138"/>
      <c r="J217" s="395"/>
      <c r="K217" s="138"/>
      <c r="L217" s="397">
        <f t="shared" si="9"/>
        <v>0</v>
      </c>
      <c r="M217" s="199"/>
    </row>
    <row r="218" spans="1:13" s="398" customFormat="1" ht="25.5">
      <c r="A218" s="408">
        <v>208</v>
      </c>
      <c r="B218" s="140" t="s">
        <v>561</v>
      </c>
      <c r="C218" s="409" t="s">
        <v>562</v>
      </c>
      <c r="D218" s="395"/>
      <c r="E218" s="549"/>
      <c r="F218" s="395"/>
      <c r="G218" s="138"/>
      <c r="H218" s="395"/>
      <c r="I218" s="138"/>
      <c r="J218" s="395"/>
      <c r="K218" s="138"/>
      <c r="L218" s="397">
        <f t="shared" si="9"/>
        <v>0</v>
      </c>
      <c r="M218" s="199"/>
    </row>
    <row r="219" spans="1:13" s="398" customFormat="1" ht="25.5">
      <c r="A219" s="408">
        <v>209</v>
      </c>
      <c r="B219" s="140" t="s">
        <v>563</v>
      </c>
      <c r="C219" s="409" t="s">
        <v>564</v>
      </c>
      <c r="D219" s="395"/>
      <c r="E219" s="549"/>
      <c r="F219" s="395"/>
      <c r="G219" s="138"/>
      <c r="H219" s="395"/>
      <c r="I219" s="138"/>
      <c r="J219" s="395"/>
      <c r="K219" s="138"/>
      <c r="L219" s="397">
        <f t="shared" si="9"/>
        <v>0</v>
      </c>
      <c r="M219" s="199"/>
    </row>
    <row r="220" spans="1:13" s="398" customFormat="1">
      <c r="A220" s="408">
        <v>210</v>
      </c>
      <c r="B220" s="140" t="s">
        <v>565</v>
      </c>
      <c r="C220" s="409" t="s">
        <v>566</v>
      </c>
      <c r="D220" s="395"/>
      <c r="E220" s="549"/>
      <c r="F220" s="395"/>
      <c r="G220" s="138"/>
      <c r="H220" s="395"/>
      <c r="I220" s="138"/>
      <c r="J220" s="395"/>
      <c r="K220" s="138"/>
      <c r="L220" s="397">
        <f t="shared" si="9"/>
        <v>0</v>
      </c>
      <c r="M220" s="199"/>
    </row>
    <row r="221" spans="1:13">
      <c r="A221" s="143">
        <v>211</v>
      </c>
      <c r="B221" s="136" t="s">
        <v>567</v>
      </c>
      <c r="C221" s="405" t="s">
        <v>568</v>
      </c>
      <c r="F221" s="379"/>
      <c r="G221" s="135"/>
      <c r="H221" s="379"/>
      <c r="I221" s="135"/>
      <c r="J221" s="379"/>
      <c r="K221" s="135"/>
      <c r="L221" s="377">
        <f t="shared" si="9"/>
        <v>0</v>
      </c>
      <c r="M221" s="144"/>
    </row>
    <row r="222" spans="1:13" s="404" customFormat="1">
      <c r="A222" s="399">
        <v>212</v>
      </c>
      <c r="B222" s="378" t="s">
        <v>569</v>
      </c>
      <c r="C222" s="401" t="s">
        <v>570</v>
      </c>
      <c r="D222" s="144">
        <f>SUM(D223:D224)</f>
        <v>1285</v>
      </c>
      <c r="E222" s="550"/>
      <c r="F222" s="144">
        <f>SUM(F223:F224)</f>
        <v>320</v>
      </c>
      <c r="G222" s="144"/>
      <c r="H222" s="144">
        <v>0</v>
      </c>
      <c r="I222" s="144"/>
      <c r="J222" s="144">
        <f>SUM(J223:J224)</f>
        <v>0</v>
      </c>
      <c r="K222" s="144"/>
      <c r="L222" s="144">
        <f t="shared" si="9"/>
        <v>1605</v>
      </c>
      <c r="M222" s="144"/>
    </row>
    <row r="223" spans="1:13" ht="63.75">
      <c r="A223" s="143">
        <v>213</v>
      </c>
      <c r="B223" s="140" t="s">
        <v>571</v>
      </c>
      <c r="C223" s="405" t="s">
        <v>572</v>
      </c>
      <c r="F223" s="379"/>
      <c r="G223" s="135"/>
      <c r="H223" s="379"/>
      <c r="I223" s="135"/>
      <c r="J223" s="379"/>
      <c r="K223" s="135"/>
      <c r="L223" s="377">
        <f t="shared" si="9"/>
        <v>0</v>
      </c>
      <c r="M223" s="144"/>
    </row>
    <row r="224" spans="1:13" s="398" customFormat="1">
      <c r="A224" s="408">
        <v>214</v>
      </c>
      <c r="B224" s="140" t="s">
        <v>573</v>
      </c>
      <c r="C224" s="409" t="s">
        <v>574</v>
      </c>
      <c r="D224" s="395">
        <f>SUM(D225:D227)</f>
        <v>1285</v>
      </c>
      <c r="E224" s="549"/>
      <c r="F224" s="395">
        <f>SUM(F225:F227)</f>
        <v>320</v>
      </c>
      <c r="G224" s="138"/>
      <c r="H224" s="395">
        <f>SUM(H225:H227)</f>
        <v>0</v>
      </c>
      <c r="I224" s="138"/>
      <c r="J224" s="395">
        <f>SUM(J225:J227)</f>
        <v>0</v>
      </c>
      <c r="K224" s="138"/>
      <c r="L224" s="397">
        <f t="shared" si="9"/>
        <v>1605</v>
      </c>
      <c r="M224" s="199"/>
    </row>
    <row r="225" spans="1:13">
      <c r="A225" s="143"/>
      <c r="B225" s="140" t="s">
        <v>575</v>
      </c>
      <c r="D225" s="379">
        <v>747</v>
      </c>
      <c r="F225" s="379"/>
      <c r="G225" s="135"/>
      <c r="H225" s="379"/>
      <c r="I225" s="135"/>
      <c r="J225" s="379"/>
      <c r="K225" s="135"/>
      <c r="L225" s="377"/>
      <c r="M225" s="144"/>
    </row>
    <row r="226" spans="1:13">
      <c r="A226" s="143"/>
      <c r="B226" s="140" t="s">
        <v>576</v>
      </c>
      <c r="D226" s="379">
        <v>538</v>
      </c>
      <c r="F226" s="379"/>
      <c r="G226" s="135"/>
      <c r="H226" s="379"/>
      <c r="I226" s="135"/>
      <c r="J226" s="379"/>
      <c r="K226" s="135"/>
      <c r="L226" s="377"/>
      <c r="M226" s="144"/>
    </row>
    <row r="227" spans="1:13">
      <c r="A227" s="143"/>
      <c r="B227" s="140" t="s">
        <v>577</v>
      </c>
      <c r="F227" s="379">
        <v>320</v>
      </c>
      <c r="G227" s="135"/>
      <c r="H227" s="379"/>
      <c r="I227" s="135"/>
      <c r="J227" s="379"/>
      <c r="K227" s="135"/>
      <c r="L227" s="377"/>
      <c r="M227" s="144"/>
    </row>
    <row r="228" spans="1:13" s="404" customFormat="1">
      <c r="A228" s="373">
        <v>215</v>
      </c>
      <c r="B228" s="399" t="s">
        <v>578</v>
      </c>
      <c r="C228" s="400" t="s">
        <v>579</v>
      </c>
      <c r="D228" s="144">
        <f>SUM(D195,D196,D200,D212,D209,D210,D211,D216,D222,D221,D202)</f>
        <v>16470</v>
      </c>
      <c r="E228" s="550"/>
      <c r="F228" s="144">
        <f>SUM(F195,F196,F200,F212,F209,F210,F211,F216,F222,F221,F202)</f>
        <v>320</v>
      </c>
      <c r="G228" s="144"/>
      <c r="H228" s="144">
        <f>SUM(H195,H196,H200,H212,H209,H210,H211,H216,H222,H221,H202)</f>
        <v>12617.45</v>
      </c>
      <c r="I228" s="144"/>
      <c r="J228" s="144">
        <f>SUM(J195,J196,J200,J202,J209,J210,J211,J212,J216,J221,J222)</f>
        <v>1950</v>
      </c>
      <c r="K228" s="144"/>
      <c r="L228" s="144">
        <f>SUM(J228,H228,F228,D228)</f>
        <v>31357.45</v>
      </c>
      <c r="M228" s="144"/>
    </row>
    <row r="229" spans="1:13">
      <c r="A229" s="372"/>
      <c r="D229" s="385"/>
      <c r="E229" s="551"/>
      <c r="F229" s="385"/>
      <c r="L229" s="381"/>
      <c r="M229" s="404"/>
    </row>
    <row r="230" spans="1:13" s="404" customFormat="1">
      <c r="A230" s="399">
        <v>216</v>
      </c>
      <c r="B230" s="390" t="s">
        <v>580</v>
      </c>
      <c r="C230" s="401" t="s">
        <v>581</v>
      </c>
      <c r="D230" s="144"/>
      <c r="E230" s="550"/>
      <c r="F230" s="144"/>
      <c r="G230" s="144"/>
      <c r="H230" s="144"/>
      <c r="I230" s="144"/>
      <c r="J230" s="144"/>
      <c r="K230" s="144"/>
      <c r="L230" s="144">
        <f t="shared" ref="L230:L238" si="10">SUM(J230,H230,F230,D230)</f>
        <v>0</v>
      </c>
      <c r="M230" s="144"/>
    </row>
    <row r="231" spans="1:13" s="398" customFormat="1" ht="25.5">
      <c r="A231" s="408">
        <v>217</v>
      </c>
      <c r="B231" s="139" t="s">
        <v>582</v>
      </c>
      <c r="C231" s="409" t="s">
        <v>583</v>
      </c>
      <c r="D231" s="395"/>
      <c r="E231" s="552"/>
      <c r="F231" s="395"/>
      <c r="G231" s="395"/>
      <c r="H231" s="395"/>
      <c r="I231" s="395"/>
      <c r="J231" s="395"/>
      <c r="K231" s="395"/>
      <c r="L231" s="397">
        <f t="shared" si="10"/>
        <v>0</v>
      </c>
      <c r="M231" s="397"/>
    </row>
    <row r="232" spans="1:13" s="398" customFormat="1">
      <c r="A232" s="408">
        <v>219</v>
      </c>
      <c r="B232" s="139" t="s">
        <v>584</v>
      </c>
      <c r="C232" s="409" t="s">
        <v>585</v>
      </c>
      <c r="D232" s="395"/>
      <c r="E232" s="552"/>
      <c r="F232" s="395"/>
      <c r="G232" s="395"/>
      <c r="H232" s="395"/>
      <c r="I232" s="395"/>
      <c r="J232" s="395"/>
      <c r="K232" s="395"/>
      <c r="L232" s="397">
        <f t="shared" si="10"/>
        <v>0</v>
      </c>
      <c r="M232" s="397"/>
    </row>
    <row r="233" spans="1:13" s="402" customFormat="1">
      <c r="A233" s="399">
        <v>218</v>
      </c>
      <c r="B233" s="390" t="s">
        <v>586</v>
      </c>
      <c r="C233" s="401" t="s">
        <v>587</v>
      </c>
      <c r="D233" s="135"/>
      <c r="E233" s="546"/>
      <c r="F233" s="135"/>
      <c r="G233" s="135"/>
      <c r="H233" s="135"/>
      <c r="I233" s="135"/>
      <c r="J233" s="135"/>
      <c r="K233" s="135"/>
      <c r="L233" s="144">
        <f t="shared" si="10"/>
        <v>0</v>
      </c>
      <c r="M233" s="144"/>
    </row>
    <row r="234" spans="1:13" s="402" customFormat="1">
      <c r="A234" s="399">
        <v>220</v>
      </c>
      <c r="B234" s="390" t="s">
        <v>588</v>
      </c>
      <c r="C234" s="401" t="s">
        <v>589</v>
      </c>
      <c r="D234" s="135"/>
      <c r="E234" s="546"/>
      <c r="F234" s="135"/>
      <c r="G234" s="135"/>
      <c r="H234" s="135"/>
      <c r="I234" s="135"/>
      <c r="J234" s="135"/>
      <c r="K234" s="135"/>
      <c r="L234" s="144">
        <f t="shared" si="10"/>
        <v>0</v>
      </c>
      <c r="M234" s="144"/>
    </row>
    <row r="235" spans="1:13" s="402" customFormat="1">
      <c r="A235" s="399">
        <v>221</v>
      </c>
      <c r="B235" s="390" t="s">
        <v>590</v>
      </c>
      <c r="C235" s="401" t="s">
        <v>591</v>
      </c>
      <c r="D235" s="135"/>
      <c r="E235" s="546"/>
      <c r="F235" s="135"/>
      <c r="G235" s="135"/>
      <c r="H235" s="135"/>
      <c r="I235" s="135"/>
      <c r="J235" s="135"/>
      <c r="K235" s="135"/>
      <c r="L235" s="144">
        <f t="shared" si="10"/>
        <v>0</v>
      </c>
      <c r="M235" s="144"/>
    </row>
    <row r="236" spans="1:13" s="398" customFormat="1">
      <c r="A236" s="408">
        <v>222</v>
      </c>
      <c r="B236" s="139" t="s">
        <v>592</v>
      </c>
      <c r="C236" s="409" t="s">
        <v>593</v>
      </c>
      <c r="D236" s="395"/>
      <c r="E236" s="552"/>
      <c r="F236" s="395"/>
      <c r="G236" s="395"/>
      <c r="H236" s="395"/>
      <c r="I236" s="395"/>
      <c r="J236" s="395"/>
      <c r="K236" s="395"/>
      <c r="L236" s="397">
        <f t="shared" si="10"/>
        <v>0</v>
      </c>
      <c r="M236" s="397"/>
    </row>
    <row r="237" spans="1:13" s="402" customFormat="1">
      <c r="A237" s="399">
        <v>223</v>
      </c>
      <c r="B237" s="390" t="s">
        <v>594</v>
      </c>
      <c r="C237" s="401" t="s">
        <v>595</v>
      </c>
      <c r="D237" s="135"/>
      <c r="E237" s="546"/>
      <c r="F237" s="135"/>
      <c r="G237" s="135"/>
      <c r="H237" s="135"/>
      <c r="I237" s="135"/>
      <c r="J237" s="135"/>
      <c r="K237" s="135"/>
      <c r="L237" s="144">
        <f t="shared" si="10"/>
        <v>0</v>
      </c>
      <c r="M237" s="144"/>
    </row>
    <row r="238" spans="1:13" s="404" customFormat="1">
      <c r="A238" s="399">
        <v>224</v>
      </c>
      <c r="B238" s="399" t="s">
        <v>596</v>
      </c>
      <c r="C238" s="410" t="s">
        <v>597</v>
      </c>
      <c r="D238" s="403"/>
      <c r="E238" s="553"/>
      <c r="F238" s="403"/>
      <c r="G238" s="411"/>
      <c r="H238" s="403"/>
      <c r="I238" s="411"/>
      <c r="J238" s="403"/>
      <c r="K238" s="411"/>
      <c r="L238" s="403">
        <f t="shared" si="10"/>
        <v>0</v>
      </c>
      <c r="M238" s="411"/>
    </row>
    <row r="239" spans="1:13">
      <c r="A239" s="143"/>
      <c r="B239" s="143"/>
      <c r="F239" s="379"/>
      <c r="G239" s="135"/>
      <c r="H239" s="379"/>
      <c r="I239" s="135"/>
      <c r="J239" s="379"/>
      <c r="K239" s="135"/>
      <c r="L239" s="377"/>
      <c r="M239" s="144"/>
    </row>
    <row r="240" spans="1:13" s="402" customFormat="1" ht="25.5">
      <c r="A240" s="399">
        <v>225</v>
      </c>
      <c r="B240" s="390" t="s">
        <v>598</v>
      </c>
      <c r="C240" s="401" t="s">
        <v>599</v>
      </c>
      <c r="D240" s="135"/>
      <c r="E240" s="546"/>
      <c r="F240" s="135"/>
      <c r="G240" s="135"/>
      <c r="H240" s="135"/>
      <c r="I240" s="135"/>
      <c r="J240" s="135"/>
      <c r="K240" s="135"/>
      <c r="L240" s="144">
        <f t="shared" ref="L240:L265" si="11">SUM(J240,H240,F240,D240)</f>
        <v>0</v>
      </c>
      <c r="M240" s="144"/>
    </row>
    <row r="241" spans="1:13" s="402" customFormat="1" ht="25.5">
      <c r="A241" s="399">
        <v>226</v>
      </c>
      <c r="B241" s="390" t="s">
        <v>600</v>
      </c>
      <c r="C241" s="401" t="s">
        <v>601</v>
      </c>
      <c r="D241" s="135"/>
      <c r="E241" s="546"/>
      <c r="F241" s="135"/>
      <c r="G241" s="135"/>
      <c r="H241" s="135"/>
      <c r="I241" s="135"/>
      <c r="J241" s="135"/>
      <c r="K241" s="135"/>
      <c r="L241" s="144">
        <f t="shared" si="11"/>
        <v>0</v>
      </c>
      <c r="M241" s="144"/>
    </row>
    <row r="242" spans="1:13" s="402" customFormat="1" ht="38.25">
      <c r="A242" s="399">
        <v>227</v>
      </c>
      <c r="B242" s="390" t="s">
        <v>602</v>
      </c>
      <c r="C242" s="401" t="s">
        <v>603</v>
      </c>
      <c r="D242" s="135"/>
      <c r="E242" s="546"/>
      <c r="F242" s="135"/>
      <c r="G242" s="135"/>
      <c r="H242" s="135"/>
      <c r="I242" s="135"/>
      <c r="J242" s="135"/>
      <c r="K242" s="135"/>
      <c r="L242" s="144">
        <f t="shared" si="11"/>
        <v>0</v>
      </c>
      <c r="M242" s="144"/>
    </row>
    <row r="243" spans="1:13" s="404" customFormat="1" ht="25.5">
      <c r="A243" s="399">
        <v>228</v>
      </c>
      <c r="B243" s="390" t="s">
        <v>604</v>
      </c>
      <c r="C243" s="401" t="s">
        <v>605</v>
      </c>
      <c r="D243" s="144">
        <f>SUM(D244:D252)</f>
        <v>0</v>
      </c>
      <c r="E243" s="550">
        <f>SUM(E244:E252)</f>
        <v>0</v>
      </c>
      <c r="F243" s="144"/>
      <c r="G243" s="144"/>
      <c r="H243" s="144"/>
      <c r="I243" s="144"/>
      <c r="J243" s="144"/>
      <c r="K243" s="144"/>
      <c r="L243" s="144">
        <f t="shared" si="11"/>
        <v>0</v>
      </c>
      <c r="M243" s="144"/>
    </row>
    <row r="244" spans="1:13" s="398" customFormat="1">
      <c r="A244" s="393">
        <v>229</v>
      </c>
      <c r="B244" s="140" t="s">
        <v>606</v>
      </c>
      <c r="C244" s="409" t="s">
        <v>607</v>
      </c>
      <c r="D244" s="395"/>
      <c r="E244" s="549"/>
      <c r="F244" s="395"/>
      <c r="G244" s="138"/>
      <c r="H244" s="395"/>
      <c r="I244" s="138"/>
      <c r="J244" s="395"/>
      <c r="K244" s="138"/>
      <c r="L244" s="397">
        <f t="shared" si="11"/>
        <v>0</v>
      </c>
      <c r="M244" s="199"/>
    </row>
    <row r="245" spans="1:13" s="398" customFormat="1">
      <c r="A245" s="393">
        <v>230</v>
      </c>
      <c r="B245" s="140" t="s">
        <v>608</v>
      </c>
      <c r="C245" s="409" t="s">
        <v>609</v>
      </c>
      <c r="D245" s="395"/>
      <c r="E245" s="549"/>
      <c r="F245" s="395"/>
      <c r="G245" s="138"/>
      <c r="H245" s="395"/>
      <c r="I245" s="138"/>
      <c r="J245" s="395"/>
      <c r="K245" s="138"/>
      <c r="L245" s="397">
        <f t="shared" si="11"/>
        <v>0</v>
      </c>
      <c r="M245" s="199"/>
    </row>
    <row r="246" spans="1:13" s="398" customFormat="1">
      <c r="A246" s="393">
        <v>231</v>
      </c>
      <c r="B246" s="140" t="s">
        <v>610</v>
      </c>
      <c r="C246" s="409" t="s">
        <v>611</v>
      </c>
      <c r="D246" s="395"/>
      <c r="E246" s="549"/>
      <c r="F246" s="395"/>
      <c r="G246" s="138"/>
      <c r="H246" s="395"/>
      <c r="I246" s="138"/>
      <c r="J246" s="395"/>
      <c r="K246" s="138"/>
      <c r="L246" s="397">
        <f t="shared" si="11"/>
        <v>0</v>
      </c>
      <c r="M246" s="199"/>
    </row>
    <row r="247" spans="1:13" s="398" customFormat="1">
      <c r="A247" s="393">
        <v>232</v>
      </c>
      <c r="B247" s="140" t="s">
        <v>612</v>
      </c>
      <c r="C247" s="409" t="s">
        <v>613</v>
      </c>
      <c r="D247" s="395"/>
      <c r="E247" s="549"/>
      <c r="F247" s="395"/>
      <c r="G247" s="138"/>
      <c r="H247" s="395"/>
      <c r="I247" s="138"/>
      <c r="J247" s="395"/>
      <c r="K247" s="138"/>
      <c r="L247" s="397">
        <f t="shared" si="11"/>
        <v>0</v>
      </c>
      <c r="M247" s="199"/>
    </row>
    <row r="248" spans="1:13" s="398" customFormat="1">
      <c r="A248" s="393">
        <v>233</v>
      </c>
      <c r="B248" s="140" t="s">
        <v>614</v>
      </c>
      <c r="C248" s="409" t="s">
        <v>615</v>
      </c>
      <c r="D248" s="395"/>
      <c r="E248" s="549"/>
      <c r="F248" s="395"/>
      <c r="G248" s="138"/>
      <c r="H248" s="395"/>
      <c r="I248" s="138"/>
      <c r="J248" s="395"/>
      <c r="K248" s="138"/>
      <c r="L248" s="397">
        <f t="shared" si="11"/>
        <v>0</v>
      </c>
      <c r="M248" s="199"/>
    </row>
    <row r="249" spans="1:13" s="398" customFormat="1" ht="25.5">
      <c r="A249" s="393">
        <v>234</v>
      </c>
      <c r="B249" s="140" t="s">
        <v>616</v>
      </c>
      <c r="C249" s="409" t="s">
        <v>617</v>
      </c>
      <c r="D249" s="395"/>
      <c r="E249" s="549"/>
      <c r="F249" s="395"/>
      <c r="G249" s="138"/>
      <c r="H249" s="395"/>
      <c r="I249" s="138"/>
      <c r="J249" s="395"/>
      <c r="K249" s="138"/>
      <c r="L249" s="397">
        <f t="shared" si="11"/>
        <v>0</v>
      </c>
      <c r="M249" s="199"/>
    </row>
    <row r="250" spans="1:13" s="398" customFormat="1" ht="25.5">
      <c r="A250" s="393">
        <v>235</v>
      </c>
      <c r="B250" s="140" t="s">
        <v>618</v>
      </c>
      <c r="C250" s="409" t="s">
        <v>619</v>
      </c>
      <c r="D250" s="395"/>
      <c r="E250" s="549"/>
      <c r="F250" s="395"/>
      <c r="G250" s="138"/>
      <c r="H250" s="395"/>
      <c r="I250" s="138"/>
      <c r="J250" s="395"/>
      <c r="K250" s="138"/>
      <c r="L250" s="397">
        <f t="shared" si="11"/>
        <v>0</v>
      </c>
      <c r="M250" s="199"/>
    </row>
    <row r="251" spans="1:13" s="398" customFormat="1">
      <c r="A251" s="393">
        <v>236</v>
      </c>
      <c r="B251" s="140" t="s">
        <v>620</v>
      </c>
      <c r="C251" s="409" t="s">
        <v>621</v>
      </c>
      <c r="D251" s="395"/>
      <c r="E251" s="549"/>
      <c r="F251" s="395"/>
      <c r="G251" s="138"/>
      <c r="H251" s="395"/>
      <c r="I251" s="138"/>
      <c r="J251" s="395"/>
      <c r="K251" s="138"/>
      <c r="L251" s="397">
        <f t="shared" si="11"/>
        <v>0</v>
      </c>
      <c r="M251" s="199"/>
    </row>
    <row r="252" spans="1:13" s="398" customFormat="1">
      <c r="A252" s="393">
        <v>237</v>
      </c>
      <c r="B252" s="140" t="s">
        <v>622</v>
      </c>
      <c r="C252" s="409" t="s">
        <v>623</v>
      </c>
      <c r="D252" s="395"/>
      <c r="E252" s="549"/>
      <c r="F252" s="395"/>
      <c r="G252" s="138"/>
      <c r="H252" s="395"/>
      <c r="I252" s="138"/>
      <c r="J252" s="395"/>
      <c r="K252" s="138"/>
      <c r="L252" s="397">
        <f t="shared" si="11"/>
        <v>0</v>
      </c>
      <c r="M252" s="199"/>
    </row>
    <row r="253" spans="1:13" s="404" customFormat="1" ht="25.5">
      <c r="A253" s="386">
        <v>238</v>
      </c>
      <c r="B253" s="387" t="s">
        <v>624</v>
      </c>
      <c r="C253" s="401" t="s">
        <v>625</v>
      </c>
      <c r="D253" s="144">
        <f>SUM(D254:D264)</f>
        <v>0</v>
      </c>
      <c r="E253" s="550">
        <f>SUM(E254:E264)</f>
        <v>0</v>
      </c>
      <c r="F253" s="144"/>
      <c r="G253" s="144"/>
      <c r="H253" s="144"/>
      <c r="I253" s="144"/>
      <c r="J253" s="144"/>
      <c r="K253" s="144"/>
      <c r="L253" s="144">
        <f t="shared" si="11"/>
        <v>0</v>
      </c>
      <c r="M253" s="144"/>
    </row>
    <row r="254" spans="1:13" s="398" customFormat="1">
      <c r="A254" s="393">
        <v>239</v>
      </c>
      <c r="B254" s="137" t="s">
        <v>626</v>
      </c>
      <c r="C254" s="409" t="s">
        <v>627</v>
      </c>
      <c r="D254" s="395"/>
      <c r="E254" s="549"/>
      <c r="F254" s="395"/>
      <c r="G254" s="138"/>
      <c r="H254" s="395"/>
      <c r="I254" s="138"/>
      <c r="J254" s="395"/>
      <c r="K254" s="138"/>
      <c r="L254" s="397">
        <f t="shared" si="11"/>
        <v>0</v>
      </c>
      <c r="M254" s="199"/>
    </row>
    <row r="255" spans="1:13" s="398" customFormat="1">
      <c r="A255" s="393">
        <v>240</v>
      </c>
      <c r="B255" s="137" t="s">
        <v>628</v>
      </c>
      <c r="C255" s="409" t="s">
        <v>629</v>
      </c>
      <c r="D255" s="395"/>
      <c r="E255" s="549"/>
      <c r="F255" s="395"/>
      <c r="G255" s="138"/>
      <c r="H255" s="395"/>
      <c r="I255" s="138"/>
      <c r="J255" s="395"/>
      <c r="K255" s="138"/>
      <c r="L255" s="397">
        <f t="shared" si="11"/>
        <v>0</v>
      </c>
      <c r="M255" s="199"/>
    </row>
    <row r="256" spans="1:13" s="398" customFormat="1">
      <c r="A256" s="393">
        <v>241</v>
      </c>
      <c r="B256" s="137" t="s">
        <v>630</v>
      </c>
      <c r="C256" s="409" t="s">
        <v>631</v>
      </c>
      <c r="D256" s="395"/>
      <c r="E256" s="549"/>
      <c r="F256" s="395"/>
      <c r="G256" s="138"/>
      <c r="H256" s="395"/>
      <c r="I256" s="138"/>
      <c r="J256" s="395"/>
      <c r="K256" s="138"/>
      <c r="L256" s="397">
        <f t="shared" si="11"/>
        <v>0</v>
      </c>
      <c r="M256" s="199"/>
    </row>
    <row r="257" spans="1:13" s="398" customFormat="1">
      <c r="A257" s="393">
        <v>242</v>
      </c>
      <c r="B257" s="137" t="s">
        <v>632</v>
      </c>
      <c r="C257" s="409" t="s">
        <v>633</v>
      </c>
      <c r="D257" s="395"/>
      <c r="E257" s="549"/>
      <c r="F257" s="395"/>
      <c r="G257" s="138"/>
      <c r="H257" s="395"/>
      <c r="I257" s="138"/>
      <c r="J257" s="395"/>
      <c r="K257" s="138"/>
      <c r="L257" s="397">
        <f t="shared" si="11"/>
        <v>0</v>
      </c>
      <c r="M257" s="199"/>
    </row>
    <row r="258" spans="1:13" s="398" customFormat="1">
      <c r="A258" s="393">
        <v>243</v>
      </c>
      <c r="B258" s="137" t="s">
        <v>634</v>
      </c>
      <c r="C258" s="409" t="s">
        <v>635</v>
      </c>
      <c r="D258" s="395"/>
      <c r="E258" s="549"/>
      <c r="F258" s="395"/>
      <c r="G258" s="138"/>
      <c r="H258" s="395"/>
      <c r="I258" s="138"/>
      <c r="J258" s="395"/>
      <c r="K258" s="138"/>
      <c r="L258" s="397">
        <f t="shared" si="11"/>
        <v>0</v>
      </c>
      <c r="M258" s="199"/>
    </row>
    <row r="259" spans="1:13" s="398" customFormat="1" ht="25.5">
      <c r="A259" s="393">
        <v>244</v>
      </c>
      <c r="B259" s="137" t="s">
        <v>636</v>
      </c>
      <c r="C259" s="409" t="s">
        <v>637</v>
      </c>
      <c r="D259" s="395"/>
      <c r="E259" s="549"/>
      <c r="F259" s="395"/>
      <c r="G259" s="138"/>
      <c r="H259" s="395"/>
      <c r="I259" s="138"/>
      <c r="J259" s="395"/>
      <c r="K259" s="138"/>
      <c r="L259" s="397">
        <f t="shared" si="11"/>
        <v>0</v>
      </c>
      <c r="M259" s="199"/>
    </row>
    <row r="260" spans="1:13" s="398" customFormat="1" ht="25.5">
      <c r="A260" s="393">
        <v>245</v>
      </c>
      <c r="B260" s="137" t="s">
        <v>638</v>
      </c>
      <c r="C260" s="409" t="s">
        <v>639</v>
      </c>
      <c r="D260" s="395"/>
      <c r="E260" s="549"/>
      <c r="F260" s="395"/>
      <c r="G260" s="138"/>
      <c r="H260" s="395"/>
      <c r="I260" s="138"/>
      <c r="J260" s="395"/>
      <c r="K260" s="138"/>
      <c r="L260" s="397">
        <f t="shared" si="11"/>
        <v>0</v>
      </c>
      <c r="M260" s="199"/>
    </row>
    <row r="261" spans="1:13" s="398" customFormat="1">
      <c r="A261" s="393">
        <v>246</v>
      </c>
      <c r="B261" s="137" t="s">
        <v>640</v>
      </c>
      <c r="C261" s="409" t="s">
        <v>641</v>
      </c>
      <c r="D261" s="395"/>
      <c r="E261" s="549"/>
      <c r="F261" s="395"/>
      <c r="G261" s="138"/>
      <c r="H261" s="395"/>
      <c r="I261" s="138"/>
      <c r="J261" s="395"/>
      <c r="K261" s="138"/>
      <c r="L261" s="397">
        <f t="shared" si="11"/>
        <v>0</v>
      </c>
      <c r="M261" s="199"/>
    </row>
    <row r="262" spans="1:13" s="398" customFormat="1">
      <c r="A262" s="393">
        <v>247</v>
      </c>
      <c r="B262" s="137" t="s">
        <v>642</v>
      </c>
      <c r="C262" s="409" t="s">
        <v>643</v>
      </c>
      <c r="D262" s="395"/>
      <c r="E262" s="549"/>
      <c r="F262" s="395"/>
      <c r="G262" s="138"/>
      <c r="H262" s="395"/>
      <c r="I262" s="138"/>
      <c r="J262" s="395"/>
      <c r="K262" s="138"/>
      <c r="L262" s="397">
        <f t="shared" si="11"/>
        <v>0</v>
      </c>
      <c r="M262" s="199"/>
    </row>
    <row r="263" spans="1:13" s="398" customFormat="1">
      <c r="A263" s="393">
        <v>248</v>
      </c>
      <c r="B263" s="137" t="s">
        <v>644</v>
      </c>
      <c r="C263" s="409" t="s">
        <v>645</v>
      </c>
      <c r="D263" s="395"/>
      <c r="E263" s="549"/>
      <c r="F263" s="395"/>
      <c r="G263" s="138"/>
      <c r="H263" s="395"/>
      <c r="I263" s="138"/>
      <c r="J263" s="395"/>
      <c r="K263" s="138"/>
      <c r="L263" s="397">
        <f t="shared" si="11"/>
        <v>0</v>
      </c>
      <c r="M263" s="199"/>
    </row>
    <row r="264" spans="1:13" s="398" customFormat="1">
      <c r="A264" s="393">
        <v>249</v>
      </c>
      <c r="B264" s="137" t="s">
        <v>646</v>
      </c>
      <c r="C264" s="409" t="s">
        <v>647</v>
      </c>
      <c r="D264" s="395"/>
      <c r="E264" s="549"/>
      <c r="F264" s="395"/>
      <c r="G264" s="138"/>
      <c r="H264" s="395"/>
      <c r="I264" s="138"/>
      <c r="J264" s="395"/>
      <c r="K264" s="138"/>
      <c r="L264" s="397">
        <f t="shared" si="11"/>
        <v>0</v>
      </c>
      <c r="M264" s="199"/>
    </row>
    <row r="265" spans="1:13" s="404" customFormat="1" ht="25.5">
      <c r="A265" s="399">
        <v>250</v>
      </c>
      <c r="B265" s="412" t="s">
        <v>648</v>
      </c>
      <c r="C265" s="401" t="s">
        <v>649</v>
      </c>
      <c r="D265" s="144">
        <f>SUM(D240,D241,D242,D253,D243)</f>
        <v>0</v>
      </c>
      <c r="E265" s="550">
        <f>SUM(E240,E241,E242,E253,E243)</f>
        <v>0</v>
      </c>
      <c r="F265" s="144"/>
      <c r="G265" s="144"/>
      <c r="H265" s="144"/>
      <c r="I265" s="144"/>
      <c r="J265" s="144"/>
      <c r="K265" s="144"/>
      <c r="L265" s="144">
        <f t="shared" si="11"/>
        <v>0</v>
      </c>
      <c r="M265" s="144"/>
    </row>
    <row r="266" spans="1:13">
      <c r="A266" s="143"/>
      <c r="B266" s="143"/>
      <c r="F266" s="379"/>
      <c r="G266" s="135"/>
      <c r="H266" s="379"/>
      <c r="I266" s="135"/>
      <c r="J266" s="379"/>
      <c r="K266" s="135"/>
      <c r="L266" s="377"/>
      <c r="M266" s="144"/>
    </row>
    <row r="267" spans="1:13" s="402" customFormat="1" ht="25.5">
      <c r="A267" s="399">
        <v>251</v>
      </c>
      <c r="B267" s="390" t="s">
        <v>650</v>
      </c>
      <c r="C267" s="401" t="s">
        <v>651</v>
      </c>
      <c r="D267" s="135"/>
      <c r="E267" s="546"/>
      <c r="F267" s="135"/>
      <c r="G267" s="135"/>
      <c r="H267" s="135"/>
      <c r="I267" s="135"/>
      <c r="J267" s="135"/>
      <c r="K267" s="135"/>
      <c r="L267" s="144">
        <f t="shared" ref="L267:L292" si="12">SUM(J267,H267,F267,D267)</f>
        <v>0</v>
      </c>
      <c r="M267" s="144"/>
    </row>
    <row r="268" spans="1:13" s="402" customFormat="1" ht="25.5">
      <c r="A268" s="399">
        <v>252</v>
      </c>
      <c r="B268" s="390" t="s">
        <v>652</v>
      </c>
      <c r="C268" s="401" t="s">
        <v>653</v>
      </c>
      <c r="D268" s="135"/>
      <c r="E268" s="546"/>
      <c r="F268" s="135"/>
      <c r="G268" s="135"/>
      <c r="H268" s="135"/>
      <c r="I268" s="135"/>
      <c r="J268" s="135"/>
      <c r="K268" s="135"/>
      <c r="L268" s="144">
        <f t="shared" si="12"/>
        <v>0</v>
      </c>
      <c r="M268" s="144"/>
    </row>
    <row r="269" spans="1:13" s="402" customFormat="1" ht="38.25">
      <c r="A269" s="399">
        <v>253</v>
      </c>
      <c r="B269" s="390" t="s">
        <v>654</v>
      </c>
      <c r="C269" s="401" t="s">
        <v>655</v>
      </c>
      <c r="D269" s="135"/>
      <c r="E269" s="546"/>
      <c r="F269" s="135"/>
      <c r="G269" s="135"/>
      <c r="H269" s="135"/>
      <c r="I269" s="135"/>
      <c r="J269" s="135"/>
      <c r="K269" s="135"/>
      <c r="L269" s="144">
        <f t="shared" si="12"/>
        <v>0</v>
      </c>
      <c r="M269" s="144"/>
    </row>
    <row r="270" spans="1:13" s="404" customFormat="1" ht="38.25">
      <c r="A270" s="399">
        <v>254</v>
      </c>
      <c r="B270" s="387" t="s">
        <v>656</v>
      </c>
      <c r="C270" s="401" t="s">
        <v>657</v>
      </c>
      <c r="D270" s="144"/>
      <c r="E270" s="550"/>
      <c r="F270" s="144"/>
      <c r="G270" s="144"/>
      <c r="H270" s="144"/>
      <c r="I270" s="144"/>
      <c r="J270" s="144"/>
      <c r="K270" s="144"/>
      <c r="L270" s="144">
        <f t="shared" si="12"/>
        <v>0</v>
      </c>
      <c r="M270" s="144"/>
    </row>
    <row r="271" spans="1:13" s="398" customFormat="1">
      <c r="A271" s="393">
        <v>255</v>
      </c>
      <c r="B271" s="140" t="s">
        <v>606</v>
      </c>
      <c r="C271" s="409" t="s">
        <v>658</v>
      </c>
      <c r="D271" s="395"/>
      <c r="E271" s="552"/>
      <c r="F271" s="395"/>
      <c r="G271" s="395"/>
      <c r="H271" s="395"/>
      <c r="I271" s="395"/>
      <c r="J271" s="395"/>
      <c r="K271" s="395"/>
      <c r="L271" s="397">
        <f t="shared" si="12"/>
        <v>0</v>
      </c>
      <c r="M271" s="397"/>
    </row>
    <row r="272" spans="1:13" s="398" customFormat="1">
      <c r="A272" s="393">
        <v>256</v>
      </c>
      <c r="B272" s="140" t="s">
        <v>608</v>
      </c>
      <c r="C272" s="409" t="s">
        <v>659</v>
      </c>
      <c r="D272" s="395"/>
      <c r="E272" s="552"/>
      <c r="F272" s="395"/>
      <c r="G272" s="395"/>
      <c r="H272" s="395"/>
      <c r="I272" s="395"/>
      <c r="J272" s="395"/>
      <c r="K272" s="395"/>
      <c r="L272" s="397">
        <f t="shared" si="12"/>
        <v>0</v>
      </c>
      <c r="M272" s="397"/>
    </row>
    <row r="273" spans="1:13" s="398" customFormat="1">
      <c r="A273" s="393">
        <v>257</v>
      </c>
      <c r="B273" s="140" t="s">
        <v>610</v>
      </c>
      <c r="C273" s="409" t="s">
        <v>660</v>
      </c>
      <c r="D273" s="395"/>
      <c r="E273" s="552"/>
      <c r="F273" s="395"/>
      <c r="G273" s="395"/>
      <c r="H273" s="395"/>
      <c r="I273" s="395"/>
      <c r="J273" s="395"/>
      <c r="K273" s="395"/>
      <c r="L273" s="397">
        <f t="shared" si="12"/>
        <v>0</v>
      </c>
      <c r="M273" s="397"/>
    </row>
    <row r="274" spans="1:13" s="398" customFormat="1">
      <c r="A274" s="393">
        <v>258</v>
      </c>
      <c r="B274" s="140" t="s">
        <v>612</v>
      </c>
      <c r="C274" s="409" t="s">
        <v>661</v>
      </c>
      <c r="D274" s="395"/>
      <c r="E274" s="552"/>
      <c r="F274" s="395"/>
      <c r="G274" s="395"/>
      <c r="H274" s="395"/>
      <c r="I274" s="395"/>
      <c r="J274" s="395"/>
      <c r="K274" s="395"/>
      <c r="L274" s="397">
        <f t="shared" si="12"/>
        <v>0</v>
      </c>
      <c r="M274" s="397"/>
    </row>
    <row r="275" spans="1:13" s="398" customFormat="1">
      <c r="A275" s="393">
        <v>259</v>
      </c>
      <c r="B275" s="140" t="s">
        <v>614</v>
      </c>
      <c r="C275" s="409" t="s">
        <v>662</v>
      </c>
      <c r="D275" s="395"/>
      <c r="E275" s="552"/>
      <c r="F275" s="395"/>
      <c r="G275" s="395"/>
      <c r="H275" s="395"/>
      <c r="I275" s="395"/>
      <c r="J275" s="395"/>
      <c r="K275" s="395"/>
      <c r="L275" s="397">
        <f t="shared" si="12"/>
        <v>0</v>
      </c>
      <c r="M275" s="397"/>
    </row>
    <row r="276" spans="1:13" s="398" customFormat="1" ht="25.5">
      <c r="A276" s="393">
        <v>260</v>
      </c>
      <c r="B276" s="140" t="s">
        <v>616</v>
      </c>
      <c r="C276" s="409" t="s">
        <v>663</v>
      </c>
      <c r="D276" s="395"/>
      <c r="E276" s="552"/>
      <c r="F276" s="395"/>
      <c r="G276" s="395"/>
      <c r="H276" s="395"/>
      <c r="I276" s="395"/>
      <c r="J276" s="395"/>
      <c r="K276" s="395"/>
      <c r="L276" s="397">
        <f t="shared" si="12"/>
        <v>0</v>
      </c>
      <c r="M276" s="397"/>
    </row>
    <row r="277" spans="1:13" s="398" customFormat="1" ht="25.5">
      <c r="A277" s="393">
        <v>261</v>
      </c>
      <c r="B277" s="140" t="s">
        <v>618</v>
      </c>
      <c r="C277" s="409" t="s">
        <v>664</v>
      </c>
      <c r="D277" s="395"/>
      <c r="E277" s="552"/>
      <c r="F277" s="395"/>
      <c r="G277" s="395"/>
      <c r="H277" s="395"/>
      <c r="I277" s="395"/>
      <c r="J277" s="395"/>
      <c r="K277" s="395"/>
      <c r="L277" s="397">
        <f t="shared" si="12"/>
        <v>0</v>
      </c>
      <c r="M277" s="397"/>
    </row>
    <row r="278" spans="1:13" s="398" customFormat="1">
      <c r="A278" s="393">
        <v>262</v>
      </c>
      <c r="B278" s="140" t="s">
        <v>620</v>
      </c>
      <c r="C278" s="409" t="s">
        <v>665</v>
      </c>
      <c r="D278" s="395"/>
      <c r="E278" s="552"/>
      <c r="F278" s="395"/>
      <c r="G278" s="395"/>
      <c r="H278" s="395"/>
      <c r="I278" s="395"/>
      <c r="J278" s="395"/>
      <c r="K278" s="395"/>
      <c r="L278" s="397">
        <f t="shared" si="12"/>
        <v>0</v>
      </c>
      <c r="M278" s="397"/>
    </row>
    <row r="279" spans="1:13" s="398" customFormat="1">
      <c r="A279" s="393">
        <v>263</v>
      </c>
      <c r="B279" s="140" t="s">
        <v>622</v>
      </c>
      <c r="C279" s="409" t="s">
        <v>666</v>
      </c>
      <c r="D279" s="395"/>
      <c r="E279" s="552"/>
      <c r="F279" s="395"/>
      <c r="G279" s="395"/>
      <c r="H279" s="395"/>
      <c r="I279" s="395"/>
      <c r="J279" s="395"/>
      <c r="K279" s="395"/>
      <c r="L279" s="397">
        <f t="shared" si="12"/>
        <v>0</v>
      </c>
      <c r="M279" s="397"/>
    </row>
    <row r="280" spans="1:13" s="404" customFormat="1" ht="25.5">
      <c r="A280" s="399">
        <v>264</v>
      </c>
      <c r="B280" s="387" t="s">
        <v>667</v>
      </c>
      <c r="C280" s="401" t="s">
        <v>668</v>
      </c>
      <c r="D280" s="144"/>
      <c r="E280" s="550"/>
      <c r="F280" s="144"/>
      <c r="G280" s="144"/>
      <c r="H280" s="144"/>
      <c r="I280" s="144"/>
      <c r="J280" s="144"/>
      <c r="K280" s="144"/>
      <c r="L280" s="144">
        <f t="shared" si="12"/>
        <v>0</v>
      </c>
      <c r="M280" s="144"/>
    </row>
    <row r="281" spans="1:13" s="398" customFormat="1">
      <c r="A281" s="393">
        <v>265</v>
      </c>
      <c r="B281" s="413" t="s">
        <v>626</v>
      </c>
      <c r="C281" s="409" t="s">
        <v>669</v>
      </c>
      <c r="D281" s="395"/>
      <c r="E281" s="552"/>
      <c r="F281" s="395"/>
      <c r="G281" s="395"/>
      <c r="H281" s="395"/>
      <c r="I281" s="395"/>
      <c r="J281" s="395"/>
      <c r="K281" s="395"/>
      <c r="L281" s="397">
        <f t="shared" si="12"/>
        <v>0</v>
      </c>
      <c r="M281" s="397"/>
    </row>
    <row r="282" spans="1:13" s="398" customFormat="1">
      <c r="A282" s="393">
        <v>266</v>
      </c>
      <c r="B282" s="413" t="s">
        <v>628</v>
      </c>
      <c r="C282" s="409" t="s">
        <v>670</v>
      </c>
      <c r="D282" s="395"/>
      <c r="E282" s="552"/>
      <c r="F282" s="395"/>
      <c r="G282" s="395"/>
      <c r="H282" s="395"/>
      <c r="I282" s="395"/>
      <c r="J282" s="395"/>
      <c r="K282" s="395"/>
      <c r="L282" s="397">
        <f t="shared" si="12"/>
        <v>0</v>
      </c>
      <c r="M282" s="397"/>
    </row>
    <row r="283" spans="1:13" s="398" customFormat="1">
      <c r="A283" s="393">
        <v>267</v>
      </c>
      <c r="B283" s="413" t="s">
        <v>630</v>
      </c>
      <c r="C283" s="409" t="s">
        <v>671</v>
      </c>
      <c r="D283" s="395"/>
      <c r="E283" s="552"/>
      <c r="F283" s="395"/>
      <c r="G283" s="395"/>
      <c r="H283" s="395"/>
      <c r="I283" s="395"/>
      <c r="J283" s="395"/>
      <c r="K283" s="395"/>
      <c r="L283" s="397">
        <f t="shared" si="12"/>
        <v>0</v>
      </c>
      <c r="M283" s="397"/>
    </row>
    <row r="284" spans="1:13" s="398" customFormat="1">
      <c r="A284" s="393">
        <v>268</v>
      </c>
      <c r="B284" s="413" t="s">
        <v>632</v>
      </c>
      <c r="C284" s="409" t="s">
        <v>672</v>
      </c>
      <c r="D284" s="395"/>
      <c r="E284" s="552"/>
      <c r="F284" s="395"/>
      <c r="G284" s="395"/>
      <c r="H284" s="395"/>
      <c r="I284" s="395"/>
      <c r="J284" s="395"/>
      <c r="K284" s="395"/>
      <c r="L284" s="397">
        <f t="shared" si="12"/>
        <v>0</v>
      </c>
      <c r="M284" s="397"/>
    </row>
    <row r="285" spans="1:13" s="398" customFormat="1">
      <c r="A285" s="393">
        <v>269</v>
      </c>
      <c r="B285" s="413" t="s">
        <v>634</v>
      </c>
      <c r="C285" s="409" t="s">
        <v>673</v>
      </c>
      <c r="D285" s="395"/>
      <c r="E285" s="552"/>
      <c r="F285" s="395"/>
      <c r="G285" s="395"/>
      <c r="H285" s="395"/>
      <c r="I285" s="395"/>
      <c r="J285" s="395"/>
      <c r="K285" s="395"/>
      <c r="L285" s="397">
        <f t="shared" si="12"/>
        <v>0</v>
      </c>
      <c r="M285" s="397"/>
    </row>
    <row r="286" spans="1:13" s="398" customFormat="1" ht="25.5">
      <c r="A286" s="393">
        <v>270</v>
      </c>
      <c r="B286" s="413" t="s">
        <v>636</v>
      </c>
      <c r="C286" s="409" t="s">
        <v>674</v>
      </c>
      <c r="D286" s="395"/>
      <c r="E286" s="552"/>
      <c r="F286" s="395"/>
      <c r="G286" s="395"/>
      <c r="H286" s="395"/>
      <c r="I286" s="395"/>
      <c r="J286" s="395"/>
      <c r="K286" s="395"/>
      <c r="L286" s="397">
        <f t="shared" si="12"/>
        <v>0</v>
      </c>
      <c r="M286" s="397"/>
    </row>
    <row r="287" spans="1:13" s="398" customFormat="1" ht="25.5">
      <c r="A287" s="393">
        <v>271</v>
      </c>
      <c r="B287" s="413" t="s">
        <v>638</v>
      </c>
      <c r="C287" s="409" t="s">
        <v>675</v>
      </c>
      <c r="D287" s="395"/>
      <c r="E287" s="552"/>
      <c r="F287" s="395"/>
      <c r="G287" s="395"/>
      <c r="H287" s="395"/>
      <c r="I287" s="395"/>
      <c r="J287" s="395"/>
      <c r="K287" s="395"/>
      <c r="L287" s="397">
        <f t="shared" si="12"/>
        <v>0</v>
      </c>
      <c r="M287" s="397"/>
    </row>
    <row r="288" spans="1:13" s="398" customFormat="1">
      <c r="A288" s="393">
        <v>272</v>
      </c>
      <c r="B288" s="413" t="s">
        <v>640</v>
      </c>
      <c r="C288" s="409" t="s">
        <v>676</v>
      </c>
      <c r="D288" s="395"/>
      <c r="E288" s="552"/>
      <c r="F288" s="395"/>
      <c r="G288" s="395"/>
      <c r="H288" s="395"/>
      <c r="I288" s="395"/>
      <c r="J288" s="395"/>
      <c r="K288" s="395"/>
      <c r="L288" s="397">
        <f t="shared" si="12"/>
        <v>0</v>
      </c>
      <c r="M288" s="397"/>
    </row>
    <row r="289" spans="1:13" s="398" customFormat="1">
      <c r="A289" s="393">
        <v>273</v>
      </c>
      <c r="B289" s="413" t="s">
        <v>642</v>
      </c>
      <c r="C289" s="409" t="s">
        <v>677</v>
      </c>
      <c r="D289" s="395"/>
      <c r="E289" s="552"/>
      <c r="F289" s="395"/>
      <c r="G289" s="395"/>
      <c r="H289" s="395"/>
      <c r="I289" s="395"/>
      <c r="J289" s="395"/>
      <c r="K289" s="395"/>
      <c r="L289" s="397">
        <f t="shared" si="12"/>
        <v>0</v>
      </c>
      <c r="M289" s="397"/>
    </row>
    <row r="290" spans="1:13" s="398" customFormat="1">
      <c r="A290" s="393">
        <v>274</v>
      </c>
      <c r="B290" s="413" t="s">
        <v>644</v>
      </c>
      <c r="C290" s="409" t="s">
        <v>678</v>
      </c>
      <c r="D290" s="395"/>
      <c r="E290" s="552"/>
      <c r="F290" s="395"/>
      <c r="G290" s="395"/>
      <c r="H290" s="395"/>
      <c r="I290" s="395"/>
      <c r="J290" s="395"/>
      <c r="K290" s="395"/>
      <c r="L290" s="397">
        <f t="shared" si="12"/>
        <v>0</v>
      </c>
      <c r="M290" s="397"/>
    </row>
    <row r="291" spans="1:13" s="398" customFormat="1">
      <c r="A291" s="393">
        <v>275</v>
      </c>
      <c r="B291" s="413" t="s">
        <v>646</v>
      </c>
      <c r="C291" s="409" t="s">
        <v>679</v>
      </c>
      <c r="D291" s="395"/>
      <c r="E291" s="552"/>
      <c r="F291" s="395"/>
      <c r="G291" s="395"/>
      <c r="H291" s="395"/>
      <c r="I291" s="395"/>
      <c r="J291" s="395"/>
      <c r="K291" s="395"/>
      <c r="L291" s="397">
        <f t="shared" si="12"/>
        <v>0</v>
      </c>
      <c r="M291" s="397"/>
    </row>
    <row r="292" spans="1:13" s="404" customFormat="1">
      <c r="A292" s="399">
        <v>276</v>
      </c>
      <c r="B292" s="414" t="s">
        <v>680</v>
      </c>
      <c r="C292" s="401" t="s">
        <v>681</v>
      </c>
      <c r="D292" s="144"/>
      <c r="E292" s="550"/>
      <c r="F292" s="144"/>
      <c r="G292" s="144"/>
      <c r="H292" s="144"/>
      <c r="I292" s="144"/>
      <c r="J292" s="144"/>
      <c r="K292" s="144"/>
      <c r="L292" s="144">
        <f t="shared" si="12"/>
        <v>0</v>
      </c>
      <c r="M292" s="144"/>
    </row>
    <row r="293" spans="1:13">
      <c r="A293" s="399"/>
      <c r="B293" s="399"/>
      <c r="C293" s="401"/>
      <c r="F293" s="379"/>
      <c r="G293" s="135"/>
      <c r="H293" s="379"/>
      <c r="I293" s="135"/>
      <c r="J293" s="379"/>
      <c r="K293" s="135"/>
      <c r="L293" s="377"/>
      <c r="M293" s="144"/>
    </row>
    <row r="294" spans="1:13" s="404" customFormat="1" ht="25.5">
      <c r="A294" s="386">
        <v>277</v>
      </c>
      <c r="B294" s="373" t="s">
        <v>682</v>
      </c>
      <c r="C294" s="401" t="s">
        <v>683</v>
      </c>
      <c r="D294" s="144">
        <f>SUM(D292,D265,D238,D228,D193,D85,D48)</f>
        <v>895558</v>
      </c>
      <c r="E294" s="550"/>
      <c r="F294" s="144">
        <f>SUM(F292,F265,F238,F228,F193,F85,F48)</f>
        <v>320</v>
      </c>
      <c r="G294" s="144"/>
      <c r="H294" s="144">
        <f>SUM(H292,H265,H238,H228,H193,H85,H48)</f>
        <v>12617.45</v>
      </c>
      <c r="I294" s="144"/>
      <c r="J294" s="144">
        <f>SUM(J292,J265,J238,J228,J193,J85,J48)</f>
        <v>1950</v>
      </c>
      <c r="K294" s="144"/>
      <c r="L294" s="144">
        <f>SUM(L292,L265,L238,L228,L193,L85,L48)</f>
        <v>910445.45</v>
      </c>
      <c r="M294" s="144"/>
    </row>
    <row r="295" spans="1:13">
      <c r="A295" s="372"/>
      <c r="D295" s="385"/>
      <c r="E295" s="551"/>
      <c r="F295" s="385"/>
      <c r="L295" s="381"/>
      <c r="M295" s="404"/>
    </row>
    <row r="296" spans="1:13" ht="25.5">
      <c r="A296" s="143"/>
      <c r="B296" s="134" t="s">
        <v>684</v>
      </c>
      <c r="C296" s="405" t="s">
        <v>685</v>
      </c>
      <c r="F296" s="379"/>
      <c r="G296" s="135"/>
      <c r="H296" s="379"/>
      <c r="I296" s="135"/>
      <c r="J296" s="379"/>
      <c r="K296" s="135"/>
      <c r="L296" s="377">
        <f t="shared" ref="L296:L319" si="13">SUM(J296,H296,F296,D296)</f>
        <v>0</v>
      </c>
      <c r="M296" s="144"/>
    </row>
    <row r="297" spans="1:13" ht="25.5">
      <c r="A297" s="143"/>
      <c r="B297" s="134" t="s">
        <v>686</v>
      </c>
      <c r="C297" s="405" t="s">
        <v>687</v>
      </c>
      <c r="F297" s="379"/>
      <c r="G297" s="135"/>
      <c r="H297" s="379"/>
      <c r="I297" s="135"/>
      <c r="J297" s="379"/>
      <c r="K297" s="135"/>
      <c r="L297" s="377">
        <f t="shared" si="13"/>
        <v>0</v>
      </c>
      <c r="M297" s="144"/>
    </row>
    <row r="298" spans="1:13" s="404" customFormat="1" ht="25.5">
      <c r="A298" s="399"/>
      <c r="B298" s="374" t="s">
        <v>688</v>
      </c>
      <c r="C298" s="401" t="s">
        <v>689</v>
      </c>
      <c r="D298" s="144"/>
      <c r="E298" s="550"/>
      <c r="F298" s="144"/>
      <c r="G298" s="144"/>
      <c r="H298" s="144"/>
      <c r="I298" s="144"/>
      <c r="J298" s="144"/>
      <c r="K298" s="144"/>
      <c r="L298" s="144">
        <f t="shared" si="13"/>
        <v>0</v>
      </c>
      <c r="M298" s="144"/>
    </row>
    <row r="299" spans="1:13" s="419" customFormat="1" ht="38.25">
      <c r="A299" s="415"/>
      <c r="B299" s="140" t="s">
        <v>690</v>
      </c>
      <c r="C299" s="416" t="s">
        <v>691</v>
      </c>
      <c r="D299" s="418"/>
      <c r="E299" s="554"/>
      <c r="F299" s="418"/>
      <c r="G299" s="145"/>
      <c r="H299" s="418"/>
      <c r="I299" s="145"/>
      <c r="J299" s="418"/>
      <c r="K299" s="145"/>
      <c r="L299" s="417">
        <f t="shared" si="13"/>
        <v>0</v>
      </c>
      <c r="M299" s="200"/>
    </row>
    <row r="300" spans="1:13" s="419" customFormat="1" ht="25.5">
      <c r="A300" s="415"/>
      <c r="B300" s="140" t="s">
        <v>692</v>
      </c>
      <c r="C300" s="416" t="s">
        <v>693</v>
      </c>
      <c r="D300" s="418"/>
      <c r="E300" s="554"/>
      <c r="F300" s="418"/>
      <c r="G300" s="145"/>
      <c r="H300" s="418"/>
      <c r="I300" s="145"/>
      <c r="J300" s="418"/>
      <c r="K300" s="145"/>
      <c r="L300" s="417">
        <f t="shared" si="13"/>
        <v>0</v>
      </c>
      <c r="M300" s="200"/>
    </row>
    <row r="301" spans="1:13" s="381" customFormat="1">
      <c r="A301" s="143"/>
      <c r="B301" s="136" t="s">
        <v>694</v>
      </c>
      <c r="C301" s="405" t="s">
        <v>695</v>
      </c>
      <c r="D301" s="377"/>
      <c r="E301" s="550"/>
      <c r="F301" s="377"/>
      <c r="G301" s="144"/>
      <c r="H301" s="377"/>
      <c r="I301" s="144"/>
      <c r="J301" s="377"/>
      <c r="K301" s="144"/>
      <c r="L301" s="377">
        <f t="shared" si="13"/>
        <v>0</v>
      </c>
      <c r="M301" s="144"/>
    </row>
    <row r="302" spans="1:13" s="381" customFormat="1" ht="25.5">
      <c r="A302" s="399"/>
      <c r="B302" s="390" t="s">
        <v>696</v>
      </c>
      <c r="C302" s="401" t="s">
        <v>697</v>
      </c>
      <c r="D302" s="144"/>
      <c r="E302" s="550"/>
      <c r="F302" s="144"/>
      <c r="G302" s="144"/>
      <c r="H302" s="144"/>
      <c r="I302" s="144"/>
      <c r="J302" s="144"/>
      <c r="K302" s="144"/>
      <c r="L302" s="144">
        <f t="shared" si="13"/>
        <v>0</v>
      </c>
      <c r="M302" s="144"/>
    </row>
    <row r="303" spans="1:13" s="398" customFormat="1">
      <c r="A303" s="408"/>
      <c r="B303" s="140" t="s">
        <v>698</v>
      </c>
      <c r="C303" s="409" t="s">
        <v>699</v>
      </c>
      <c r="D303" s="395"/>
      <c r="E303" s="549"/>
      <c r="F303" s="395"/>
      <c r="G303" s="138"/>
      <c r="H303" s="395"/>
      <c r="I303" s="138"/>
      <c r="J303" s="395"/>
      <c r="K303" s="138"/>
      <c r="L303" s="397">
        <f t="shared" si="13"/>
        <v>0</v>
      </c>
      <c r="M303" s="199"/>
    </row>
    <row r="304" spans="1:13" s="398" customFormat="1">
      <c r="A304" s="408"/>
      <c r="B304" s="140" t="s">
        <v>700</v>
      </c>
      <c r="C304" s="409" t="s">
        <v>701</v>
      </c>
      <c r="D304" s="395"/>
      <c r="E304" s="555"/>
      <c r="F304" s="395"/>
      <c r="G304" s="146"/>
      <c r="H304" s="395"/>
      <c r="I304" s="146"/>
      <c r="J304" s="395"/>
      <c r="K304" s="146"/>
      <c r="L304" s="397">
        <f t="shared" si="13"/>
        <v>0</v>
      </c>
      <c r="M304" s="201"/>
    </row>
    <row r="305" spans="1:13">
      <c r="A305" s="143"/>
      <c r="B305" s="134" t="s">
        <v>702</v>
      </c>
      <c r="C305" s="405" t="s">
        <v>703</v>
      </c>
      <c r="E305" s="556"/>
      <c r="F305" s="379"/>
      <c r="G305" s="147"/>
      <c r="H305" s="379"/>
      <c r="I305" s="147"/>
      <c r="J305" s="379"/>
      <c r="K305" s="147"/>
      <c r="L305" s="377">
        <f t="shared" si="13"/>
        <v>0</v>
      </c>
      <c r="M305" s="202"/>
    </row>
    <row r="306" spans="1:13">
      <c r="A306" s="143"/>
      <c r="B306" s="134" t="s">
        <v>704</v>
      </c>
      <c r="C306" s="405" t="s">
        <v>705</v>
      </c>
      <c r="E306" s="556"/>
      <c r="F306" s="379"/>
      <c r="G306" s="147"/>
      <c r="H306" s="379"/>
      <c r="I306" s="147"/>
      <c r="J306" s="379"/>
      <c r="K306" s="147"/>
      <c r="L306" s="377">
        <f t="shared" si="13"/>
        <v>0</v>
      </c>
      <c r="M306" s="202"/>
    </row>
    <row r="307" spans="1:13">
      <c r="A307" s="143"/>
      <c r="B307" s="134" t="s">
        <v>706</v>
      </c>
      <c r="C307" s="405" t="s">
        <v>707</v>
      </c>
      <c r="E307" s="556"/>
      <c r="F307" s="379"/>
      <c r="G307" s="147"/>
      <c r="H307" s="379"/>
      <c r="I307" s="147"/>
      <c r="J307" s="379"/>
      <c r="K307" s="147"/>
      <c r="L307" s="377">
        <f t="shared" si="13"/>
        <v>0</v>
      </c>
      <c r="M307" s="202"/>
    </row>
    <row r="308" spans="1:13" s="381" customFormat="1">
      <c r="A308" s="143"/>
      <c r="B308" s="420" t="s">
        <v>708</v>
      </c>
      <c r="C308" s="405" t="s">
        <v>709</v>
      </c>
      <c r="D308" s="377"/>
      <c r="E308" s="550"/>
      <c r="F308" s="377"/>
      <c r="G308" s="144"/>
      <c r="H308" s="377"/>
      <c r="I308" s="144"/>
      <c r="J308" s="377"/>
      <c r="K308" s="144"/>
      <c r="L308" s="377">
        <f t="shared" si="13"/>
        <v>0</v>
      </c>
      <c r="M308" s="144"/>
    </row>
    <row r="309" spans="1:13" s="404" customFormat="1">
      <c r="A309" s="399"/>
      <c r="B309" s="390" t="s">
        <v>710</v>
      </c>
      <c r="C309" s="401" t="s">
        <v>711</v>
      </c>
      <c r="D309" s="144">
        <f>SUM(D310:D311)</f>
        <v>339301</v>
      </c>
      <c r="E309" s="550"/>
      <c r="F309" s="144">
        <f>SUM(F310:F311)</f>
        <v>10259</v>
      </c>
      <c r="G309" s="144"/>
      <c r="H309" s="144">
        <f>SUM(H310:H311)</f>
        <v>9537</v>
      </c>
      <c r="I309" s="144"/>
      <c r="J309" s="144">
        <f>SUM(J310:J311)</f>
        <v>245</v>
      </c>
      <c r="K309" s="144"/>
      <c r="L309" s="144">
        <f t="shared" si="13"/>
        <v>359342</v>
      </c>
      <c r="M309" s="144"/>
    </row>
    <row r="310" spans="1:13">
      <c r="A310" s="143"/>
      <c r="B310" s="134" t="s">
        <v>712</v>
      </c>
      <c r="C310" s="405" t="s">
        <v>713</v>
      </c>
      <c r="D310" s="379">
        <v>339301</v>
      </c>
      <c r="F310" s="379">
        <v>10259</v>
      </c>
      <c r="G310" s="135"/>
      <c r="H310" s="379">
        <v>9537</v>
      </c>
      <c r="I310" s="135"/>
      <c r="J310" s="379">
        <v>245</v>
      </c>
      <c r="K310" s="135"/>
      <c r="L310" s="377">
        <f t="shared" si="13"/>
        <v>359342</v>
      </c>
      <c r="M310" s="144"/>
    </row>
    <row r="311" spans="1:13">
      <c r="A311" s="143"/>
      <c r="B311" s="134" t="s">
        <v>714</v>
      </c>
      <c r="C311" s="405" t="s">
        <v>715</v>
      </c>
      <c r="F311" s="379"/>
      <c r="G311" s="135"/>
      <c r="H311" s="379"/>
      <c r="I311" s="135"/>
      <c r="J311" s="379"/>
      <c r="K311" s="135"/>
      <c r="L311" s="377">
        <f t="shared" si="13"/>
        <v>0</v>
      </c>
      <c r="M311" s="144"/>
    </row>
    <row r="312" spans="1:13">
      <c r="A312" s="143"/>
      <c r="B312" s="420" t="s">
        <v>716</v>
      </c>
      <c r="C312" s="405" t="s">
        <v>717</v>
      </c>
      <c r="D312" s="379">
        <v>9421</v>
      </c>
      <c r="F312" s="379"/>
      <c r="G312" s="135"/>
      <c r="H312" s="379"/>
      <c r="I312" s="135"/>
      <c r="J312" s="379"/>
      <c r="K312" s="135"/>
      <c r="L312" s="377">
        <f t="shared" si="13"/>
        <v>9421</v>
      </c>
      <c r="M312" s="144"/>
    </row>
    <row r="313" spans="1:13">
      <c r="A313" s="143"/>
      <c r="B313" s="420" t="s">
        <v>718</v>
      </c>
      <c r="C313" s="405" t="s">
        <v>719</v>
      </c>
      <c r="F313" s="379"/>
      <c r="G313" s="135"/>
      <c r="H313" s="379"/>
      <c r="I313" s="135"/>
      <c r="J313" s="379"/>
      <c r="K313" s="135"/>
      <c r="L313" s="377">
        <f t="shared" si="13"/>
        <v>0</v>
      </c>
      <c r="M313" s="144"/>
    </row>
    <row r="314" spans="1:13">
      <c r="A314" s="143"/>
      <c r="B314" s="420" t="s">
        <v>720</v>
      </c>
      <c r="C314" s="405" t="s">
        <v>721</v>
      </c>
      <c r="F314" s="379">
        <f>SUM('04 kiadás'!F338-'03 bevétel'!F228-F310)</f>
        <v>135970.24977881281</v>
      </c>
      <c r="G314" s="135"/>
      <c r="H314" s="379">
        <f>SUM('04 kiadás'!H338-'03 bevétel'!H228-H310)</f>
        <v>230247.00229</v>
      </c>
      <c r="I314" s="135"/>
      <c r="J314" s="379">
        <f>SUM('04 kiadás'!J338-'03 bevétel'!J228-J310)</f>
        <v>49562.737266666663</v>
      </c>
      <c r="K314" s="135"/>
      <c r="L314" s="377">
        <f t="shared" si="13"/>
        <v>415779.98933547951</v>
      </c>
      <c r="M314" s="144"/>
    </row>
    <row r="315" spans="1:13">
      <c r="A315" s="143"/>
      <c r="B315" s="420" t="s">
        <v>722</v>
      </c>
      <c r="C315" s="405" t="s">
        <v>723</v>
      </c>
      <c r="F315" s="379"/>
      <c r="G315" s="135"/>
      <c r="H315" s="379"/>
      <c r="I315" s="135"/>
      <c r="J315" s="379"/>
      <c r="K315" s="135"/>
      <c r="L315" s="377">
        <f t="shared" si="13"/>
        <v>0</v>
      </c>
      <c r="M315" s="144"/>
    </row>
    <row r="316" spans="1:13" s="381" customFormat="1">
      <c r="A316" s="143"/>
      <c r="B316" s="420" t="s">
        <v>724</v>
      </c>
      <c r="C316" s="405" t="s">
        <v>725</v>
      </c>
      <c r="D316" s="377"/>
      <c r="E316" s="550"/>
      <c r="F316" s="377"/>
      <c r="G316" s="144"/>
      <c r="H316" s="377"/>
      <c r="I316" s="144"/>
      <c r="J316" s="377"/>
      <c r="K316" s="144"/>
      <c r="L316" s="377">
        <f t="shared" si="13"/>
        <v>0</v>
      </c>
      <c r="M316" s="144"/>
    </row>
    <row r="317" spans="1:13">
      <c r="A317" s="143"/>
      <c r="B317" s="134" t="s">
        <v>726</v>
      </c>
      <c r="C317" s="405" t="s">
        <v>727</v>
      </c>
      <c r="F317" s="379"/>
      <c r="G317" s="135"/>
      <c r="H317" s="379"/>
      <c r="I317" s="135"/>
      <c r="J317" s="379"/>
      <c r="K317" s="135"/>
      <c r="L317" s="377">
        <f t="shared" si="13"/>
        <v>0</v>
      </c>
      <c r="M317" s="144"/>
    </row>
    <row r="318" spans="1:13">
      <c r="A318" s="143"/>
      <c r="B318" s="134" t="s">
        <v>728</v>
      </c>
      <c r="C318" s="405" t="s">
        <v>729</v>
      </c>
      <c r="F318" s="379"/>
      <c r="G318" s="135"/>
      <c r="H318" s="379"/>
      <c r="I318" s="135"/>
      <c r="J318" s="379"/>
      <c r="K318" s="135"/>
      <c r="L318" s="377">
        <f t="shared" si="13"/>
        <v>0</v>
      </c>
      <c r="M318" s="144"/>
    </row>
    <row r="319" spans="1:13">
      <c r="A319" s="143"/>
      <c r="B319" s="420" t="s">
        <v>730</v>
      </c>
      <c r="C319" s="405" t="s">
        <v>731</v>
      </c>
      <c r="F319" s="379"/>
      <c r="G319" s="135"/>
      <c r="H319" s="379"/>
      <c r="I319" s="135"/>
      <c r="J319" s="379"/>
      <c r="K319" s="135"/>
      <c r="L319" s="377">
        <f t="shared" si="13"/>
        <v>0</v>
      </c>
      <c r="M319" s="144"/>
    </row>
    <row r="320" spans="1:13" s="402" customFormat="1">
      <c r="A320" s="399"/>
      <c r="B320" s="390" t="s">
        <v>732</v>
      </c>
      <c r="C320" s="401" t="s">
        <v>733</v>
      </c>
      <c r="D320" s="135">
        <f>SUM(D319,D316,D315,D314,D313,D312,D309,D308,D301)</f>
        <v>348722</v>
      </c>
      <c r="E320" s="546"/>
      <c r="F320" s="135">
        <f>SUM(F301,F308,F309,F312,F313,F314,F315,F316,F319)</f>
        <v>146229.24977881281</v>
      </c>
      <c r="G320" s="135"/>
      <c r="H320" s="135">
        <f>SUM(H301,H308,H309,H312,H313,H314,H315,H316,H319)</f>
        <v>239784.00229</v>
      </c>
      <c r="I320" s="135"/>
      <c r="J320" s="135">
        <f>SUM(J301,J308,J309,J312,J313,J314,J315,J316,J319)</f>
        <v>49807.737266666663</v>
      </c>
      <c r="K320" s="135"/>
      <c r="L320" s="135">
        <f>SUM(L301,L309,L311,L312,L313,L314,L315,L316,L319)</f>
        <v>784542.98933547945</v>
      </c>
      <c r="M320" s="135"/>
    </row>
    <row r="321" spans="1:13" s="398" customFormat="1" ht="25.5">
      <c r="A321" s="408"/>
      <c r="B321" s="140" t="s">
        <v>734</v>
      </c>
      <c r="C321" s="409" t="s">
        <v>735</v>
      </c>
      <c r="D321" s="395"/>
      <c r="E321" s="549"/>
      <c r="F321" s="395"/>
      <c r="G321" s="138"/>
      <c r="H321" s="395"/>
      <c r="I321" s="138"/>
      <c r="J321" s="395"/>
      <c r="K321" s="138"/>
      <c r="L321" s="397">
        <f t="shared" ref="L321:L331" si="14">SUM(J321,H321,F321,D321)</f>
        <v>0</v>
      </c>
      <c r="M321" s="199"/>
    </row>
    <row r="322" spans="1:13" s="398" customFormat="1" ht="25.5">
      <c r="A322" s="408"/>
      <c r="B322" s="421" t="s">
        <v>736</v>
      </c>
      <c r="C322" s="409" t="s">
        <v>737</v>
      </c>
      <c r="D322" s="395"/>
      <c r="E322" s="549"/>
      <c r="F322" s="395"/>
      <c r="G322" s="138"/>
      <c r="H322" s="395"/>
      <c r="I322" s="138"/>
      <c r="J322" s="395"/>
      <c r="K322" s="138"/>
      <c r="L322" s="397">
        <f t="shared" si="14"/>
        <v>0</v>
      </c>
      <c r="M322" s="199"/>
    </row>
    <row r="323" spans="1:13" s="398" customFormat="1">
      <c r="A323" s="408"/>
      <c r="B323" s="140" t="s">
        <v>738</v>
      </c>
      <c r="C323" s="409" t="s">
        <v>739</v>
      </c>
      <c r="D323" s="395"/>
      <c r="E323" s="549"/>
      <c r="F323" s="395"/>
      <c r="G323" s="138"/>
      <c r="H323" s="395"/>
      <c r="I323" s="138"/>
      <c r="J323" s="395"/>
      <c r="K323" s="138"/>
      <c r="L323" s="397">
        <f t="shared" si="14"/>
        <v>0</v>
      </c>
      <c r="M323" s="199"/>
    </row>
    <row r="324" spans="1:13" s="398" customFormat="1" ht="25.5">
      <c r="A324" s="408"/>
      <c r="B324" s="421" t="s">
        <v>740</v>
      </c>
      <c r="C324" s="409" t="s">
        <v>741</v>
      </c>
      <c r="D324" s="395"/>
      <c r="E324" s="549"/>
      <c r="F324" s="395"/>
      <c r="G324" s="138"/>
      <c r="H324" s="395"/>
      <c r="I324" s="138"/>
      <c r="J324" s="395"/>
      <c r="K324" s="138"/>
      <c r="L324" s="397">
        <f t="shared" si="14"/>
        <v>0</v>
      </c>
      <c r="M324" s="199"/>
    </row>
    <row r="325" spans="1:13" s="398" customFormat="1">
      <c r="A325" s="408"/>
      <c r="B325" s="421" t="s">
        <v>742</v>
      </c>
      <c r="C325" s="409" t="s">
        <v>743</v>
      </c>
      <c r="D325" s="395"/>
      <c r="E325" s="549"/>
      <c r="F325" s="395"/>
      <c r="G325" s="138"/>
      <c r="H325" s="395"/>
      <c r="I325" s="138"/>
      <c r="J325" s="395"/>
      <c r="K325" s="138"/>
      <c r="L325" s="397">
        <f t="shared" si="14"/>
        <v>0</v>
      </c>
      <c r="M325" s="199"/>
    </row>
    <row r="326" spans="1:13" s="404" customFormat="1">
      <c r="A326" s="399"/>
      <c r="B326" s="390" t="s">
        <v>744</v>
      </c>
      <c r="C326" s="401" t="s">
        <v>745</v>
      </c>
      <c r="D326" s="144"/>
      <c r="E326" s="550"/>
      <c r="F326" s="144"/>
      <c r="G326" s="144"/>
      <c r="H326" s="144"/>
      <c r="I326" s="144"/>
      <c r="J326" s="144"/>
      <c r="K326" s="144"/>
      <c r="L326" s="144">
        <f t="shared" si="14"/>
        <v>0</v>
      </c>
      <c r="M326" s="144"/>
    </row>
    <row r="327" spans="1:13" s="402" customFormat="1">
      <c r="A327" s="399"/>
      <c r="B327" s="407" t="s">
        <v>746</v>
      </c>
      <c r="C327" s="401" t="s">
        <v>747</v>
      </c>
      <c r="D327" s="135"/>
      <c r="E327" s="546"/>
      <c r="F327" s="135"/>
      <c r="G327" s="135"/>
      <c r="H327" s="135"/>
      <c r="I327" s="135"/>
      <c r="J327" s="135"/>
      <c r="K327" s="135"/>
      <c r="L327" s="144">
        <f t="shared" si="14"/>
        <v>0</v>
      </c>
      <c r="M327" s="144"/>
    </row>
    <row r="328" spans="1:13" s="404" customFormat="1" ht="25.5">
      <c r="A328" s="399"/>
      <c r="B328" s="390" t="s">
        <v>748</v>
      </c>
      <c r="C328" s="401" t="s">
        <v>749</v>
      </c>
      <c r="D328" s="144"/>
      <c r="E328" s="550"/>
      <c r="F328" s="144"/>
      <c r="G328" s="144"/>
      <c r="H328" s="144"/>
      <c r="I328" s="144"/>
      <c r="J328" s="144"/>
      <c r="K328" s="144"/>
      <c r="L328" s="144">
        <f t="shared" si="14"/>
        <v>0</v>
      </c>
      <c r="M328" s="144"/>
    </row>
    <row r="329" spans="1:13" s="398" customFormat="1" ht="38.25">
      <c r="A329" s="408"/>
      <c r="B329" s="140" t="s">
        <v>750</v>
      </c>
      <c r="C329" s="409" t="s">
        <v>751</v>
      </c>
      <c r="D329" s="395"/>
      <c r="E329" s="549"/>
      <c r="F329" s="395"/>
      <c r="G329" s="138"/>
      <c r="H329" s="395"/>
      <c r="I329" s="138"/>
      <c r="J329" s="395"/>
      <c r="K329" s="138"/>
      <c r="L329" s="397">
        <f t="shared" si="14"/>
        <v>0</v>
      </c>
      <c r="M329" s="199"/>
    </row>
    <row r="330" spans="1:13" s="398" customFormat="1" ht="63.75">
      <c r="A330" s="408"/>
      <c r="B330" s="140" t="s">
        <v>752</v>
      </c>
      <c r="C330" s="409" t="s">
        <v>753</v>
      </c>
      <c r="D330" s="395"/>
      <c r="E330" s="549"/>
      <c r="F330" s="395"/>
      <c r="G330" s="138"/>
      <c r="H330" s="395"/>
      <c r="I330" s="138"/>
      <c r="J330" s="395"/>
      <c r="K330" s="138"/>
      <c r="L330" s="397">
        <f t="shared" si="14"/>
        <v>0</v>
      </c>
      <c r="M330" s="199"/>
    </row>
    <row r="331" spans="1:13" s="398" customFormat="1">
      <c r="A331" s="408"/>
      <c r="B331" s="140" t="s">
        <v>754</v>
      </c>
      <c r="C331" s="409" t="s">
        <v>755</v>
      </c>
      <c r="D331" s="395"/>
      <c r="E331" s="549"/>
      <c r="F331" s="395"/>
      <c r="G331" s="138"/>
      <c r="H331" s="395"/>
      <c r="I331" s="138"/>
      <c r="J331" s="395"/>
      <c r="K331" s="138"/>
      <c r="L331" s="397">
        <f t="shared" si="14"/>
        <v>0</v>
      </c>
      <c r="M331" s="199"/>
    </row>
    <row r="332" spans="1:13" s="404" customFormat="1" ht="28.5" customHeight="1">
      <c r="A332" s="399"/>
      <c r="B332" s="399" t="s">
        <v>756</v>
      </c>
      <c r="C332" s="401" t="s">
        <v>757</v>
      </c>
      <c r="D332" s="144">
        <f>SUM(D320,D326,D327,D328)</f>
        <v>348722</v>
      </c>
      <c r="E332" s="550"/>
      <c r="F332" s="144">
        <f>SUM(F320,F326,F327,F328)</f>
        <v>146229.24977881281</v>
      </c>
      <c r="G332" s="144"/>
      <c r="H332" s="144">
        <f>SUM(H320,H326,H327,H328)</f>
        <v>239784.00229</v>
      </c>
      <c r="I332" s="144"/>
      <c r="J332" s="144">
        <f>SUM(J320,J326,J327,J328)</f>
        <v>49807.737266666663</v>
      </c>
      <c r="K332" s="144"/>
      <c r="L332" s="144">
        <f>SUM(L320,L326,L327,L328)</f>
        <v>784542.98933547945</v>
      </c>
      <c r="M332" s="144"/>
    </row>
    <row r="333" spans="1:13">
      <c r="D333" s="423"/>
      <c r="E333" s="551"/>
      <c r="H333" s="423"/>
      <c r="J333" s="423"/>
      <c r="L333" s="424"/>
      <c r="M333" s="404"/>
    </row>
    <row r="334" spans="1:13" s="404" customFormat="1" ht="21.75" customHeight="1">
      <c r="A334" s="399"/>
      <c r="B334" s="399" t="s">
        <v>758</v>
      </c>
      <c r="C334" s="401" t="s">
        <v>759</v>
      </c>
      <c r="D334" s="425">
        <f>SUM(D48,D85,D193,D228,D238,D265,D292,D332)</f>
        <v>1244280</v>
      </c>
      <c r="E334" s="557"/>
      <c r="F334" s="425">
        <f>SUM(F48,F85,F193,F228,F238,F265,F292,F332)</f>
        <v>146549.24977881281</v>
      </c>
      <c r="G334" s="425"/>
      <c r="H334" s="425">
        <f>SUM(H48,H85,H193,H228,H238,H265,H292,H332)</f>
        <v>252401.45229000002</v>
      </c>
      <c r="I334" s="425"/>
      <c r="J334" s="425">
        <f>SUM(J48,J85,J193,J228,J238,J265,J292,J332)</f>
        <v>51757.737266666663</v>
      </c>
      <c r="K334" s="425"/>
      <c r="L334" s="425">
        <f>SUM(L48,L85,L193,L228,L238,L265,L292,L332)</f>
        <v>1694988.4393354794</v>
      </c>
      <c r="M334" s="425"/>
    </row>
    <row r="335" spans="1:13" s="402" customFormat="1" ht="25.5">
      <c r="A335" s="426"/>
      <c r="B335" s="404" t="s">
        <v>760</v>
      </c>
      <c r="C335" s="401"/>
      <c r="D335" s="427">
        <f>SUM(D334)</f>
        <v>1244280</v>
      </c>
      <c r="E335" s="546"/>
      <c r="F335" s="427">
        <f>SUM(F334-F314)</f>
        <v>10579</v>
      </c>
      <c r="H335" s="427">
        <f>SUM(H334-H314)</f>
        <v>22154.450000000012</v>
      </c>
      <c r="J335" s="427">
        <f>SUM(J334-J314)</f>
        <v>2195</v>
      </c>
      <c r="L335" s="427">
        <f>SUM(D335,F335,H335,J335)</f>
        <v>1279208.45</v>
      </c>
    </row>
  </sheetData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1" fitToHeight="0" orientation="landscape" r:id="rId1"/>
  <headerFooter>
    <oddHeader>&amp;R&amp;"Calibri Light,Normál"Páty Község Önkormányzatának 2016. évi költségvetése
3.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M339"/>
  <sheetViews>
    <sheetView view="pageBreakPreview" zoomScaleNormal="100" zoomScaleSheetLayoutView="100" workbookViewId="0">
      <selection activeCell="L2" sqref="L2"/>
    </sheetView>
  </sheetViews>
  <sheetFormatPr defaultColWidth="11.42578125" defaultRowHeight="12.75" outlineLevelRow="3"/>
  <cols>
    <col min="1" max="1" width="4.140625" style="496" customWidth="1"/>
    <col min="2" max="2" width="43.42578125" style="385" customWidth="1"/>
    <col min="3" max="3" width="7.5703125" style="432" customWidth="1"/>
    <col min="4" max="4" width="12" style="135" customWidth="1"/>
    <col min="5" max="5" width="12" style="379" customWidth="1"/>
    <col min="6" max="6" width="12" style="478" customWidth="1"/>
    <col min="7" max="7" width="12" style="437" customWidth="1"/>
    <col min="8" max="8" width="12" style="451" customWidth="1"/>
    <col min="9" max="9" width="12" style="437" customWidth="1"/>
    <col min="10" max="10" width="12" style="451" customWidth="1"/>
    <col min="11" max="11" width="12" style="437" customWidth="1"/>
    <col min="12" max="12" width="12.28515625" style="451" customWidth="1"/>
    <col min="13" max="13" width="12.28515625" style="437" customWidth="1"/>
    <col min="14" max="16384" width="11.42578125" style="437"/>
  </cols>
  <sheetData>
    <row r="1" spans="1:13" s="402" customFormat="1" ht="55.5" customHeight="1">
      <c r="A1" s="581" t="s">
        <v>81</v>
      </c>
      <c r="B1" s="580" t="s">
        <v>82</v>
      </c>
      <c r="C1" s="582" t="s">
        <v>83</v>
      </c>
      <c r="D1" s="583" t="s">
        <v>49</v>
      </c>
      <c r="E1" s="583"/>
      <c r="F1" s="584" t="s">
        <v>56</v>
      </c>
      <c r="G1" s="584"/>
      <c r="H1" s="580" t="s">
        <v>68</v>
      </c>
      <c r="I1" s="580"/>
      <c r="J1" s="580" t="s">
        <v>77</v>
      </c>
      <c r="K1" s="580"/>
      <c r="L1" s="580" t="s">
        <v>85</v>
      </c>
      <c r="M1" s="580"/>
    </row>
    <row r="2" spans="1:13" s="429" customFormat="1" ht="25.5">
      <c r="A2" s="581"/>
      <c r="B2" s="580"/>
      <c r="C2" s="582"/>
      <c r="D2" s="543" t="s">
        <v>1</v>
      </c>
      <c r="E2" s="428" t="s">
        <v>761</v>
      </c>
      <c r="F2" s="543" t="s">
        <v>1</v>
      </c>
      <c r="G2" s="428" t="s">
        <v>761</v>
      </c>
      <c r="H2" s="543" t="s">
        <v>1</v>
      </c>
      <c r="I2" s="428" t="s">
        <v>761</v>
      </c>
      <c r="J2" s="543" t="s">
        <v>1</v>
      </c>
      <c r="K2" s="428" t="s">
        <v>761</v>
      </c>
      <c r="L2" s="543" t="s">
        <v>1</v>
      </c>
      <c r="M2" s="428" t="s">
        <v>761</v>
      </c>
    </row>
    <row r="3" spans="1:13" outlineLevel="2">
      <c r="A3" s="430" t="s">
        <v>762</v>
      </c>
      <c r="B3" s="431" t="s">
        <v>763</v>
      </c>
      <c r="C3" s="432" t="s">
        <v>764</v>
      </c>
      <c r="D3" s="433">
        <f>SUM(bérek!S9)/1000</f>
        <v>11042.4</v>
      </c>
      <c r="E3" s="434"/>
      <c r="F3" s="433">
        <f>SUM(bérek!S31)/1000</f>
        <v>83963.10767123288</v>
      </c>
      <c r="G3" s="434"/>
      <c r="H3" s="433">
        <f>SUM(bérek!S60)/1000</f>
        <v>129582.156</v>
      </c>
      <c r="I3" s="434"/>
      <c r="J3" s="433">
        <f>SUM(bérek!S112)/1000</f>
        <v>9959.2000000000007</v>
      </c>
      <c r="K3" s="434"/>
      <c r="L3" s="433">
        <f t="shared" ref="L3:L16" si="0">SUM(D3,F3,H3,J3)</f>
        <v>234546.86367123289</v>
      </c>
      <c r="M3" s="436"/>
    </row>
    <row r="4" spans="1:13" outlineLevel="2">
      <c r="A4" s="430" t="s">
        <v>765</v>
      </c>
      <c r="B4" s="431" t="s">
        <v>766</v>
      </c>
      <c r="C4" s="432" t="s">
        <v>767</v>
      </c>
      <c r="D4" s="433">
        <f>SUM(bérek!T9)/1000</f>
        <v>650</v>
      </c>
      <c r="E4" s="434"/>
      <c r="F4" s="433">
        <f>SUM(bérek!T31)/1000</f>
        <v>5200</v>
      </c>
      <c r="G4" s="434"/>
      <c r="H4" s="433">
        <f>SUM(bérek!T60)/1000</f>
        <v>10230</v>
      </c>
      <c r="I4" s="434"/>
      <c r="J4" s="433">
        <f>SUM(bérek!T112)/1000</f>
        <v>750</v>
      </c>
      <c r="K4" s="434"/>
      <c r="L4" s="433">
        <f t="shared" si="0"/>
        <v>16830</v>
      </c>
      <c r="M4" s="436"/>
    </row>
    <row r="5" spans="1:13" outlineLevel="2">
      <c r="A5" s="430" t="s">
        <v>768</v>
      </c>
      <c r="B5" s="431" t="s">
        <v>769</v>
      </c>
      <c r="C5" s="432" t="s">
        <v>770</v>
      </c>
      <c r="D5" s="433"/>
      <c r="E5" s="434"/>
      <c r="F5" s="433">
        <f>SUM(bérek!U31)/1000</f>
        <v>600</v>
      </c>
      <c r="G5" s="434"/>
      <c r="H5" s="433">
        <f>SUM(bérek!U60)/1000</f>
        <v>400</v>
      </c>
      <c r="I5" s="434"/>
      <c r="J5" s="433">
        <f>SUM(bérek!U112)/1000</f>
        <v>500</v>
      </c>
      <c r="K5" s="434"/>
      <c r="L5" s="433">
        <f t="shared" si="0"/>
        <v>1500</v>
      </c>
      <c r="M5" s="436"/>
    </row>
    <row r="6" spans="1:13" ht="25.5" outlineLevel="2">
      <c r="A6" s="430" t="s">
        <v>771</v>
      </c>
      <c r="B6" s="431" t="s">
        <v>772</v>
      </c>
      <c r="C6" s="432" t="s">
        <v>773</v>
      </c>
      <c r="D6" s="433"/>
      <c r="E6" s="434"/>
      <c r="F6" s="433">
        <f>SUM(bérek!Y31)/1000</f>
        <v>3047.82</v>
      </c>
      <c r="G6" s="434"/>
      <c r="H6" s="433">
        <f>SUM(bérek!Y60)/1000</f>
        <v>5000</v>
      </c>
      <c r="I6" s="434"/>
      <c r="J6" s="433"/>
      <c r="K6" s="434"/>
      <c r="L6" s="433">
        <f t="shared" si="0"/>
        <v>8047.82</v>
      </c>
      <c r="M6" s="436"/>
    </row>
    <row r="7" spans="1:13" outlineLevel="2">
      <c r="A7" s="430" t="s">
        <v>774</v>
      </c>
      <c r="B7" s="431" t="s">
        <v>775</v>
      </c>
      <c r="C7" s="432" t="s">
        <v>776</v>
      </c>
      <c r="D7" s="433"/>
      <c r="E7" s="434"/>
      <c r="F7" s="433">
        <f>SUM(bérek!Z31)/1000</f>
        <v>0</v>
      </c>
      <c r="G7" s="434"/>
      <c r="H7" s="433">
        <f>SUM(bérek!Z60)/1000</f>
        <v>0</v>
      </c>
      <c r="I7" s="434"/>
      <c r="J7" s="433"/>
      <c r="K7" s="434"/>
      <c r="L7" s="433">
        <f t="shared" si="0"/>
        <v>0</v>
      </c>
      <c r="M7" s="436"/>
    </row>
    <row r="8" spans="1:13" outlineLevel="2">
      <c r="A8" s="430" t="s">
        <v>777</v>
      </c>
      <c r="B8" s="431" t="s">
        <v>778</v>
      </c>
      <c r="C8" s="432" t="s">
        <v>779</v>
      </c>
      <c r="D8" s="433">
        <f>SUM(bérek!AA9)/1000</f>
        <v>0</v>
      </c>
      <c r="E8" s="434"/>
      <c r="F8" s="433"/>
      <c r="G8" s="434"/>
      <c r="H8" s="433">
        <f>SUM(bérek!AA60)/1000</f>
        <v>9058.8510000000006</v>
      </c>
      <c r="I8" s="434"/>
      <c r="J8" s="433"/>
      <c r="K8" s="434"/>
      <c r="L8" s="433">
        <f t="shared" si="0"/>
        <v>9058.8510000000006</v>
      </c>
      <c r="M8" s="436"/>
    </row>
    <row r="9" spans="1:13" outlineLevel="2">
      <c r="A9" s="430" t="s">
        <v>780</v>
      </c>
      <c r="B9" s="431" t="s">
        <v>781</v>
      </c>
      <c r="C9" s="432" t="s">
        <v>782</v>
      </c>
      <c r="D9" s="433">
        <f>SUM(bérek!AB9)/1000</f>
        <v>844.9</v>
      </c>
      <c r="E9" s="434"/>
      <c r="F9" s="433">
        <f>SUM(bérek!AB31)/1000</f>
        <v>4349.1902648401829</v>
      </c>
      <c r="G9" s="434"/>
      <c r="H9" s="433">
        <f>SUM(bérek!AB60)/1000</f>
        <v>8380.02</v>
      </c>
      <c r="I9" s="434"/>
      <c r="J9" s="433">
        <f>SUM(bérek!AB112)/1000</f>
        <v>732.24666666666667</v>
      </c>
      <c r="K9" s="434"/>
      <c r="L9" s="433">
        <f t="shared" si="0"/>
        <v>14306.356931506849</v>
      </c>
      <c r="M9" s="436"/>
    </row>
    <row r="10" spans="1:13" outlineLevel="2">
      <c r="A10" s="430" t="s">
        <v>783</v>
      </c>
      <c r="B10" s="431" t="s">
        <v>784</v>
      </c>
      <c r="C10" s="432" t="s">
        <v>785</v>
      </c>
      <c r="D10" s="433">
        <f>SUM(bérek!AC9)/1000</f>
        <v>0</v>
      </c>
      <c r="F10" s="433">
        <f>SUM(bérek!AC31)/1000</f>
        <v>0</v>
      </c>
      <c r="G10" s="379"/>
      <c r="H10" s="433">
        <f>SUM(bérek!AC60)/1000</f>
        <v>0</v>
      </c>
      <c r="I10" s="379"/>
      <c r="J10" s="433"/>
      <c r="K10" s="379"/>
      <c r="L10" s="433">
        <f t="shared" si="0"/>
        <v>0</v>
      </c>
      <c r="M10" s="436"/>
    </row>
    <row r="11" spans="1:13" outlineLevel="2">
      <c r="A11" s="430" t="s">
        <v>786</v>
      </c>
      <c r="B11" s="431" t="s">
        <v>787</v>
      </c>
      <c r="C11" s="432" t="s">
        <v>788</v>
      </c>
      <c r="D11" s="433">
        <f>SUM(bérek!AE9)/1000</f>
        <v>480</v>
      </c>
      <c r="E11" s="434"/>
      <c r="F11" s="433">
        <f>SUM(bérek!AE31)/1000</f>
        <v>926</v>
      </c>
      <c r="G11" s="434"/>
      <c r="H11" s="433">
        <f>SUM(bérek!AE60)/1000</f>
        <v>1082.4000000000001</v>
      </c>
      <c r="I11" s="434"/>
      <c r="J11" s="433">
        <f>SUM(bérek!AE112)/1000</f>
        <v>0</v>
      </c>
      <c r="K11" s="434"/>
      <c r="L11" s="433">
        <f t="shared" si="0"/>
        <v>2488.4</v>
      </c>
      <c r="M11" s="436"/>
    </row>
    <row r="12" spans="1:13" outlineLevel="2">
      <c r="A12" s="430" t="s">
        <v>789</v>
      </c>
      <c r="B12" s="431" t="s">
        <v>790</v>
      </c>
      <c r="C12" s="432" t="s">
        <v>791</v>
      </c>
      <c r="D12" s="433">
        <f>SUM(bérek!AG9)/1000</f>
        <v>0</v>
      </c>
      <c r="E12" s="434"/>
      <c r="F12" s="433">
        <f>SUM(bérek!AG31)/1000</f>
        <v>350</v>
      </c>
      <c r="G12" s="434"/>
      <c r="H12" s="433">
        <f>SUM(bérek!AG60)/1000</f>
        <v>0</v>
      </c>
      <c r="I12" s="434"/>
      <c r="J12" s="433">
        <f>SUM(bérek!AG112)/1000</f>
        <v>100</v>
      </c>
      <c r="K12" s="434"/>
      <c r="L12" s="433">
        <f t="shared" si="0"/>
        <v>450</v>
      </c>
      <c r="M12" s="436"/>
    </row>
    <row r="13" spans="1:13" outlineLevel="2">
      <c r="A13" s="430" t="s">
        <v>107</v>
      </c>
      <c r="B13" s="431" t="s">
        <v>792</v>
      </c>
      <c r="C13" s="432" t="s">
        <v>793</v>
      </c>
      <c r="D13" s="433"/>
      <c r="E13" s="434"/>
      <c r="F13" s="433"/>
      <c r="G13" s="434"/>
      <c r="H13" s="433"/>
      <c r="I13" s="434"/>
      <c r="J13" s="433"/>
      <c r="K13" s="434"/>
      <c r="L13" s="433">
        <f t="shared" si="0"/>
        <v>0</v>
      </c>
      <c r="M13" s="436"/>
    </row>
    <row r="14" spans="1:13" outlineLevel="2">
      <c r="A14" s="430" t="s">
        <v>110</v>
      </c>
      <c r="B14" s="431" t="s">
        <v>794</v>
      </c>
      <c r="C14" s="432" t="s">
        <v>795</v>
      </c>
      <c r="D14" s="433"/>
      <c r="E14" s="434"/>
      <c r="F14" s="433"/>
      <c r="G14" s="434"/>
      <c r="H14" s="433"/>
      <c r="I14" s="434"/>
      <c r="J14" s="433"/>
      <c r="K14" s="434"/>
      <c r="L14" s="433">
        <f t="shared" si="0"/>
        <v>0</v>
      </c>
      <c r="M14" s="436"/>
    </row>
    <row r="15" spans="1:13" outlineLevel="2">
      <c r="A15" s="430" t="s">
        <v>113</v>
      </c>
      <c r="B15" s="431" t="s">
        <v>796</v>
      </c>
      <c r="C15" s="432" t="s">
        <v>797</v>
      </c>
      <c r="D15" s="433">
        <f>SUM(bérek!AK9)/1000</f>
        <v>300</v>
      </c>
      <c r="E15" s="434"/>
      <c r="F15" s="433">
        <f>SUM(bérek!AK31)/1000</f>
        <v>600</v>
      </c>
      <c r="G15" s="434"/>
      <c r="H15" s="433">
        <f>SUM(bérek!AK60)/1000</f>
        <v>0</v>
      </c>
      <c r="I15" s="434"/>
      <c r="J15" s="433">
        <f>SUM(bérek!AK112)/1000</f>
        <v>0</v>
      </c>
      <c r="K15" s="434"/>
      <c r="L15" s="433">
        <f t="shared" si="0"/>
        <v>900</v>
      </c>
      <c r="M15" s="436"/>
    </row>
    <row r="16" spans="1:13" s="444" customFormat="1" ht="25.5" outlineLevel="2">
      <c r="A16" s="438" t="s">
        <v>116</v>
      </c>
      <c r="B16" s="439" t="s">
        <v>798</v>
      </c>
      <c r="C16" s="440" t="s">
        <v>799</v>
      </c>
      <c r="D16" s="441"/>
      <c r="E16" s="395"/>
      <c r="F16" s="441"/>
      <c r="G16" s="395"/>
      <c r="H16" s="441"/>
      <c r="I16" s="395"/>
      <c r="J16" s="441"/>
      <c r="K16" s="395"/>
      <c r="L16" s="442">
        <f t="shared" si="0"/>
        <v>0</v>
      </c>
      <c r="M16" s="443"/>
    </row>
    <row r="17" spans="1:13" s="448" customFormat="1" ht="25.5" outlineLevel="1">
      <c r="A17" s="445" t="s">
        <v>119</v>
      </c>
      <c r="B17" s="392" t="s">
        <v>800</v>
      </c>
      <c r="C17" s="392" t="s">
        <v>801</v>
      </c>
      <c r="D17" s="446">
        <f>SUM(D3:D16)</f>
        <v>13317.3</v>
      </c>
      <c r="E17" s="446"/>
      <c r="F17" s="446">
        <f>SUM(F3:F16)</f>
        <v>99036.117936073075</v>
      </c>
      <c r="G17" s="446"/>
      <c r="H17" s="446">
        <f>SUM(H3:H16)</f>
        <v>163733.427</v>
      </c>
      <c r="I17" s="446"/>
      <c r="J17" s="446">
        <f>SUM(J3:J16)</f>
        <v>12041.446666666667</v>
      </c>
      <c r="K17" s="446"/>
      <c r="L17" s="446">
        <f>SUM(L3:L16)</f>
        <v>288128.29160273977</v>
      </c>
      <c r="M17" s="447"/>
    </row>
    <row r="18" spans="1:13" outlineLevel="2">
      <c r="A18" s="430" t="s">
        <v>122</v>
      </c>
      <c r="B18" s="431" t="s">
        <v>802</v>
      </c>
      <c r="C18" s="432" t="s">
        <v>803</v>
      </c>
      <c r="D18" s="433">
        <f>SUM(bérek!AN9)/1000</f>
        <v>21339.48</v>
      </c>
      <c r="E18" s="434"/>
      <c r="F18" s="433"/>
      <c r="G18" s="434"/>
      <c r="H18" s="433"/>
      <c r="I18" s="434"/>
      <c r="J18" s="433"/>
      <c r="K18" s="434"/>
      <c r="L18" s="433">
        <f>SUM(D18,F18,H18,J18)</f>
        <v>21339.48</v>
      </c>
      <c r="M18" s="436"/>
    </row>
    <row r="19" spans="1:13" ht="25.5" outlineLevel="2">
      <c r="A19" s="430" t="s">
        <v>125</v>
      </c>
      <c r="B19" s="431" t="s">
        <v>804</v>
      </c>
      <c r="C19" s="432" t="s">
        <v>805</v>
      </c>
      <c r="D19" s="433">
        <f>SUM(bérek!AP9)/1000</f>
        <v>0</v>
      </c>
      <c r="E19" s="434"/>
      <c r="F19" s="433">
        <f>SUM(bérek!AP31)</f>
        <v>0</v>
      </c>
      <c r="G19" s="434"/>
      <c r="H19" s="433"/>
      <c r="I19" s="434"/>
      <c r="J19" s="433">
        <f>SUM(bérek!AP112)</f>
        <v>0</v>
      </c>
      <c r="K19" s="434"/>
      <c r="L19" s="433">
        <f>SUM(D19,F19,H19,J19)</f>
        <v>0</v>
      </c>
      <c r="M19" s="436"/>
    </row>
    <row r="20" spans="1:13" outlineLevel="2">
      <c r="A20" s="430" t="s">
        <v>128</v>
      </c>
      <c r="B20" s="431" t="s">
        <v>806</v>
      </c>
      <c r="C20" s="432" t="s">
        <v>807</v>
      </c>
      <c r="D20" s="433">
        <f>SUM(bérek!AR9)/1000</f>
        <v>1455.66</v>
      </c>
      <c r="E20" s="434"/>
      <c r="F20" s="433">
        <f>SUM(bérek!AR31)/1000</f>
        <v>1200</v>
      </c>
      <c r="G20" s="434"/>
      <c r="H20" s="433"/>
      <c r="I20" s="434"/>
      <c r="J20" s="433">
        <f>SUM(bérek!AR112)/1000</f>
        <v>1500</v>
      </c>
      <c r="K20" s="434"/>
      <c r="L20" s="433">
        <f>SUM(D20,F20,H20,J20)</f>
        <v>4155.66</v>
      </c>
      <c r="M20" s="436"/>
    </row>
    <row r="21" spans="1:13" s="448" customFormat="1" outlineLevel="1">
      <c r="A21" s="445" t="s">
        <v>131</v>
      </c>
      <c r="B21" s="392" t="s">
        <v>808</v>
      </c>
      <c r="C21" s="392" t="s">
        <v>809</v>
      </c>
      <c r="D21" s="446">
        <f>SUM(D18:D20)</f>
        <v>22795.14</v>
      </c>
      <c r="E21" s="446"/>
      <c r="F21" s="446">
        <f>SUM(F18:F20)</f>
        <v>1200</v>
      </c>
      <c r="G21" s="446"/>
      <c r="H21" s="446">
        <f>SUM(H18:H20)</f>
        <v>0</v>
      </c>
      <c r="I21" s="446"/>
      <c r="J21" s="446">
        <f>SUM(J18:J20)</f>
        <v>1500</v>
      </c>
      <c r="K21" s="446"/>
      <c r="L21" s="447">
        <f>SUM(D21,F21,H21,J21)</f>
        <v>25495.14</v>
      </c>
      <c r="M21" s="447"/>
    </row>
    <row r="22" spans="1:13" s="448" customFormat="1">
      <c r="A22" s="445" t="s">
        <v>134</v>
      </c>
      <c r="B22" s="392" t="s">
        <v>810</v>
      </c>
      <c r="C22" s="392" t="s">
        <v>811</v>
      </c>
      <c r="D22" s="446">
        <f>SUM(D21,D17)</f>
        <v>36112.44</v>
      </c>
      <c r="E22" s="446"/>
      <c r="F22" s="446">
        <f t="shared" ref="F22:L22" si="1">SUM(F21,F17)</f>
        <v>100236.11793607307</v>
      </c>
      <c r="G22" s="446"/>
      <c r="H22" s="446">
        <f t="shared" si="1"/>
        <v>163733.427</v>
      </c>
      <c r="I22" s="446"/>
      <c r="J22" s="446">
        <f t="shared" si="1"/>
        <v>13541.446666666667</v>
      </c>
      <c r="K22" s="446"/>
      <c r="L22" s="446">
        <f t="shared" si="1"/>
        <v>313623.43160273979</v>
      </c>
      <c r="M22" s="446"/>
    </row>
    <row r="23" spans="1:13" s="451" customFormat="1">
      <c r="A23" s="445"/>
      <c r="B23" s="392"/>
      <c r="C23" s="449"/>
      <c r="D23" s="450"/>
      <c r="E23" s="380"/>
      <c r="F23" s="450"/>
      <c r="G23" s="450"/>
    </row>
    <row r="24" spans="1:13" s="448" customFormat="1" ht="25.5">
      <c r="A24" s="445">
        <v>21</v>
      </c>
      <c r="B24" s="392" t="s">
        <v>812</v>
      </c>
      <c r="C24" s="392" t="s">
        <v>813</v>
      </c>
      <c r="D24" s="446">
        <f>SUM(D25:D31)</f>
        <v>9970.508799999996</v>
      </c>
      <c r="E24" s="446"/>
      <c r="F24" s="446">
        <f>SUM(F25:F31)</f>
        <v>27842.131842739731</v>
      </c>
      <c r="G24" s="446"/>
      <c r="H24" s="446">
        <f>SUM(H25:H31)</f>
        <v>48130.025290000027</v>
      </c>
      <c r="I24" s="446"/>
      <c r="J24" s="446">
        <f>SUM(J25:J31)</f>
        <v>3596.2906000000003</v>
      </c>
      <c r="K24" s="446"/>
      <c r="L24" s="446">
        <f t="shared" ref="L24:L31" si="2">SUM(D24,F24,H24,J24)</f>
        <v>89538.956532739772</v>
      </c>
      <c r="M24" s="446"/>
    </row>
    <row r="25" spans="1:13">
      <c r="A25" s="430">
        <v>22</v>
      </c>
      <c r="B25" s="452" t="s">
        <v>814</v>
      </c>
      <c r="C25" s="432" t="s">
        <v>815</v>
      </c>
      <c r="D25" s="135">
        <f>SUM(bérek!AV9)/1000</f>
        <v>9750.3587999999963</v>
      </c>
      <c r="F25" s="135">
        <f>SUM(bérek!AV31)/1000</f>
        <v>26577.751842739734</v>
      </c>
      <c r="G25" s="135"/>
      <c r="H25" s="453">
        <f>SUM(bérek!AV60)/1000</f>
        <v>42750.025290000027</v>
      </c>
      <c r="I25" s="435"/>
      <c r="J25" s="454">
        <f>SUM(bérek!AV112)/1000</f>
        <v>3251.1906000000004</v>
      </c>
      <c r="L25" s="433">
        <f t="shared" si="2"/>
        <v>82329.326532739768</v>
      </c>
      <c r="M25" s="436"/>
    </row>
    <row r="26" spans="1:13">
      <c r="A26" s="430">
        <v>23</v>
      </c>
      <c r="B26" s="452" t="s">
        <v>330</v>
      </c>
      <c r="C26" s="432" t="s">
        <v>816</v>
      </c>
      <c r="D26" s="455">
        <f>SUM(bérek!AW9)/1000</f>
        <v>0</v>
      </c>
      <c r="E26" s="437"/>
      <c r="F26" s="454">
        <f>SUM(bérek!AW31)/1000</f>
        <v>964.5</v>
      </c>
      <c r="G26" s="402"/>
      <c r="H26" s="453">
        <f>SUM(bérek!AW60)/1000</f>
        <v>1929</v>
      </c>
      <c r="I26" s="435"/>
      <c r="J26" s="454"/>
      <c r="L26" s="433">
        <f t="shared" si="2"/>
        <v>2893.5</v>
      </c>
      <c r="M26" s="436"/>
    </row>
    <row r="27" spans="1:13">
      <c r="A27" s="430">
        <v>24</v>
      </c>
      <c r="B27" s="452" t="s">
        <v>306</v>
      </c>
      <c r="C27" s="432" t="s">
        <v>817</v>
      </c>
      <c r="D27" s="135">
        <f>SUM(bérek!AX9)/1000</f>
        <v>0</v>
      </c>
      <c r="F27" s="135">
        <f>SUM(bérek!AX31)/1000</f>
        <v>0</v>
      </c>
      <c r="G27" s="135"/>
      <c r="H27" s="453">
        <f>SUM(bérek!AX60)/1000</f>
        <v>0</v>
      </c>
      <c r="I27" s="435"/>
      <c r="J27" s="454">
        <f>SUM(bérek!AX112)/1000</f>
        <v>0</v>
      </c>
      <c r="L27" s="433">
        <f t="shared" si="2"/>
        <v>0</v>
      </c>
      <c r="M27" s="436"/>
    </row>
    <row r="28" spans="1:13">
      <c r="A28" s="430">
        <v>25</v>
      </c>
      <c r="B28" s="452" t="s">
        <v>332</v>
      </c>
      <c r="C28" s="432" t="s">
        <v>818</v>
      </c>
      <c r="D28" s="135">
        <f>SUM(bérek!AY9)/1000</f>
        <v>166.6</v>
      </c>
      <c r="F28" s="135">
        <f>SUM(bérek!AY31)/1000</f>
        <v>192.78</v>
      </c>
      <c r="G28" s="135"/>
      <c r="H28" s="453">
        <f>SUM(bérek!AY60)/1000</f>
        <v>1666</v>
      </c>
      <c r="I28" s="435"/>
      <c r="J28" s="454">
        <f>SUM(bérek!AY112)/1000</f>
        <v>166.6</v>
      </c>
      <c r="L28" s="433">
        <f t="shared" si="2"/>
        <v>2191.98</v>
      </c>
      <c r="M28" s="436"/>
    </row>
    <row r="29" spans="1:13">
      <c r="A29" s="430">
        <v>26</v>
      </c>
      <c r="B29" s="452" t="s">
        <v>819</v>
      </c>
      <c r="C29" s="432" t="s">
        <v>820</v>
      </c>
      <c r="D29" s="135">
        <f>SUM(bérek!AZ9)/1000</f>
        <v>0</v>
      </c>
      <c r="F29" s="135">
        <f>SUM(bérek!AZ31)/1000</f>
        <v>0</v>
      </c>
      <c r="G29" s="135"/>
      <c r="H29" s="453">
        <f>SUM(bérek!AZ60)/1000</f>
        <v>0</v>
      </c>
      <c r="I29" s="435"/>
      <c r="J29" s="454">
        <f>SUM(bérek!AZ112)/1000</f>
        <v>0</v>
      </c>
      <c r="L29" s="433">
        <f t="shared" si="2"/>
        <v>0</v>
      </c>
      <c r="M29" s="436"/>
    </row>
    <row r="30" spans="1:13" ht="38.25">
      <c r="A30" s="430">
        <v>27</v>
      </c>
      <c r="B30" s="452" t="s">
        <v>821</v>
      </c>
      <c r="C30" s="432" t="s">
        <v>822</v>
      </c>
      <c r="D30" s="135">
        <f>SUM(bérek!BA9)/1000</f>
        <v>0</v>
      </c>
      <c r="F30" s="135">
        <f>SUM(bérek!BA31)/1000</f>
        <v>0</v>
      </c>
      <c r="G30" s="135"/>
      <c r="H30" s="453">
        <f>SUM(bérek!BA60)/1000</f>
        <v>0</v>
      </c>
      <c r="I30" s="435"/>
      <c r="J30" s="454">
        <v>0</v>
      </c>
      <c r="L30" s="433">
        <f t="shared" si="2"/>
        <v>0</v>
      </c>
      <c r="M30" s="436"/>
    </row>
    <row r="31" spans="1:13">
      <c r="A31" s="430">
        <v>28</v>
      </c>
      <c r="B31" s="452" t="s">
        <v>823</v>
      </c>
      <c r="C31" s="432" t="s">
        <v>824</v>
      </c>
      <c r="D31" s="135">
        <f>SUM(bérek!BB9)/1000</f>
        <v>53.55</v>
      </c>
      <c r="F31" s="135">
        <f>SUM(bérek!BB31)/1000</f>
        <v>107.1</v>
      </c>
      <c r="G31" s="135"/>
      <c r="H31" s="453">
        <f>SUM(bérek!BB60)/1000</f>
        <v>1785</v>
      </c>
      <c r="I31" s="435"/>
      <c r="J31" s="454">
        <f>SUM(bérek!BB112)/1000</f>
        <v>178.5</v>
      </c>
      <c r="L31" s="433">
        <f t="shared" si="2"/>
        <v>2124.15</v>
      </c>
      <c r="M31" s="380"/>
    </row>
    <row r="32" spans="1:13" s="451" customFormat="1">
      <c r="A32" s="449"/>
      <c r="B32" s="402"/>
      <c r="C32" s="449"/>
      <c r="E32" s="437"/>
      <c r="F32" s="450"/>
      <c r="G32" s="450"/>
    </row>
    <row r="33" spans="1:13" outlineLevel="2">
      <c r="A33" s="430" t="s">
        <v>153</v>
      </c>
      <c r="B33" s="456" t="s">
        <v>825</v>
      </c>
      <c r="C33" s="432" t="s">
        <v>826</v>
      </c>
      <c r="D33" s="433">
        <v>500</v>
      </c>
      <c r="E33" s="434"/>
      <c r="F33" s="433">
        <v>500</v>
      </c>
      <c r="G33" s="434"/>
      <c r="H33" s="433">
        <v>2200</v>
      </c>
      <c r="I33" s="434"/>
      <c r="J33" s="433">
        <v>9550</v>
      </c>
      <c r="K33" s="434"/>
      <c r="L33" s="433">
        <f t="shared" ref="L33:L42" si="3">SUM(D33,F33,H33,J33)</f>
        <v>12750</v>
      </c>
      <c r="M33" s="436"/>
    </row>
    <row r="34" spans="1:13" outlineLevel="2">
      <c r="A34" s="430" t="s">
        <v>155</v>
      </c>
      <c r="B34" s="456" t="s">
        <v>827</v>
      </c>
      <c r="C34" s="432" t="s">
        <v>828</v>
      </c>
      <c r="D34" s="433">
        <v>600</v>
      </c>
      <c r="E34" s="434"/>
      <c r="F34" s="433">
        <v>3000</v>
      </c>
      <c r="G34" s="434"/>
      <c r="H34" s="433">
        <v>1630</v>
      </c>
      <c r="I34" s="434"/>
      <c r="J34" s="433">
        <v>2900</v>
      </c>
      <c r="K34" s="434"/>
      <c r="L34" s="433">
        <f t="shared" si="3"/>
        <v>8130</v>
      </c>
      <c r="M34" s="436"/>
    </row>
    <row r="35" spans="1:13" outlineLevel="2">
      <c r="A35" s="430" t="s">
        <v>157</v>
      </c>
      <c r="B35" s="456" t="s">
        <v>829</v>
      </c>
      <c r="C35" s="432" t="s">
        <v>830</v>
      </c>
      <c r="D35" s="433"/>
      <c r="E35" s="434"/>
      <c r="F35" s="433"/>
      <c r="G35" s="434"/>
      <c r="H35" s="433"/>
      <c r="I35" s="434"/>
      <c r="J35" s="433"/>
      <c r="K35" s="434"/>
      <c r="L35" s="433">
        <f t="shared" si="3"/>
        <v>0</v>
      </c>
      <c r="M35" s="436"/>
    </row>
    <row r="36" spans="1:13" s="448" customFormat="1" outlineLevel="1">
      <c r="A36" s="445" t="s">
        <v>831</v>
      </c>
      <c r="B36" s="457" t="s">
        <v>832</v>
      </c>
      <c r="C36" s="392" t="s">
        <v>833</v>
      </c>
      <c r="D36" s="446">
        <f>SUM(D33:D35)</f>
        <v>1100</v>
      </c>
      <c r="E36" s="446"/>
      <c r="F36" s="446">
        <f>SUM(F33:F35)</f>
        <v>3500</v>
      </c>
      <c r="G36" s="458"/>
      <c r="H36" s="446">
        <f t="shared" ref="H36:J36" si="4">SUM(H33:H35)</f>
        <v>3830</v>
      </c>
      <c r="I36" s="446"/>
      <c r="J36" s="446">
        <f t="shared" si="4"/>
        <v>12450</v>
      </c>
      <c r="K36" s="446"/>
      <c r="L36" s="447">
        <f t="shared" si="3"/>
        <v>20880</v>
      </c>
      <c r="M36" s="447"/>
    </row>
    <row r="37" spans="1:13" outlineLevel="2">
      <c r="A37" s="430" t="s">
        <v>161</v>
      </c>
      <c r="B37" s="456" t="s">
        <v>834</v>
      </c>
      <c r="C37" s="432" t="s">
        <v>835</v>
      </c>
      <c r="D37" s="433">
        <v>1400</v>
      </c>
      <c r="E37" s="434"/>
      <c r="F37" s="433">
        <v>351</v>
      </c>
      <c r="G37" s="434"/>
      <c r="H37" s="433"/>
      <c r="I37" s="434"/>
      <c r="J37" s="433">
        <v>20</v>
      </c>
      <c r="K37" s="434"/>
      <c r="L37" s="433">
        <f t="shared" si="3"/>
        <v>1771</v>
      </c>
      <c r="M37" s="436"/>
    </row>
    <row r="38" spans="1:13" outlineLevel="2">
      <c r="A38" s="430" t="s">
        <v>163</v>
      </c>
      <c r="B38" s="456" t="s">
        <v>836</v>
      </c>
      <c r="C38" s="432" t="s">
        <v>837</v>
      </c>
      <c r="D38" s="433">
        <v>230</v>
      </c>
      <c r="E38" s="434"/>
      <c r="F38" s="433">
        <v>2300</v>
      </c>
      <c r="G38" s="434"/>
      <c r="H38" s="433">
        <v>400</v>
      </c>
      <c r="I38" s="434"/>
      <c r="J38" s="433">
        <v>360</v>
      </c>
      <c r="K38" s="434"/>
      <c r="L38" s="433">
        <f t="shared" si="3"/>
        <v>3290</v>
      </c>
      <c r="M38" s="436"/>
    </row>
    <row r="39" spans="1:13" s="448" customFormat="1" outlineLevel="1">
      <c r="A39" s="445" t="s">
        <v>165</v>
      </c>
      <c r="B39" s="457" t="s">
        <v>838</v>
      </c>
      <c r="C39" s="392" t="s">
        <v>839</v>
      </c>
      <c r="D39" s="446">
        <f t="shared" ref="D39:F39" si="5">SUM(D37:D38)</f>
        <v>1630</v>
      </c>
      <c r="E39" s="446"/>
      <c r="F39" s="446">
        <f t="shared" si="5"/>
        <v>2651</v>
      </c>
      <c r="G39" s="458"/>
      <c r="H39" s="446">
        <v>0</v>
      </c>
      <c r="I39" s="446"/>
      <c r="J39" s="446">
        <f>SUM(J37:J38)</f>
        <v>380</v>
      </c>
      <c r="K39" s="446"/>
      <c r="L39" s="447">
        <f t="shared" si="3"/>
        <v>4661</v>
      </c>
      <c r="M39" s="447"/>
    </row>
    <row r="40" spans="1:13" outlineLevel="2">
      <c r="A40" s="430" t="s">
        <v>167</v>
      </c>
      <c r="B40" s="456" t="s">
        <v>840</v>
      </c>
      <c r="C40" s="432" t="s">
        <v>841</v>
      </c>
      <c r="D40" s="433">
        <v>26000</v>
      </c>
      <c r="E40" s="434"/>
      <c r="F40" s="433"/>
      <c r="G40" s="434"/>
      <c r="H40" s="433">
        <v>6200</v>
      </c>
      <c r="I40" s="434"/>
      <c r="J40" s="433">
        <v>5000</v>
      </c>
      <c r="K40" s="434"/>
      <c r="L40" s="433">
        <f t="shared" si="3"/>
        <v>37200</v>
      </c>
      <c r="M40" s="436"/>
    </row>
    <row r="41" spans="1:13" outlineLevel="2">
      <c r="A41" s="430" t="s">
        <v>169</v>
      </c>
      <c r="B41" s="456" t="s">
        <v>842</v>
      </c>
      <c r="C41" s="432" t="s">
        <v>843</v>
      </c>
      <c r="D41" s="433">
        <v>19000</v>
      </c>
      <c r="E41" s="434"/>
      <c r="F41" s="433"/>
      <c r="G41" s="434"/>
      <c r="H41" s="433">
        <v>20158</v>
      </c>
      <c r="I41" s="434"/>
      <c r="J41" s="433"/>
      <c r="K41" s="434"/>
      <c r="L41" s="433">
        <f t="shared" si="3"/>
        <v>39158</v>
      </c>
      <c r="M41" s="436"/>
    </row>
    <row r="42" spans="1:13" outlineLevel="2">
      <c r="A42" s="430" t="s">
        <v>174</v>
      </c>
      <c r="B42" s="456" t="s">
        <v>844</v>
      </c>
      <c r="C42" s="432" t="s">
        <v>845</v>
      </c>
      <c r="D42" s="433">
        <v>0</v>
      </c>
      <c r="E42" s="436"/>
      <c r="F42" s="433">
        <v>0</v>
      </c>
      <c r="G42" s="436"/>
      <c r="H42" s="433">
        <v>0</v>
      </c>
      <c r="I42" s="436"/>
      <c r="J42" s="433">
        <v>250</v>
      </c>
      <c r="K42" s="436"/>
      <c r="L42" s="433">
        <f t="shared" si="3"/>
        <v>250</v>
      </c>
      <c r="M42" s="436"/>
    </row>
    <row r="43" spans="1:13" s="465" customFormat="1" ht="38.25" outlineLevel="2">
      <c r="A43" s="438" t="s">
        <v>176</v>
      </c>
      <c r="B43" s="459" t="s">
        <v>846</v>
      </c>
      <c r="C43" s="460" t="s">
        <v>847</v>
      </c>
      <c r="D43" s="462"/>
      <c r="E43" s="461"/>
      <c r="F43" s="462"/>
      <c r="G43" s="461"/>
      <c r="H43" s="462"/>
      <c r="I43" s="461"/>
      <c r="J43" s="462"/>
      <c r="K43" s="461"/>
      <c r="L43" s="463"/>
      <c r="M43" s="464"/>
    </row>
    <row r="44" spans="1:13" outlineLevel="2">
      <c r="A44" s="430" t="s">
        <v>178</v>
      </c>
      <c r="B44" s="456" t="s">
        <v>848</v>
      </c>
      <c r="C44" s="432" t="s">
        <v>849</v>
      </c>
      <c r="D44" s="433">
        <v>1600</v>
      </c>
      <c r="E44" s="434"/>
      <c r="F44" s="433">
        <v>500</v>
      </c>
      <c r="G44" s="434"/>
      <c r="H44" s="433">
        <v>630</v>
      </c>
      <c r="I44" s="434"/>
      <c r="J44" s="433">
        <v>120</v>
      </c>
      <c r="K44" s="434"/>
      <c r="L44" s="433">
        <f t="shared" ref="L44:L49" si="6">SUM(D44,F44,H44,J44)</f>
        <v>2850</v>
      </c>
      <c r="M44" s="436"/>
    </row>
    <row r="45" spans="1:13" outlineLevel="2">
      <c r="A45" s="430" t="s">
        <v>180</v>
      </c>
      <c r="B45" s="456" t="s">
        <v>850</v>
      </c>
      <c r="C45" s="432" t="s">
        <v>851</v>
      </c>
      <c r="D45" s="433"/>
      <c r="E45" s="436"/>
      <c r="F45" s="433"/>
      <c r="G45" s="436"/>
      <c r="H45" s="433"/>
      <c r="I45" s="436"/>
      <c r="J45" s="433"/>
      <c r="K45" s="436"/>
      <c r="L45" s="433">
        <f t="shared" si="6"/>
        <v>0</v>
      </c>
      <c r="M45" s="436"/>
    </row>
    <row r="46" spans="1:13" s="444" customFormat="1" outlineLevel="2">
      <c r="A46" s="438" t="s">
        <v>182</v>
      </c>
      <c r="B46" s="459" t="s">
        <v>852</v>
      </c>
      <c r="C46" s="440" t="s">
        <v>853</v>
      </c>
      <c r="D46" s="441"/>
      <c r="E46" s="395"/>
      <c r="F46" s="441"/>
      <c r="G46" s="395"/>
      <c r="H46" s="441"/>
      <c r="I46" s="395"/>
      <c r="J46" s="441"/>
      <c r="K46" s="395"/>
      <c r="L46" s="442">
        <f t="shared" si="6"/>
        <v>0</v>
      </c>
      <c r="M46" s="443"/>
    </row>
    <row r="47" spans="1:13" outlineLevel="2">
      <c r="A47" s="430" t="s">
        <v>854</v>
      </c>
      <c r="B47" s="456" t="s">
        <v>855</v>
      </c>
      <c r="C47" s="432" t="s">
        <v>856</v>
      </c>
      <c r="D47" s="433">
        <v>10000</v>
      </c>
      <c r="E47" s="434"/>
      <c r="F47" s="433">
        <v>6400</v>
      </c>
      <c r="G47" s="434"/>
      <c r="H47" s="433">
        <v>100</v>
      </c>
      <c r="I47" s="434"/>
      <c r="J47" s="433">
        <v>300</v>
      </c>
      <c r="K47" s="434"/>
      <c r="L47" s="433">
        <f t="shared" si="6"/>
        <v>16800</v>
      </c>
      <c r="M47" s="436"/>
    </row>
    <row r="48" spans="1:13" outlineLevel="2">
      <c r="A48" s="430" t="s">
        <v>186</v>
      </c>
      <c r="B48" s="456" t="s">
        <v>857</v>
      </c>
      <c r="C48" s="432" t="s">
        <v>858</v>
      </c>
      <c r="D48" s="433"/>
      <c r="E48" s="434"/>
      <c r="F48" s="433"/>
      <c r="G48" s="434"/>
      <c r="H48" s="433">
        <v>1300</v>
      </c>
      <c r="I48" s="434"/>
      <c r="J48" s="433">
        <v>15350</v>
      </c>
      <c r="K48" s="434"/>
      <c r="L48" s="433">
        <f t="shared" si="6"/>
        <v>16650</v>
      </c>
      <c r="M48" s="436"/>
    </row>
    <row r="49" spans="1:13" s="448" customFormat="1" ht="25.5" outlineLevel="1">
      <c r="A49" s="445">
        <v>45</v>
      </c>
      <c r="B49" s="457" t="s">
        <v>859</v>
      </c>
      <c r="C49" s="392" t="s">
        <v>860</v>
      </c>
      <c r="D49" s="446">
        <f>SUM(D40+D41+D42+D44+D45+D47+D48)</f>
        <v>56600</v>
      </c>
      <c r="E49" s="446"/>
      <c r="F49" s="446">
        <f>SUM(F40:F48)</f>
        <v>6900</v>
      </c>
      <c r="G49" s="446"/>
      <c r="H49" s="446">
        <f t="shared" ref="H49:J49" si="7">SUM(H40+H41+H42+H44+H45+H47+H48)</f>
        <v>28388</v>
      </c>
      <c r="I49" s="446"/>
      <c r="J49" s="446">
        <f t="shared" si="7"/>
        <v>21020</v>
      </c>
      <c r="K49" s="446"/>
      <c r="L49" s="447">
        <f t="shared" si="6"/>
        <v>112908</v>
      </c>
      <c r="M49" s="447"/>
    </row>
    <row r="50" spans="1:13" outlineLevel="2">
      <c r="A50" s="430">
        <v>46</v>
      </c>
      <c r="B50" s="456" t="s">
        <v>861</v>
      </c>
      <c r="C50" s="432" t="s">
        <v>862</v>
      </c>
      <c r="D50" s="433"/>
      <c r="E50" s="434"/>
      <c r="F50" s="433">
        <v>120</v>
      </c>
      <c r="G50" s="434"/>
      <c r="H50" s="433">
        <v>20</v>
      </c>
      <c r="I50" s="434"/>
      <c r="J50" s="433">
        <v>120</v>
      </c>
      <c r="K50" s="434"/>
      <c r="L50" s="433"/>
      <c r="M50" s="436"/>
    </row>
    <row r="51" spans="1:13" outlineLevel="2">
      <c r="A51" s="430">
        <v>47</v>
      </c>
      <c r="B51" s="456" t="s">
        <v>863</v>
      </c>
      <c r="C51" s="432" t="s">
        <v>864</v>
      </c>
      <c r="D51" s="433"/>
      <c r="E51" s="434"/>
      <c r="F51" s="433"/>
      <c r="G51" s="434"/>
      <c r="H51" s="433"/>
      <c r="I51" s="434"/>
      <c r="J51" s="433">
        <v>600</v>
      </c>
      <c r="K51" s="434"/>
      <c r="L51" s="433"/>
      <c r="M51" s="436"/>
    </row>
    <row r="52" spans="1:13" s="448" customFormat="1" ht="25.5" outlineLevel="1">
      <c r="A52" s="445">
        <v>48</v>
      </c>
      <c r="B52" s="457" t="s">
        <v>865</v>
      </c>
      <c r="C52" s="392" t="s">
        <v>866</v>
      </c>
      <c r="D52" s="446">
        <f>SUM(D50:D51)</f>
        <v>0</v>
      </c>
      <c r="E52" s="446"/>
      <c r="F52" s="446">
        <f>SUM(F50:F51)</f>
        <v>120</v>
      </c>
      <c r="G52" s="446"/>
      <c r="H52" s="446">
        <f t="shared" ref="H52:J52" si="8">SUM(H50:H51)</f>
        <v>20</v>
      </c>
      <c r="I52" s="446"/>
      <c r="J52" s="446">
        <f t="shared" si="8"/>
        <v>720</v>
      </c>
      <c r="K52" s="446"/>
      <c r="L52" s="447">
        <f t="shared" ref="L52:L64" si="9">SUM(D52,F52,H52,J52)</f>
        <v>860</v>
      </c>
      <c r="M52" s="447"/>
    </row>
    <row r="53" spans="1:13" ht="25.5" outlineLevel="2">
      <c r="A53" s="430">
        <v>49</v>
      </c>
      <c r="B53" s="466" t="s">
        <v>867</v>
      </c>
      <c r="C53" s="432" t="s">
        <v>868</v>
      </c>
      <c r="D53" s="433">
        <v>63000</v>
      </c>
      <c r="E53" s="434"/>
      <c r="F53" s="433">
        <v>4300</v>
      </c>
      <c r="G53" s="434"/>
      <c r="H53" s="433">
        <v>8000</v>
      </c>
      <c r="I53" s="434"/>
      <c r="J53" s="433"/>
      <c r="K53" s="434"/>
      <c r="L53" s="433">
        <f t="shared" si="9"/>
        <v>75300</v>
      </c>
      <c r="M53" s="436"/>
    </row>
    <row r="54" spans="1:13" outlineLevel="2">
      <c r="A54" s="430">
        <v>50</v>
      </c>
      <c r="B54" s="466" t="s">
        <v>869</v>
      </c>
      <c r="C54" s="432" t="s">
        <v>870</v>
      </c>
      <c r="D54" s="433">
        <v>29000</v>
      </c>
      <c r="E54" s="434"/>
      <c r="F54" s="433"/>
      <c r="G54" s="434"/>
      <c r="H54" s="433"/>
      <c r="I54" s="434"/>
      <c r="J54" s="433"/>
      <c r="K54" s="434"/>
      <c r="L54" s="433">
        <f t="shared" si="9"/>
        <v>29000</v>
      </c>
      <c r="M54" s="436"/>
    </row>
    <row r="55" spans="1:13" s="451" customFormat="1" outlineLevel="2">
      <c r="A55" s="445">
        <v>51</v>
      </c>
      <c r="B55" s="467" t="s">
        <v>871</v>
      </c>
      <c r="C55" s="449" t="s">
        <v>872</v>
      </c>
      <c r="D55" s="433"/>
      <c r="E55" s="433"/>
      <c r="F55" s="433"/>
      <c r="G55" s="433"/>
      <c r="H55" s="433"/>
      <c r="I55" s="433"/>
      <c r="J55" s="433"/>
      <c r="K55" s="433"/>
      <c r="L55" s="433">
        <f t="shared" si="9"/>
        <v>0</v>
      </c>
      <c r="M55" s="433"/>
    </row>
    <row r="56" spans="1:13" s="444" customFormat="1" outlineLevel="2">
      <c r="A56" s="438">
        <v>52</v>
      </c>
      <c r="B56" s="468" t="s">
        <v>852</v>
      </c>
      <c r="C56" s="440" t="s">
        <v>873</v>
      </c>
      <c r="D56" s="441"/>
      <c r="E56" s="395"/>
      <c r="F56" s="441"/>
      <c r="G56" s="395"/>
      <c r="H56" s="441"/>
      <c r="I56" s="395"/>
      <c r="J56" s="441"/>
      <c r="K56" s="395"/>
      <c r="L56" s="442">
        <f t="shared" si="9"/>
        <v>0</v>
      </c>
      <c r="M56" s="443"/>
    </row>
    <row r="57" spans="1:13" s="444" customFormat="1" outlineLevel="2">
      <c r="A57" s="438">
        <v>53</v>
      </c>
      <c r="B57" s="468" t="s">
        <v>874</v>
      </c>
      <c r="C57" s="440" t="s">
        <v>873</v>
      </c>
      <c r="D57" s="441"/>
      <c r="E57" s="395"/>
      <c r="F57" s="441"/>
      <c r="G57" s="395"/>
      <c r="H57" s="441"/>
      <c r="I57" s="395"/>
      <c r="J57" s="441"/>
      <c r="K57" s="395"/>
      <c r="L57" s="442">
        <f t="shared" si="9"/>
        <v>0</v>
      </c>
      <c r="M57" s="443"/>
    </row>
    <row r="58" spans="1:13" s="451" customFormat="1" ht="25.5" outlineLevel="2">
      <c r="A58" s="445">
        <v>54</v>
      </c>
      <c r="B58" s="467" t="s">
        <v>875</v>
      </c>
      <c r="C58" s="449" t="s">
        <v>876</v>
      </c>
      <c r="D58" s="433">
        <v>0</v>
      </c>
      <c r="E58" s="433"/>
      <c r="F58" s="433"/>
      <c r="G58" s="433"/>
      <c r="H58" s="433"/>
      <c r="I58" s="433"/>
      <c r="J58" s="433"/>
      <c r="K58" s="433"/>
      <c r="L58" s="433">
        <f t="shared" si="9"/>
        <v>0</v>
      </c>
      <c r="M58" s="433"/>
    </row>
    <row r="59" spans="1:13" s="444" customFormat="1" ht="25.5" outlineLevel="2">
      <c r="A59" s="438">
        <v>55</v>
      </c>
      <c r="B59" s="468" t="s">
        <v>877</v>
      </c>
      <c r="C59" s="440" t="s">
        <v>878</v>
      </c>
      <c r="D59" s="441"/>
      <c r="E59" s="395"/>
      <c r="F59" s="441"/>
      <c r="G59" s="395"/>
      <c r="H59" s="441"/>
      <c r="I59" s="395"/>
      <c r="J59" s="441"/>
      <c r="K59" s="395"/>
      <c r="L59" s="442">
        <f t="shared" si="9"/>
        <v>0</v>
      </c>
      <c r="M59" s="443"/>
    </row>
    <row r="60" spans="1:13" s="444" customFormat="1" ht="25.5" outlineLevel="2">
      <c r="A60" s="438">
        <v>56</v>
      </c>
      <c r="B60" s="468" t="s">
        <v>879</v>
      </c>
      <c r="C60" s="440" t="s">
        <v>880</v>
      </c>
      <c r="D60" s="441"/>
      <c r="E60" s="395"/>
      <c r="F60" s="441"/>
      <c r="G60" s="395"/>
      <c r="H60" s="441"/>
      <c r="I60" s="395"/>
      <c r="J60" s="441"/>
      <c r="K60" s="395"/>
      <c r="L60" s="442">
        <f t="shared" si="9"/>
        <v>0</v>
      </c>
      <c r="M60" s="443"/>
    </row>
    <row r="61" spans="1:13" s="444" customFormat="1" ht="25.5" outlineLevel="2">
      <c r="A61" s="438">
        <v>57</v>
      </c>
      <c r="B61" s="468" t="s">
        <v>881</v>
      </c>
      <c r="C61" s="440" t="s">
        <v>882</v>
      </c>
      <c r="D61" s="441"/>
      <c r="E61" s="395"/>
      <c r="F61" s="441"/>
      <c r="G61" s="395"/>
      <c r="H61" s="441"/>
      <c r="I61" s="395"/>
      <c r="J61" s="441"/>
      <c r="K61" s="395"/>
      <c r="L61" s="442">
        <f t="shared" si="9"/>
        <v>0</v>
      </c>
      <c r="M61" s="443"/>
    </row>
    <row r="62" spans="1:13" outlineLevel="2">
      <c r="A62" s="430">
        <v>58</v>
      </c>
      <c r="B62" s="456" t="s">
        <v>883</v>
      </c>
      <c r="C62" s="432" t="s">
        <v>884</v>
      </c>
      <c r="D62" s="433">
        <v>22000</v>
      </c>
      <c r="E62" s="434"/>
      <c r="F62" s="433">
        <v>1000</v>
      </c>
      <c r="G62" s="434"/>
      <c r="H62" s="433">
        <v>300</v>
      </c>
      <c r="I62" s="434"/>
      <c r="J62" s="433">
        <v>50</v>
      </c>
      <c r="K62" s="434"/>
      <c r="L62" s="433">
        <f t="shared" si="9"/>
        <v>23350</v>
      </c>
      <c r="M62" s="436"/>
    </row>
    <row r="63" spans="1:13" s="448" customFormat="1" ht="25.5" outlineLevel="1">
      <c r="A63" s="445">
        <v>59</v>
      </c>
      <c r="B63" s="457" t="s">
        <v>885</v>
      </c>
      <c r="C63" s="392" t="s">
        <v>886</v>
      </c>
      <c r="D63" s="446">
        <f>SUM(D53+D54+D55+D58+D62)</f>
        <v>114000</v>
      </c>
      <c r="E63" s="446"/>
      <c r="F63" s="446">
        <f>SUM(F53:F62)</f>
        <v>5300</v>
      </c>
      <c r="G63" s="446"/>
      <c r="H63" s="446">
        <f>SUM(H53+H54+H55+H58+H62)</f>
        <v>8300</v>
      </c>
      <c r="I63" s="446"/>
      <c r="J63" s="446">
        <f>SUM(J53+J54+J55+J58+J62)</f>
        <v>50</v>
      </c>
      <c r="K63" s="446"/>
      <c r="L63" s="447">
        <f t="shared" si="9"/>
        <v>127650</v>
      </c>
      <c r="M63" s="447"/>
    </row>
    <row r="64" spans="1:13" s="448" customFormat="1">
      <c r="A64" s="445">
        <v>60</v>
      </c>
      <c r="B64" s="392" t="s">
        <v>887</v>
      </c>
      <c r="C64" s="392" t="s">
        <v>888</v>
      </c>
      <c r="D64" s="446">
        <f>SUM(D36+D39+D49+D52+D63)</f>
        <v>173330</v>
      </c>
      <c r="E64" s="446"/>
      <c r="F64" s="446">
        <f>SUM(F36+F39+F49+F52+F63)</f>
        <v>18471</v>
      </c>
      <c r="G64" s="446"/>
      <c r="H64" s="446">
        <f>SUM(H36+H39+H49+H52+H63)</f>
        <v>40538</v>
      </c>
      <c r="I64" s="446"/>
      <c r="J64" s="446">
        <f>SUM(J36+J39+J49+J52+J63)</f>
        <v>34620</v>
      </c>
      <c r="K64" s="446"/>
      <c r="L64" s="446">
        <f t="shared" si="9"/>
        <v>266959</v>
      </c>
      <c r="M64" s="446"/>
    </row>
    <row r="65" spans="1:13" s="451" customFormat="1">
      <c r="A65" s="445"/>
      <c r="B65" s="392"/>
      <c r="C65" s="449"/>
      <c r="D65" s="450"/>
      <c r="E65" s="380"/>
      <c r="F65" s="450"/>
      <c r="G65" s="450"/>
    </row>
    <row r="66" spans="1:13" s="451" customFormat="1" outlineLevel="1">
      <c r="A66" s="445">
        <v>61</v>
      </c>
      <c r="B66" s="469" t="s">
        <v>889</v>
      </c>
      <c r="C66" s="449" t="s">
        <v>890</v>
      </c>
      <c r="D66" s="470">
        <v>0</v>
      </c>
      <c r="E66" s="135"/>
      <c r="F66" s="470"/>
      <c r="G66" s="135"/>
      <c r="H66" s="470"/>
      <c r="I66" s="135"/>
      <c r="J66" s="470"/>
      <c r="K66" s="135"/>
      <c r="L66" s="433">
        <f t="shared" ref="L66:L79" si="10">SUM(D66,F66,H66,J66)</f>
        <v>0</v>
      </c>
      <c r="M66" s="433"/>
    </row>
    <row r="67" spans="1:13" s="451" customFormat="1" outlineLevel="1">
      <c r="A67" s="445">
        <v>62</v>
      </c>
      <c r="B67" s="469" t="s">
        <v>891</v>
      </c>
      <c r="C67" s="471" t="s">
        <v>892</v>
      </c>
      <c r="D67" s="433">
        <f>SUM(D68:D78)</f>
        <v>0</v>
      </c>
      <c r="E67" s="433"/>
      <c r="F67" s="433"/>
      <c r="G67" s="433"/>
      <c r="H67" s="433"/>
      <c r="I67" s="433"/>
      <c r="J67" s="433"/>
      <c r="K67" s="433"/>
      <c r="L67" s="433">
        <f t="shared" si="10"/>
        <v>0</v>
      </c>
      <c r="M67" s="433"/>
    </row>
    <row r="68" spans="1:13" s="465" customFormat="1" outlineLevel="1">
      <c r="A68" s="438">
        <v>63</v>
      </c>
      <c r="B68" s="472" t="s">
        <v>893</v>
      </c>
      <c r="C68" s="440" t="s">
        <v>894</v>
      </c>
      <c r="D68" s="138"/>
      <c r="E68" s="395"/>
      <c r="F68" s="473"/>
      <c r="G68" s="395"/>
      <c r="H68" s="138"/>
      <c r="I68" s="395"/>
      <c r="J68" s="473"/>
      <c r="K68" s="395"/>
      <c r="L68" s="442">
        <f t="shared" si="10"/>
        <v>0</v>
      </c>
      <c r="M68" s="443"/>
    </row>
    <row r="69" spans="1:13" s="465" customFormat="1" outlineLevel="1">
      <c r="A69" s="438">
        <v>64</v>
      </c>
      <c r="B69" s="472" t="s">
        <v>895</v>
      </c>
      <c r="C69" s="440" t="s">
        <v>896</v>
      </c>
      <c r="D69" s="138"/>
      <c r="E69" s="395"/>
      <c r="F69" s="473"/>
      <c r="G69" s="395"/>
      <c r="H69" s="138"/>
      <c r="I69" s="395"/>
      <c r="J69" s="473"/>
      <c r="K69" s="395"/>
      <c r="L69" s="442">
        <f t="shared" si="10"/>
        <v>0</v>
      </c>
      <c r="M69" s="443"/>
    </row>
    <row r="70" spans="1:13" s="465" customFormat="1" outlineLevel="1">
      <c r="A70" s="438">
        <v>65</v>
      </c>
      <c r="B70" s="472" t="s">
        <v>897</v>
      </c>
      <c r="C70" s="440" t="s">
        <v>898</v>
      </c>
      <c r="D70" s="138"/>
      <c r="E70" s="395"/>
      <c r="F70" s="473"/>
      <c r="G70" s="395"/>
      <c r="H70" s="138"/>
      <c r="I70" s="395"/>
      <c r="J70" s="473"/>
      <c r="K70" s="395"/>
      <c r="L70" s="442">
        <f t="shared" si="10"/>
        <v>0</v>
      </c>
      <c r="M70" s="443"/>
    </row>
    <row r="71" spans="1:13" s="465" customFormat="1" outlineLevel="1">
      <c r="A71" s="438">
        <v>66</v>
      </c>
      <c r="B71" s="472" t="s">
        <v>899</v>
      </c>
      <c r="C71" s="440" t="s">
        <v>900</v>
      </c>
      <c r="D71" s="138"/>
      <c r="E71" s="395"/>
      <c r="F71" s="473"/>
      <c r="G71" s="395"/>
      <c r="H71" s="138"/>
      <c r="I71" s="395"/>
      <c r="J71" s="473"/>
      <c r="K71" s="395"/>
      <c r="L71" s="442">
        <f t="shared" si="10"/>
        <v>0</v>
      </c>
      <c r="M71" s="443"/>
    </row>
    <row r="72" spans="1:13" s="465" customFormat="1" ht="25.5" outlineLevel="1">
      <c r="A72" s="438">
        <v>67</v>
      </c>
      <c r="B72" s="472" t="s">
        <v>901</v>
      </c>
      <c r="C72" s="440" t="s">
        <v>902</v>
      </c>
      <c r="D72" s="138"/>
      <c r="E72" s="395"/>
      <c r="F72" s="473"/>
      <c r="G72" s="395"/>
      <c r="H72" s="138"/>
      <c r="I72" s="395"/>
      <c r="J72" s="473"/>
      <c r="K72" s="395"/>
      <c r="L72" s="442">
        <f t="shared" si="10"/>
        <v>0</v>
      </c>
      <c r="M72" s="443"/>
    </row>
    <row r="73" spans="1:13" s="465" customFormat="1" outlineLevel="1">
      <c r="A73" s="438">
        <v>68</v>
      </c>
      <c r="B73" s="472" t="s">
        <v>903</v>
      </c>
      <c r="C73" s="440" t="s">
        <v>904</v>
      </c>
      <c r="D73" s="138"/>
      <c r="E73" s="395"/>
      <c r="F73" s="473"/>
      <c r="G73" s="395"/>
      <c r="H73" s="138"/>
      <c r="I73" s="395"/>
      <c r="J73" s="473"/>
      <c r="K73" s="395"/>
      <c r="L73" s="442">
        <f t="shared" si="10"/>
        <v>0</v>
      </c>
      <c r="M73" s="443"/>
    </row>
    <row r="74" spans="1:13" s="465" customFormat="1" outlineLevel="1">
      <c r="A74" s="438">
        <v>69</v>
      </c>
      <c r="B74" s="472" t="s">
        <v>905</v>
      </c>
      <c r="C74" s="440" t="s">
        <v>906</v>
      </c>
      <c r="D74" s="138"/>
      <c r="E74" s="395"/>
      <c r="F74" s="473"/>
      <c r="G74" s="395"/>
      <c r="H74" s="138"/>
      <c r="I74" s="395"/>
      <c r="J74" s="473"/>
      <c r="K74" s="395"/>
      <c r="L74" s="442">
        <f t="shared" si="10"/>
        <v>0</v>
      </c>
      <c r="M74" s="443"/>
    </row>
    <row r="75" spans="1:13" s="465" customFormat="1" outlineLevel="1">
      <c r="A75" s="438">
        <v>70</v>
      </c>
      <c r="B75" s="472" t="s">
        <v>907</v>
      </c>
      <c r="C75" s="440" t="s">
        <v>908</v>
      </c>
      <c r="D75" s="138"/>
      <c r="E75" s="395"/>
      <c r="F75" s="473"/>
      <c r="G75" s="395"/>
      <c r="H75" s="138"/>
      <c r="I75" s="395"/>
      <c r="J75" s="473"/>
      <c r="K75" s="395"/>
      <c r="L75" s="442">
        <f t="shared" si="10"/>
        <v>0</v>
      </c>
      <c r="M75" s="443"/>
    </row>
    <row r="76" spans="1:13" s="465" customFormat="1" ht="38.25" outlineLevel="1">
      <c r="A76" s="438">
        <v>71</v>
      </c>
      <c r="B76" s="472" t="s">
        <v>909</v>
      </c>
      <c r="C76" s="440" t="s">
        <v>910</v>
      </c>
      <c r="D76" s="138"/>
      <c r="E76" s="395"/>
      <c r="F76" s="473"/>
      <c r="G76" s="395"/>
      <c r="H76" s="138"/>
      <c r="I76" s="395"/>
      <c r="J76" s="473"/>
      <c r="K76" s="395"/>
      <c r="L76" s="442">
        <f t="shared" si="10"/>
        <v>0</v>
      </c>
      <c r="M76" s="443"/>
    </row>
    <row r="77" spans="1:13" s="465" customFormat="1" outlineLevel="1">
      <c r="A77" s="438">
        <v>72</v>
      </c>
      <c r="B77" s="472" t="s">
        <v>911</v>
      </c>
      <c r="C77" s="440" t="s">
        <v>912</v>
      </c>
      <c r="D77" s="138"/>
      <c r="E77" s="395"/>
      <c r="F77" s="473"/>
      <c r="G77" s="395"/>
      <c r="H77" s="138"/>
      <c r="I77" s="395"/>
      <c r="J77" s="473"/>
      <c r="K77" s="395"/>
      <c r="L77" s="442">
        <f t="shared" si="10"/>
        <v>0</v>
      </c>
      <c r="M77" s="443"/>
    </row>
    <row r="78" spans="1:13" s="465" customFormat="1" ht="25.5" outlineLevel="1">
      <c r="A78" s="438">
        <v>73</v>
      </c>
      <c r="B78" s="472" t="s">
        <v>913</v>
      </c>
      <c r="C78" s="440" t="s">
        <v>914</v>
      </c>
      <c r="D78" s="138"/>
      <c r="E78" s="395"/>
      <c r="F78" s="138"/>
      <c r="G78" s="395"/>
      <c r="H78" s="138"/>
      <c r="I78" s="395"/>
      <c r="J78" s="138"/>
      <c r="K78" s="395"/>
      <c r="L78" s="442">
        <f t="shared" si="10"/>
        <v>0</v>
      </c>
      <c r="M78" s="443"/>
    </row>
    <row r="79" spans="1:13" s="451" customFormat="1" outlineLevel="1">
      <c r="A79" s="445">
        <v>74</v>
      </c>
      <c r="B79" s="469" t="s">
        <v>915</v>
      </c>
      <c r="C79" s="449" t="s">
        <v>916</v>
      </c>
      <c r="D79" s="470">
        <f>SUM(D80:D80)</f>
        <v>4000</v>
      </c>
      <c r="E79" s="470"/>
      <c r="F79" s="470"/>
      <c r="G79" s="470"/>
      <c r="H79" s="470"/>
      <c r="I79" s="470"/>
      <c r="J79" s="470"/>
      <c r="K79" s="470"/>
      <c r="L79" s="433">
        <f t="shared" si="10"/>
        <v>4000</v>
      </c>
      <c r="M79" s="433"/>
    </row>
    <row r="80" spans="1:13" s="444" customFormat="1" outlineLevel="1">
      <c r="A80" s="438"/>
      <c r="B80" s="474" t="s">
        <v>917</v>
      </c>
      <c r="C80" s="440"/>
      <c r="D80" s="475">
        <v>4000</v>
      </c>
      <c r="E80" s="475"/>
      <c r="F80" s="476"/>
      <c r="G80" s="475"/>
      <c r="H80" s="476"/>
      <c r="I80" s="475"/>
      <c r="J80" s="476"/>
      <c r="K80" s="475"/>
      <c r="L80" s="442"/>
      <c r="M80" s="443"/>
    </row>
    <row r="81" spans="1:13" s="451" customFormat="1" ht="25.5" outlineLevel="1">
      <c r="A81" s="445">
        <v>75</v>
      </c>
      <c r="B81" s="469" t="s">
        <v>918</v>
      </c>
      <c r="C81" s="471" t="s">
        <v>919</v>
      </c>
      <c r="D81" s="433">
        <f>SUM(D82:D90)</f>
        <v>6400</v>
      </c>
      <c r="E81" s="433"/>
      <c r="F81" s="433"/>
      <c r="G81" s="433"/>
      <c r="H81" s="433"/>
      <c r="I81" s="433"/>
      <c r="J81" s="433"/>
      <c r="K81" s="433"/>
      <c r="L81" s="433">
        <f t="shared" ref="L81:L112" si="11">SUM(D81,F81,H81,J81)</f>
        <v>6400</v>
      </c>
      <c r="M81" s="433"/>
    </row>
    <row r="82" spans="1:13" s="444" customFormat="1" ht="25.5" outlineLevel="1">
      <c r="A82" s="438">
        <v>76</v>
      </c>
      <c r="B82" s="439" t="s">
        <v>920</v>
      </c>
      <c r="C82" s="440" t="s">
        <v>921</v>
      </c>
      <c r="D82" s="138"/>
      <c r="E82" s="395"/>
      <c r="F82" s="138"/>
      <c r="G82" s="395"/>
      <c r="H82" s="138"/>
      <c r="I82" s="395"/>
      <c r="J82" s="138"/>
      <c r="K82" s="395"/>
      <c r="L82" s="442">
        <f t="shared" si="11"/>
        <v>0</v>
      </c>
      <c r="M82" s="443"/>
    </row>
    <row r="83" spans="1:13" s="444" customFormat="1" ht="25.5" outlineLevel="1">
      <c r="A83" s="438">
        <v>77</v>
      </c>
      <c r="B83" s="472" t="s">
        <v>922</v>
      </c>
      <c r="C83" s="440" t="s">
        <v>923</v>
      </c>
      <c r="D83" s="138"/>
      <c r="E83" s="395"/>
      <c r="F83" s="138"/>
      <c r="G83" s="395"/>
      <c r="H83" s="138"/>
      <c r="I83" s="395"/>
      <c r="J83" s="138"/>
      <c r="K83" s="395"/>
      <c r="L83" s="442">
        <f t="shared" si="11"/>
        <v>0</v>
      </c>
      <c r="M83" s="443"/>
    </row>
    <row r="84" spans="1:13" s="444" customFormat="1" outlineLevel="1">
      <c r="A84" s="438">
        <v>78</v>
      </c>
      <c r="B84" s="472" t="s">
        <v>924</v>
      </c>
      <c r="C84" s="440" t="s">
        <v>925</v>
      </c>
      <c r="D84" s="138">
        <v>5400</v>
      </c>
      <c r="E84" s="395"/>
      <c r="F84" s="138"/>
      <c r="G84" s="395"/>
      <c r="H84" s="138"/>
      <c r="I84" s="395"/>
      <c r="J84" s="138"/>
      <c r="K84" s="395"/>
      <c r="L84" s="442">
        <f t="shared" si="11"/>
        <v>5400</v>
      </c>
      <c r="M84" s="443"/>
    </row>
    <row r="85" spans="1:13" s="444" customFormat="1" ht="25.5" outlineLevel="1">
      <c r="A85" s="438">
        <v>79</v>
      </c>
      <c r="B85" s="472" t="s">
        <v>926</v>
      </c>
      <c r="C85" s="440" t="s">
        <v>927</v>
      </c>
      <c r="D85" s="138"/>
      <c r="E85" s="395"/>
      <c r="F85" s="138"/>
      <c r="G85" s="395"/>
      <c r="H85" s="138"/>
      <c r="I85" s="395"/>
      <c r="J85" s="138"/>
      <c r="K85" s="395"/>
      <c r="L85" s="442">
        <f t="shared" si="11"/>
        <v>0</v>
      </c>
      <c r="M85" s="443"/>
    </row>
    <row r="86" spans="1:13" s="444" customFormat="1" ht="25.5" outlineLevel="1">
      <c r="A86" s="438">
        <v>80</v>
      </c>
      <c r="B86" s="472" t="s">
        <v>928</v>
      </c>
      <c r="C86" s="440" t="s">
        <v>929</v>
      </c>
      <c r="D86" s="138"/>
      <c r="E86" s="395"/>
      <c r="F86" s="138"/>
      <c r="G86" s="395"/>
      <c r="H86" s="138"/>
      <c r="I86" s="395"/>
      <c r="J86" s="138"/>
      <c r="K86" s="395"/>
      <c r="L86" s="442">
        <f t="shared" si="11"/>
        <v>0</v>
      </c>
      <c r="M86" s="443"/>
    </row>
    <row r="87" spans="1:13" s="444" customFormat="1" ht="25.5" outlineLevel="1">
      <c r="A87" s="438">
        <v>81</v>
      </c>
      <c r="B87" s="472" t="s">
        <v>930</v>
      </c>
      <c r="C87" s="440" t="s">
        <v>931</v>
      </c>
      <c r="D87" s="138"/>
      <c r="E87" s="395"/>
      <c r="F87" s="138"/>
      <c r="G87" s="395"/>
      <c r="H87" s="138"/>
      <c r="I87" s="395"/>
      <c r="J87" s="138"/>
      <c r="K87" s="395"/>
      <c r="L87" s="442">
        <f t="shared" si="11"/>
        <v>0</v>
      </c>
      <c r="M87" s="443"/>
    </row>
    <row r="88" spans="1:13" s="444" customFormat="1" outlineLevel="1">
      <c r="A88" s="438">
        <v>82</v>
      </c>
      <c r="B88" s="472" t="s">
        <v>932</v>
      </c>
      <c r="C88" s="440" t="s">
        <v>933</v>
      </c>
      <c r="D88" s="138"/>
      <c r="E88" s="395"/>
      <c r="F88" s="138"/>
      <c r="G88" s="395"/>
      <c r="H88" s="138"/>
      <c r="I88" s="395"/>
      <c r="J88" s="138"/>
      <c r="K88" s="395"/>
      <c r="L88" s="442">
        <f t="shared" si="11"/>
        <v>0</v>
      </c>
      <c r="M88" s="443"/>
    </row>
    <row r="89" spans="1:13" s="477" customFormat="1" ht="25.5" outlineLevel="1">
      <c r="A89" s="438">
        <v>83</v>
      </c>
      <c r="B89" s="472" t="s">
        <v>934</v>
      </c>
      <c r="C89" s="440" t="s">
        <v>935</v>
      </c>
      <c r="D89" s="138">
        <v>1000</v>
      </c>
      <c r="E89" s="395"/>
      <c r="F89" s="138"/>
      <c r="G89" s="395"/>
      <c r="H89" s="138"/>
      <c r="I89" s="395"/>
      <c r="J89" s="138"/>
      <c r="K89" s="395"/>
      <c r="L89" s="442">
        <f t="shared" si="11"/>
        <v>1000</v>
      </c>
      <c r="M89" s="443"/>
    </row>
    <row r="90" spans="1:13" s="444" customFormat="1" ht="38.25" outlineLevel="1">
      <c r="A90" s="438">
        <v>84</v>
      </c>
      <c r="B90" s="472" t="s">
        <v>936</v>
      </c>
      <c r="C90" s="440" t="s">
        <v>937</v>
      </c>
      <c r="D90" s="138"/>
      <c r="E90" s="395"/>
      <c r="F90" s="138"/>
      <c r="G90" s="395"/>
      <c r="H90" s="138"/>
      <c r="I90" s="395"/>
      <c r="J90" s="138"/>
      <c r="K90" s="395"/>
      <c r="L90" s="442">
        <f t="shared" si="11"/>
        <v>0</v>
      </c>
      <c r="M90" s="443"/>
    </row>
    <row r="91" spans="1:13" s="478" customFormat="1" ht="25.5" outlineLevel="1">
      <c r="A91" s="445">
        <v>85</v>
      </c>
      <c r="B91" s="469" t="s">
        <v>938</v>
      </c>
      <c r="C91" s="471" t="s">
        <v>939</v>
      </c>
      <c r="D91" s="433">
        <f>SUM(D92:D100)</f>
        <v>0</v>
      </c>
      <c r="E91" s="433"/>
      <c r="F91" s="433"/>
      <c r="G91" s="433"/>
      <c r="H91" s="433"/>
      <c r="I91" s="433"/>
      <c r="J91" s="433"/>
      <c r="K91" s="433"/>
      <c r="L91" s="433">
        <f t="shared" si="11"/>
        <v>0</v>
      </c>
      <c r="M91" s="433"/>
    </row>
    <row r="92" spans="1:13" s="398" customFormat="1" ht="63.75" outlineLevel="1">
      <c r="A92" s="438">
        <v>86</v>
      </c>
      <c r="B92" s="472" t="s">
        <v>940</v>
      </c>
      <c r="C92" s="440" t="s">
        <v>941</v>
      </c>
      <c r="D92" s="138"/>
      <c r="E92" s="395"/>
      <c r="F92" s="138"/>
      <c r="G92" s="395"/>
      <c r="H92" s="138"/>
      <c r="I92" s="395"/>
      <c r="J92" s="138"/>
      <c r="K92" s="395"/>
      <c r="L92" s="442">
        <f t="shared" si="11"/>
        <v>0</v>
      </c>
      <c r="M92" s="443"/>
    </row>
    <row r="93" spans="1:13" s="444" customFormat="1" ht="25.5" outlineLevel="1">
      <c r="A93" s="438">
        <v>87</v>
      </c>
      <c r="B93" s="472" t="s">
        <v>942</v>
      </c>
      <c r="C93" s="440" t="s">
        <v>943</v>
      </c>
      <c r="D93" s="138"/>
      <c r="E93" s="395"/>
      <c r="F93" s="138"/>
      <c r="G93" s="395"/>
      <c r="H93" s="138"/>
      <c r="I93" s="395"/>
      <c r="J93" s="138"/>
      <c r="K93" s="395"/>
      <c r="L93" s="442">
        <f t="shared" si="11"/>
        <v>0</v>
      </c>
      <c r="M93" s="443"/>
    </row>
    <row r="94" spans="1:13" s="444" customFormat="1" ht="25.5" outlineLevel="1">
      <c r="A94" s="438">
        <v>88</v>
      </c>
      <c r="B94" s="472" t="s">
        <v>944</v>
      </c>
      <c r="C94" s="440" t="s">
        <v>945</v>
      </c>
      <c r="D94" s="138"/>
      <c r="E94" s="395"/>
      <c r="F94" s="138"/>
      <c r="G94" s="395"/>
      <c r="H94" s="138"/>
      <c r="I94" s="395"/>
      <c r="J94" s="138"/>
      <c r="K94" s="395"/>
      <c r="L94" s="442">
        <f t="shared" si="11"/>
        <v>0</v>
      </c>
      <c r="M94" s="443"/>
    </row>
    <row r="95" spans="1:13" s="444" customFormat="1" outlineLevel="1">
      <c r="A95" s="438">
        <v>89</v>
      </c>
      <c r="B95" s="472" t="s">
        <v>946</v>
      </c>
      <c r="C95" s="440" t="s">
        <v>947</v>
      </c>
      <c r="D95" s="138"/>
      <c r="E95" s="395"/>
      <c r="F95" s="138"/>
      <c r="G95" s="395"/>
      <c r="H95" s="138"/>
      <c r="I95" s="395"/>
      <c r="J95" s="138"/>
      <c r="K95" s="395"/>
      <c r="L95" s="442">
        <f t="shared" si="11"/>
        <v>0</v>
      </c>
      <c r="M95" s="443"/>
    </row>
    <row r="96" spans="1:13" s="444" customFormat="1" outlineLevel="1">
      <c r="A96" s="438">
        <v>90</v>
      </c>
      <c r="B96" s="472" t="s">
        <v>948</v>
      </c>
      <c r="C96" s="440" t="s">
        <v>949</v>
      </c>
      <c r="D96" s="138"/>
      <c r="E96" s="395"/>
      <c r="F96" s="138"/>
      <c r="G96" s="395"/>
      <c r="H96" s="138"/>
      <c r="I96" s="395"/>
      <c r="J96" s="138"/>
      <c r="K96" s="395"/>
      <c r="L96" s="442">
        <f t="shared" si="11"/>
        <v>0</v>
      </c>
      <c r="M96" s="443"/>
    </row>
    <row r="97" spans="1:13" s="444" customFormat="1" ht="25.5" outlineLevel="1">
      <c r="A97" s="438">
        <v>91</v>
      </c>
      <c r="B97" s="472" t="s">
        <v>950</v>
      </c>
      <c r="C97" s="440" t="s">
        <v>951</v>
      </c>
      <c r="D97" s="138"/>
      <c r="E97" s="395"/>
      <c r="F97" s="138"/>
      <c r="G97" s="395"/>
      <c r="H97" s="138"/>
      <c r="I97" s="395"/>
      <c r="J97" s="138"/>
      <c r="K97" s="395"/>
      <c r="L97" s="442">
        <f t="shared" si="11"/>
        <v>0</v>
      </c>
      <c r="M97" s="443"/>
    </row>
    <row r="98" spans="1:13" s="444" customFormat="1" outlineLevel="1">
      <c r="A98" s="438">
        <v>92</v>
      </c>
      <c r="B98" s="472" t="s">
        <v>952</v>
      </c>
      <c r="C98" s="440" t="s">
        <v>953</v>
      </c>
      <c r="D98" s="138"/>
      <c r="E98" s="395"/>
      <c r="F98" s="138"/>
      <c r="G98" s="395"/>
      <c r="H98" s="138"/>
      <c r="I98" s="395"/>
      <c r="J98" s="138"/>
      <c r="K98" s="395"/>
      <c r="L98" s="442">
        <f t="shared" si="11"/>
        <v>0</v>
      </c>
      <c r="M98" s="443"/>
    </row>
    <row r="99" spans="1:13" s="477" customFormat="1" ht="25.5" outlineLevel="1">
      <c r="A99" s="438">
        <v>93</v>
      </c>
      <c r="B99" s="472" t="s">
        <v>954</v>
      </c>
      <c r="C99" s="440" t="s">
        <v>955</v>
      </c>
      <c r="D99" s="138"/>
      <c r="E99" s="395"/>
      <c r="F99" s="138"/>
      <c r="G99" s="395"/>
      <c r="H99" s="138"/>
      <c r="I99" s="395"/>
      <c r="J99" s="138"/>
      <c r="K99" s="395"/>
      <c r="L99" s="442">
        <f t="shared" si="11"/>
        <v>0</v>
      </c>
      <c r="M99" s="443"/>
    </row>
    <row r="100" spans="1:13" s="444" customFormat="1" outlineLevel="1">
      <c r="A100" s="438">
        <v>94</v>
      </c>
      <c r="B100" s="472" t="s">
        <v>956</v>
      </c>
      <c r="C100" s="440" t="s">
        <v>957</v>
      </c>
      <c r="D100" s="138"/>
      <c r="E100" s="395"/>
      <c r="F100" s="138"/>
      <c r="G100" s="395"/>
      <c r="H100" s="138"/>
      <c r="I100" s="395"/>
      <c r="J100" s="138"/>
      <c r="K100" s="395"/>
      <c r="L100" s="442">
        <f t="shared" si="11"/>
        <v>0</v>
      </c>
      <c r="M100" s="443"/>
    </row>
    <row r="101" spans="1:13" s="451" customFormat="1" ht="25.5" outlineLevel="1">
      <c r="A101" s="445">
        <v>95</v>
      </c>
      <c r="B101" s="479" t="s">
        <v>958</v>
      </c>
      <c r="C101" s="471" t="s">
        <v>959</v>
      </c>
      <c r="D101" s="433">
        <v>1500</v>
      </c>
      <c r="E101" s="433"/>
      <c r="F101" s="433"/>
      <c r="G101" s="433"/>
      <c r="H101" s="433"/>
      <c r="I101" s="433"/>
      <c r="J101" s="433"/>
      <c r="K101" s="433"/>
      <c r="L101" s="433">
        <f t="shared" si="11"/>
        <v>1500</v>
      </c>
      <c r="M101" s="433"/>
    </row>
    <row r="102" spans="1:13" s="444" customFormat="1" ht="25.5" outlineLevel="1">
      <c r="A102" s="438">
        <v>96</v>
      </c>
      <c r="B102" s="472" t="s">
        <v>960</v>
      </c>
      <c r="C102" s="440" t="s">
        <v>961</v>
      </c>
      <c r="D102" s="138"/>
      <c r="E102" s="395"/>
      <c r="F102" s="138"/>
      <c r="G102" s="395"/>
      <c r="H102" s="138"/>
      <c r="I102" s="395"/>
      <c r="J102" s="138"/>
      <c r="K102" s="395"/>
      <c r="L102" s="442">
        <f t="shared" si="11"/>
        <v>0</v>
      </c>
      <c r="M102" s="443"/>
    </row>
    <row r="103" spans="1:13" s="444" customFormat="1" outlineLevel="1">
      <c r="A103" s="438">
        <v>97</v>
      </c>
      <c r="B103" s="472" t="s">
        <v>962</v>
      </c>
      <c r="C103" s="440" t="s">
        <v>963</v>
      </c>
      <c r="D103" s="138"/>
      <c r="E103" s="395"/>
      <c r="F103" s="138"/>
      <c r="G103" s="395"/>
      <c r="H103" s="138"/>
      <c r="I103" s="395"/>
      <c r="J103" s="138"/>
      <c r="K103" s="395"/>
      <c r="L103" s="442">
        <f t="shared" si="11"/>
        <v>0</v>
      </c>
      <c r="M103" s="443"/>
    </row>
    <row r="104" spans="1:13" s="444" customFormat="1" ht="25.5" outlineLevel="1">
      <c r="A104" s="438">
        <v>98</v>
      </c>
      <c r="B104" s="472" t="s">
        <v>964</v>
      </c>
      <c r="C104" s="440" t="s">
        <v>965</v>
      </c>
      <c r="D104" s="138"/>
      <c r="E104" s="395"/>
      <c r="F104" s="138"/>
      <c r="G104" s="395"/>
      <c r="H104" s="138"/>
      <c r="I104" s="395"/>
      <c r="J104" s="138"/>
      <c r="K104" s="395"/>
      <c r="L104" s="442">
        <f t="shared" si="11"/>
        <v>0</v>
      </c>
      <c r="M104" s="443"/>
    </row>
    <row r="105" spans="1:13" s="444" customFormat="1" ht="25.5" outlineLevel="1">
      <c r="A105" s="438">
        <v>99</v>
      </c>
      <c r="B105" s="472" t="s">
        <v>966</v>
      </c>
      <c r="C105" s="440" t="s">
        <v>967</v>
      </c>
      <c r="D105" s="138"/>
      <c r="E105" s="395"/>
      <c r="F105" s="138"/>
      <c r="G105" s="395"/>
      <c r="H105" s="138"/>
      <c r="I105" s="395"/>
      <c r="J105" s="138"/>
      <c r="K105" s="395"/>
      <c r="L105" s="442">
        <f t="shared" si="11"/>
        <v>0</v>
      </c>
      <c r="M105" s="443"/>
    </row>
    <row r="106" spans="1:13" s="444" customFormat="1" ht="25.5" outlineLevel="1">
      <c r="A106" s="438">
        <v>100</v>
      </c>
      <c r="B106" s="472" t="s">
        <v>968</v>
      </c>
      <c r="C106" s="440" t="s">
        <v>969</v>
      </c>
      <c r="D106" s="138"/>
      <c r="E106" s="395"/>
      <c r="F106" s="138"/>
      <c r="G106" s="395"/>
      <c r="H106" s="138"/>
      <c r="I106" s="395"/>
      <c r="J106" s="138"/>
      <c r="K106" s="395"/>
      <c r="L106" s="442">
        <f t="shared" si="11"/>
        <v>0</v>
      </c>
      <c r="M106" s="443"/>
    </row>
    <row r="107" spans="1:13" s="444" customFormat="1" ht="38.25" outlineLevel="1">
      <c r="A107" s="438">
        <v>101</v>
      </c>
      <c r="B107" s="472" t="s">
        <v>970</v>
      </c>
      <c r="C107" s="440" t="s">
        <v>971</v>
      </c>
      <c r="D107" s="138"/>
      <c r="E107" s="395"/>
      <c r="F107" s="138"/>
      <c r="G107" s="395"/>
      <c r="H107" s="138"/>
      <c r="I107" s="395"/>
      <c r="J107" s="138"/>
      <c r="K107" s="395"/>
      <c r="L107" s="442">
        <f t="shared" si="11"/>
        <v>0</v>
      </c>
      <c r="M107" s="443"/>
    </row>
    <row r="108" spans="1:13" s="451" customFormat="1" ht="25.5" outlineLevel="1">
      <c r="A108" s="445">
        <v>102</v>
      </c>
      <c r="B108" s="479" t="s">
        <v>972</v>
      </c>
      <c r="C108" s="449" t="s">
        <v>973</v>
      </c>
      <c r="D108" s="135">
        <v>0</v>
      </c>
      <c r="E108" s="135"/>
      <c r="F108" s="135"/>
      <c r="G108" s="135"/>
      <c r="H108" s="135"/>
      <c r="I108" s="135"/>
      <c r="J108" s="135"/>
      <c r="K108" s="135"/>
      <c r="L108" s="433">
        <f t="shared" si="11"/>
        <v>0</v>
      </c>
      <c r="M108" s="433"/>
    </row>
    <row r="109" spans="1:13" s="477" customFormat="1" outlineLevel="1">
      <c r="A109" s="438">
        <v>103</v>
      </c>
      <c r="B109" s="472" t="s">
        <v>974</v>
      </c>
      <c r="C109" s="440" t="s">
        <v>975</v>
      </c>
      <c r="D109" s="138"/>
      <c r="E109" s="395"/>
      <c r="F109" s="138"/>
      <c r="G109" s="395"/>
      <c r="H109" s="138"/>
      <c r="I109" s="395"/>
      <c r="J109" s="138"/>
      <c r="K109" s="395"/>
      <c r="L109" s="442">
        <f t="shared" si="11"/>
        <v>0</v>
      </c>
      <c r="M109" s="443"/>
    </row>
    <row r="110" spans="1:13" s="444" customFormat="1" outlineLevel="1">
      <c r="A110" s="438">
        <v>104</v>
      </c>
      <c r="B110" s="472" t="s">
        <v>976</v>
      </c>
      <c r="C110" s="440" t="s">
        <v>977</v>
      </c>
      <c r="D110" s="138"/>
      <c r="E110" s="395"/>
      <c r="F110" s="138"/>
      <c r="G110" s="395"/>
      <c r="H110" s="138"/>
      <c r="I110" s="395"/>
      <c r="J110" s="138"/>
      <c r="K110" s="395"/>
      <c r="L110" s="442">
        <f t="shared" si="11"/>
        <v>0</v>
      </c>
      <c r="M110" s="443"/>
    </row>
    <row r="111" spans="1:13" s="451" customFormat="1" ht="25.5" outlineLevel="1">
      <c r="A111" s="445">
        <v>105</v>
      </c>
      <c r="B111" s="469" t="s">
        <v>978</v>
      </c>
      <c r="C111" s="471" t="s">
        <v>979</v>
      </c>
      <c r="D111" s="433">
        <f>SUM(D112:D136)</f>
        <v>3900</v>
      </c>
      <c r="E111" s="433"/>
      <c r="F111" s="433"/>
      <c r="G111" s="433"/>
      <c r="H111" s="433"/>
      <c r="I111" s="433"/>
      <c r="J111" s="433"/>
      <c r="K111" s="433"/>
      <c r="L111" s="433">
        <f t="shared" si="11"/>
        <v>3900</v>
      </c>
      <c r="M111" s="433"/>
    </row>
    <row r="112" spans="1:13" s="444" customFormat="1" outlineLevel="1">
      <c r="A112" s="438">
        <v>106</v>
      </c>
      <c r="B112" s="472" t="s">
        <v>980</v>
      </c>
      <c r="C112" s="440" t="s">
        <v>981</v>
      </c>
      <c r="D112" s="138"/>
      <c r="E112" s="395"/>
      <c r="F112" s="138"/>
      <c r="G112" s="395"/>
      <c r="H112" s="138"/>
      <c r="I112" s="395"/>
      <c r="J112" s="138"/>
      <c r="K112" s="395"/>
      <c r="L112" s="442">
        <f t="shared" si="11"/>
        <v>0</v>
      </c>
      <c r="M112" s="443"/>
    </row>
    <row r="113" spans="1:13" s="444" customFormat="1" ht="25.5" outlineLevel="1">
      <c r="A113" s="438">
        <v>107</v>
      </c>
      <c r="B113" s="472" t="s">
        <v>982</v>
      </c>
      <c r="C113" s="440" t="s">
        <v>983</v>
      </c>
      <c r="D113" s="138"/>
      <c r="E113" s="395"/>
      <c r="F113" s="138"/>
      <c r="G113" s="395"/>
      <c r="H113" s="138"/>
      <c r="I113" s="395"/>
      <c r="J113" s="138"/>
      <c r="K113" s="395"/>
      <c r="L113" s="442">
        <f t="shared" ref="L113:L137" si="12">SUM(D113,F113,H113,J113)</f>
        <v>0</v>
      </c>
      <c r="M113" s="443"/>
    </row>
    <row r="114" spans="1:13" s="444" customFormat="1" ht="25.5" outlineLevel="1">
      <c r="A114" s="438">
        <v>108</v>
      </c>
      <c r="B114" s="472" t="s">
        <v>984</v>
      </c>
      <c r="C114" s="440" t="s">
        <v>985</v>
      </c>
      <c r="D114" s="138"/>
      <c r="E114" s="395"/>
      <c r="F114" s="138"/>
      <c r="G114" s="395"/>
      <c r="H114" s="138"/>
      <c r="I114" s="395"/>
      <c r="J114" s="138"/>
      <c r="K114" s="395"/>
      <c r="L114" s="442">
        <f t="shared" si="12"/>
        <v>0</v>
      </c>
      <c r="M114" s="443"/>
    </row>
    <row r="115" spans="1:13" s="444" customFormat="1" outlineLevel="1">
      <c r="A115" s="438">
        <v>109</v>
      </c>
      <c r="B115" s="472" t="s">
        <v>986</v>
      </c>
      <c r="C115" s="440" t="s">
        <v>987</v>
      </c>
      <c r="D115" s="138"/>
      <c r="E115" s="395"/>
      <c r="F115" s="138"/>
      <c r="G115" s="395"/>
      <c r="H115" s="138"/>
      <c r="I115" s="395"/>
      <c r="J115" s="138"/>
      <c r="K115" s="395"/>
      <c r="L115" s="442">
        <f t="shared" si="12"/>
        <v>0</v>
      </c>
      <c r="M115" s="443"/>
    </row>
    <row r="116" spans="1:13" s="444" customFormat="1" outlineLevel="1">
      <c r="A116" s="438">
        <v>110</v>
      </c>
      <c r="B116" s="472" t="s">
        <v>988</v>
      </c>
      <c r="C116" s="440" t="s">
        <v>989</v>
      </c>
      <c r="D116" s="138"/>
      <c r="E116" s="395"/>
      <c r="F116" s="138"/>
      <c r="G116" s="395"/>
      <c r="H116" s="138"/>
      <c r="I116" s="395"/>
      <c r="J116" s="138"/>
      <c r="K116" s="395"/>
      <c r="L116" s="442">
        <f t="shared" si="12"/>
        <v>0</v>
      </c>
      <c r="M116" s="443"/>
    </row>
    <row r="117" spans="1:13" s="444" customFormat="1" ht="38.25" outlineLevel="1">
      <c r="A117" s="438">
        <v>111</v>
      </c>
      <c r="B117" s="472" t="s">
        <v>990</v>
      </c>
      <c r="C117" s="440" t="s">
        <v>991</v>
      </c>
      <c r="D117" s="138"/>
      <c r="E117" s="395"/>
      <c r="F117" s="138"/>
      <c r="G117" s="395"/>
      <c r="H117" s="138"/>
      <c r="I117" s="395"/>
      <c r="J117" s="138"/>
      <c r="K117" s="395"/>
      <c r="L117" s="442">
        <f t="shared" si="12"/>
        <v>0</v>
      </c>
      <c r="M117" s="443"/>
    </row>
    <row r="118" spans="1:13" s="444" customFormat="1" ht="38.25" outlineLevel="1">
      <c r="A118" s="438">
        <v>112</v>
      </c>
      <c r="B118" s="472" t="s">
        <v>992</v>
      </c>
      <c r="C118" s="440" t="s">
        <v>993</v>
      </c>
      <c r="D118" s="138"/>
      <c r="E118" s="395"/>
      <c r="F118" s="138"/>
      <c r="G118" s="395"/>
      <c r="H118" s="138"/>
      <c r="I118" s="395"/>
      <c r="J118" s="138"/>
      <c r="K118" s="395"/>
      <c r="L118" s="442">
        <f t="shared" si="12"/>
        <v>0</v>
      </c>
      <c r="M118" s="443"/>
    </row>
    <row r="119" spans="1:13" s="444" customFormat="1" ht="38.25" outlineLevel="1">
      <c r="A119" s="438">
        <v>113</v>
      </c>
      <c r="B119" s="472" t="s">
        <v>994</v>
      </c>
      <c r="C119" s="440" t="s">
        <v>995</v>
      </c>
      <c r="D119" s="138"/>
      <c r="E119" s="395"/>
      <c r="F119" s="138"/>
      <c r="G119" s="395"/>
      <c r="H119" s="138"/>
      <c r="I119" s="395"/>
      <c r="J119" s="138"/>
      <c r="K119" s="395"/>
      <c r="L119" s="442">
        <f t="shared" si="12"/>
        <v>0</v>
      </c>
      <c r="M119" s="443"/>
    </row>
    <row r="120" spans="1:13" s="444" customFormat="1" ht="38.25" outlineLevel="1">
      <c r="A120" s="438">
        <v>114</v>
      </c>
      <c r="B120" s="472" t="s">
        <v>996</v>
      </c>
      <c r="C120" s="440" t="s">
        <v>997</v>
      </c>
      <c r="D120" s="138"/>
      <c r="E120" s="395"/>
      <c r="F120" s="138"/>
      <c r="G120" s="395"/>
      <c r="H120" s="138"/>
      <c r="I120" s="395"/>
      <c r="J120" s="138"/>
      <c r="K120" s="395"/>
      <c r="L120" s="442">
        <f t="shared" si="12"/>
        <v>0</v>
      </c>
      <c r="M120" s="443"/>
    </row>
    <row r="121" spans="1:13" s="444" customFormat="1" ht="38.25" outlineLevel="1">
      <c r="A121" s="438">
        <v>115</v>
      </c>
      <c r="B121" s="472" t="s">
        <v>998</v>
      </c>
      <c r="C121" s="440" t="s">
        <v>999</v>
      </c>
      <c r="D121" s="138"/>
      <c r="E121" s="395"/>
      <c r="F121" s="138"/>
      <c r="G121" s="395"/>
      <c r="H121" s="138"/>
      <c r="I121" s="395"/>
      <c r="J121" s="138"/>
      <c r="K121" s="395"/>
      <c r="L121" s="442">
        <f t="shared" si="12"/>
        <v>0</v>
      </c>
      <c r="M121" s="443"/>
    </row>
    <row r="122" spans="1:13" s="444" customFormat="1" outlineLevel="1">
      <c r="A122" s="438">
        <v>116</v>
      </c>
      <c r="B122" s="472" t="s">
        <v>1000</v>
      </c>
      <c r="C122" s="440" t="s">
        <v>1001</v>
      </c>
      <c r="D122" s="138"/>
      <c r="E122" s="395"/>
      <c r="F122" s="138"/>
      <c r="G122" s="395"/>
      <c r="H122" s="138"/>
      <c r="I122" s="395"/>
      <c r="J122" s="138"/>
      <c r="K122" s="395"/>
      <c r="L122" s="442">
        <f t="shared" si="12"/>
        <v>0</v>
      </c>
      <c r="M122" s="443"/>
    </row>
    <row r="123" spans="1:13" s="444" customFormat="1" ht="25.5" outlineLevel="1">
      <c r="A123" s="438">
        <v>117</v>
      </c>
      <c r="B123" s="472" t="s">
        <v>1002</v>
      </c>
      <c r="C123" s="440" t="s">
        <v>1003</v>
      </c>
      <c r="D123" s="138"/>
      <c r="E123" s="395"/>
      <c r="F123" s="138"/>
      <c r="G123" s="395"/>
      <c r="H123" s="138"/>
      <c r="I123" s="395"/>
      <c r="J123" s="138"/>
      <c r="K123" s="395"/>
      <c r="L123" s="442">
        <f t="shared" si="12"/>
        <v>0</v>
      </c>
      <c r="M123" s="443"/>
    </row>
    <row r="124" spans="1:13" s="444" customFormat="1" outlineLevel="1">
      <c r="A124" s="438">
        <v>118</v>
      </c>
      <c r="B124" s="472" t="s">
        <v>1004</v>
      </c>
      <c r="C124" s="440" t="s">
        <v>1005</v>
      </c>
      <c r="D124" s="138"/>
      <c r="E124" s="395"/>
      <c r="F124" s="138"/>
      <c r="G124" s="395"/>
      <c r="H124" s="138"/>
      <c r="I124" s="395"/>
      <c r="J124" s="138"/>
      <c r="K124" s="395"/>
      <c r="L124" s="442">
        <f t="shared" si="12"/>
        <v>0</v>
      </c>
      <c r="M124" s="443"/>
    </row>
    <row r="125" spans="1:13" s="444" customFormat="1" ht="25.5" outlineLevel="1">
      <c r="A125" s="438">
        <v>119</v>
      </c>
      <c r="B125" s="472" t="s">
        <v>1006</v>
      </c>
      <c r="C125" s="440" t="s">
        <v>1007</v>
      </c>
      <c r="D125" s="138"/>
      <c r="E125" s="395"/>
      <c r="F125" s="138"/>
      <c r="G125" s="395"/>
      <c r="H125" s="138"/>
      <c r="I125" s="395"/>
      <c r="J125" s="138"/>
      <c r="K125" s="395"/>
      <c r="L125" s="442">
        <f t="shared" si="12"/>
        <v>0</v>
      </c>
      <c r="M125" s="443"/>
    </row>
    <row r="126" spans="1:13" s="444" customFormat="1" ht="25.5" outlineLevel="1">
      <c r="A126" s="438">
        <v>120</v>
      </c>
      <c r="B126" s="472" t="s">
        <v>1008</v>
      </c>
      <c r="C126" s="440" t="s">
        <v>1009</v>
      </c>
      <c r="D126" s="138"/>
      <c r="E126" s="395"/>
      <c r="F126" s="138"/>
      <c r="G126" s="395"/>
      <c r="H126" s="138"/>
      <c r="I126" s="395"/>
      <c r="J126" s="138"/>
      <c r="K126" s="395"/>
      <c r="L126" s="442">
        <f t="shared" si="12"/>
        <v>0</v>
      </c>
      <c r="M126" s="443"/>
    </row>
    <row r="127" spans="1:13" s="444" customFormat="1" outlineLevel="1">
      <c r="A127" s="438">
        <v>121</v>
      </c>
      <c r="B127" s="472" t="s">
        <v>1010</v>
      </c>
      <c r="C127" s="440" t="s">
        <v>1011</v>
      </c>
      <c r="D127" s="138"/>
      <c r="E127" s="395"/>
      <c r="F127" s="138"/>
      <c r="G127" s="395"/>
      <c r="H127" s="138"/>
      <c r="I127" s="395"/>
      <c r="J127" s="138"/>
      <c r="K127" s="395"/>
      <c r="L127" s="442">
        <f t="shared" si="12"/>
        <v>0</v>
      </c>
      <c r="M127" s="443"/>
    </row>
    <row r="128" spans="1:13" s="444" customFormat="1" ht="25.5" outlineLevel="1">
      <c r="A128" s="438">
        <v>122</v>
      </c>
      <c r="B128" s="472" t="s">
        <v>1012</v>
      </c>
      <c r="C128" s="440" t="s">
        <v>1013</v>
      </c>
      <c r="D128" s="138"/>
      <c r="E128" s="395"/>
      <c r="F128" s="138"/>
      <c r="G128" s="395"/>
      <c r="H128" s="138"/>
      <c r="I128" s="395"/>
      <c r="J128" s="138"/>
      <c r="K128" s="395"/>
      <c r="L128" s="442">
        <f t="shared" si="12"/>
        <v>0</v>
      </c>
      <c r="M128" s="443"/>
    </row>
    <row r="129" spans="1:13" s="444" customFormat="1" ht="25.5" outlineLevel="1">
      <c r="A129" s="438">
        <v>123</v>
      </c>
      <c r="B129" s="472" t="s">
        <v>1014</v>
      </c>
      <c r="C129" s="440" t="s">
        <v>1015</v>
      </c>
      <c r="D129" s="138"/>
      <c r="E129" s="395"/>
      <c r="F129" s="138"/>
      <c r="G129" s="395"/>
      <c r="H129" s="138"/>
      <c r="I129" s="395"/>
      <c r="J129" s="138"/>
      <c r="K129" s="395"/>
      <c r="L129" s="442">
        <f t="shared" si="12"/>
        <v>0</v>
      </c>
      <c r="M129" s="443"/>
    </row>
    <row r="130" spans="1:13" s="444" customFormat="1" ht="25.5" outlineLevel="1">
      <c r="A130" s="438">
        <v>124</v>
      </c>
      <c r="B130" s="472" t="s">
        <v>1016</v>
      </c>
      <c r="C130" s="440" t="s">
        <v>1017</v>
      </c>
      <c r="D130" s="138"/>
      <c r="E130" s="395"/>
      <c r="F130" s="138"/>
      <c r="G130" s="395"/>
      <c r="H130" s="138"/>
      <c r="I130" s="395"/>
      <c r="J130" s="138"/>
      <c r="K130" s="395"/>
      <c r="L130" s="442">
        <f t="shared" si="12"/>
        <v>0</v>
      </c>
      <c r="M130" s="443"/>
    </row>
    <row r="131" spans="1:13" s="444" customFormat="1" outlineLevel="1">
      <c r="A131" s="438">
        <v>125</v>
      </c>
      <c r="B131" s="472" t="s">
        <v>1018</v>
      </c>
      <c r="C131" s="440" t="s">
        <v>1019</v>
      </c>
      <c r="D131" s="138">
        <v>800</v>
      </c>
      <c r="E131" s="395"/>
      <c r="F131" s="138"/>
      <c r="G131" s="395"/>
      <c r="H131" s="138"/>
      <c r="I131" s="395"/>
      <c r="J131" s="138"/>
      <c r="K131" s="395"/>
      <c r="L131" s="442">
        <f t="shared" si="12"/>
        <v>800</v>
      </c>
      <c r="M131" s="443"/>
    </row>
    <row r="132" spans="1:13" s="444" customFormat="1" ht="25.5" outlineLevel="1">
      <c r="A132" s="438">
        <v>126</v>
      </c>
      <c r="B132" s="472" t="s">
        <v>1020</v>
      </c>
      <c r="C132" s="440" t="s">
        <v>1021</v>
      </c>
      <c r="D132" s="138">
        <v>100</v>
      </c>
      <c r="E132" s="395"/>
      <c r="F132" s="138"/>
      <c r="G132" s="395"/>
      <c r="H132" s="138"/>
      <c r="I132" s="395"/>
      <c r="J132" s="138"/>
      <c r="K132" s="395"/>
      <c r="L132" s="442">
        <f t="shared" si="12"/>
        <v>100</v>
      </c>
      <c r="M132" s="443"/>
    </row>
    <row r="133" spans="1:13" s="444" customFormat="1" ht="38.25" outlineLevel="1">
      <c r="A133" s="438">
        <v>127</v>
      </c>
      <c r="B133" s="472" t="s">
        <v>1022</v>
      </c>
      <c r="C133" s="440" t="s">
        <v>1023</v>
      </c>
      <c r="D133" s="138"/>
      <c r="E133" s="395"/>
      <c r="F133" s="138"/>
      <c r="G133" s="395"/>
      <c r="H133" s="138"/>
      <c r="I133" s="395"/>
      <c r="J133" s="138"/>
      <c r="K133" s="395"/>
      <c r="L133" s="442">
        <f t="shared" si="12"/>
        <v>0</v>
      </c>
      <c r="M133" s="443"/>
    </row>
    <row r="134" spans="1:13" s="444" customFormat="1" ht="38.25" outlineLevel="1">
      <c r="A134" s="438">
        <v>128</v>
      </c>
      <c r="B134" s="472" t="s">
        <v>1024</v>
      </c>
      <c r="C134" s="440" t="s">
        <v>1025</v>
      </c>
      <c r="D134" s="138">
        <v>500</v>
      </c>
      <c r="E134" s="395"/>
      <c r="F134" s="138"/>
      <c r="G134" s="395"/>
      <c r="H134" s="138"/>
      <c r="I134" s="395"/>
      <c r="J134" s="138"/>
      <c r="K134" s="395"/>
      <c r="L134" s="442">
        <f t="shared" si="12"/>
        <v>500</v>
      </c>
      <c r="M134" s="443"/>
    </row>
    <row r="135" spans="1:13" s="444" customFormat="1" outlineLevel="1">
      <c r="A135" s="438">
        <v>129</v>
      </c>
      <c r="B135" s="472" t="s">
        <v>1026</v>
      </c>
      <c r="C135" s="440" t="s">
        <v>1027</v>
      </c>
      <c r="D135" s="138">
        <v>2500</v>
      </c>
      <c r="E135" s="395"/>
      <c r="F135" s="138"/>
      <c r="G135" s="395"/>
      <c r="H135" s="138"/>
      <c r="I135" s="395"/>
      <c r="J135" s="138"/>
      <c r="K135" s="395"/>
      <c r="L135" s="442">
        <f t="shared" si="12"/>
        <v>2500</v>
      </c>
      <c r="M135" s="443"/>
    </row>
    <row r="136" spans="1:13" s="444" customFormat="1" ht="38.25" outlineLevel="1">
      <c r="A136" s="438">
        <v>130</v>
      </c>
      <c r="B136" s="472" t="s">
        <v>1028</v>
      </c>
      <c r="C136" s="440" t="s">
        <v>1029</v>
      </c>
      <c r="D136" s="138"/>
      <c r="E136" s="395"/>
      <c r="F136" s="138"/>
      <c r="G136" s="395"/>
      <c r="H136" s="138"/>
      <c r="I136" s="395"/>
      <c r="J136" s="138"/>
      <c r="K136" s="395"/>
      <c r="L136" s="442">
        <f t="shared" si="12"/>
        <v>0</v>
      </c>
      <c r="M136" s="443"/>
    </row>
    <row r="137" spans="1:13" s="451" customFormat="1" ht="25.5">
      <c r="A137" s="445">
        <v>131</v>
      </c>
      <c r="B137" s="480" t="s">
        <v>1030</v>
      </c>
      <c r="C137" s="449" t="s">
        <v>1031</v>
      </c>
      <c r="D137" s="450">
        <f>SUM(D66+D67+D79+D81+D91+D101+D108+D111)</f>
        <v>15800</v>
      </c>
      <c r="E137" s="450"/>
      <c r="F137" s="450"/>
      <c r="G137" s="450"/>
      <c r="H137" s="450"/>
      <c r="I137" s="450"/>
      <c r="J137" s="450"/>
      <c r="K137" s="450"/>
      <c r="L137" s="450">
        <f t="shared" si="12"/>
        <v>15800</v>
      </c>
      <c r="M137" s="450"/>
    </row>
    <row r="138" spans="1:13">
      <c r="A138" s="445"/>
      <c r="B138" s="480"/>
      <c r="C138" s="449"/>
      <c r="D138" s="450"/>
      <c r="E138" s="380"/>
      <c r="F138" s="450"/>
      <c r="G138" s="450"/>
    </row>
    <row r="139" spans="1:13" outlineLevel="1">
      <c r="A139" s="430">
        <v>132</v>
      </c>
      <c r="B139" s="481" t="s">
        <v>1032</v>
      </c>
      <c r="C139" s="432" t="s">
        <v>1033</v>
      </c>
      <c r="D139" s="470"/>
      <c r="E139" s="434"/>
      <c r="F139" s="470"/>
      <c r="G139" s="434"/>
      <c r="L139" s="433">
        <f t="shared" ref="L139:L170" si="13">SUM(D139,F139,H139,J139)</f>
        <v>0</v>
      </c>
      <c r="M139" s="436"/>
    </row>
    <row r="140" spans="1:13" s="444" customFormat="1" outlineLevel="1">
      <c r="A140" s="438">
        <v>133</v>
      </c>
      <c r="B140" s="482" t="s">
        <v>1034</v>
      </c>
      <c r="C140" s="440" t="s">
        <v>1033</v>
      </c>
      <c r="D140" s="138"/>
      <c r="E140" s="395"/>
      <c r="F140" s="138"/>
      <c r="G140" s="395"/>
      <c r="H140" s="483"/>
      <c r="J140" s="483"/>
      <c r="L140" s="442">
        <f t="shared" si="13"/>
        <v>0</v>
      </c>
      <c r="M140" s="443"/>
    </row>
    <row r="141" spans="1:13" ht="25.5" hidden="1" outlineLevel="2">
      <c r="A141" s="430">
        <v>134</v>
      </c>
      <c r="B141" s="484" t="s">
        <v>1035</v>
      </c>
      <c r="C141" s="432" t="s">
        <v>1036</v>
      </c>
      <c r="D141" s="470"/>
      <c r="E141" s="434"/>
      <c r="F141" s="470"/>
      <c r="G141" s="434"/>
      <c r="L141" s="433">
        <f t="shared" si="13"/>
        <v>0</v>
      </c>
      <c r="M141" s="436"/>
    </row>
    <row r="142" spans="1:13" ht="25.5" hidden="1" outlineLevel="2">
      <c r="A142" s="430">
        <v>135</v>
      </c>
      <c r="B142" s="484" t="s">
        <v>1037</v>
      </c>
      <c r="C142" s="432" t="s">
        <v>1038</v>
      </c>
      <c r="D142" s="470"/>
      <c r="E142" s="434"/>
      <c r="F142" s="470"/>
      <c r="G142" s="434"/>
      <c r="L142" s="433">
        <f t="shared" si="13"/>
        <v>0</v>
      </c>
      <c r="M142" s="436"/>
    </row>
    <row r="143" spans="1:13" hidden="1" outlineLevel="2">
      <c r="A143" s="430">
        <v>136</v>
      </c>
      <c r="B143" s="484" t="s">
        <v>1039</v>
      </c>
      <c r="C143" s="432" t="s">
        <v>1040</v>
      </c>
      <c r="D143" s="470"/>
      <c r="E143" s="434"/>
      <c r="F143" s="470"/>
      <c r="G143" s="434"/>
      <c r="L143" s="433">
        <f t="shared" si="13"/>
        <v>0</v>
      </c>
      <c r="M143" s="436"/>
    </row>
    <row r="144" spans="1:13" outlineLevel="1" collapsed="1">
      <c r="A144" s="445">
        <v>137</v>
      </c>
      <c r="B144" s="485" t="s">
        <v>1041</v>
      </c>
      <c r="C144" s="449" t="s">
        <v>1042</v>
      </c>
      <c r="D144" s="450"/>
      <c r="E144" s="450"/>
      <c r="F144" s="450"/>
      <c r="G144" s="450"/>
      <c r="H144" s="450"/>
      <c r="I144" s="450"/>
      <c r="J144" s="450"/>
      <c r="K144" s="450"/>
      <c r="L144" s="433">
        <f t="shared" si="13"/>
        <v>0</v>
      </c>
      <c r="M144" s="436"/>
    </row>
    <row r="145" spans="1:13" ht="25.5" outlineLevel="1">
      <c r="A145" s="430">
        <v>138</v>
      </c>
      <c r="B145" s="481" t="s">
        <v>1043</v>
      </c>
      <c r="C145" s="432" t="s">
        <v>1044</v>
      </c>
      <c r="D145" s="470"/>
      <c r="E145" s="434"/>
      <c r="F145" s="470"/>
      <c r="G145" s="434"/>
      <c r="L145" s="433">
        <f t="shared" si="13"/>
        <v>0</v>
      </c>
      <c r="M145" s="436"/>
    </row>
    <row r="146" spans="1:13" ht="38.25" outlineLevel="1">
      <c r="A146" s="430">
        <v>139</v>
      </c>
      <c r="B146" s="481" t="s">
        <v>1045</v>
      </c>
      <c r="C146" s="432" t="s">
        <v>1046</v>
      </c>
      <c r="D146" s="470"/>
      <c r="E146" s="434"/>
      <c r="F146" s="470"/>
      <c r="G146" s="434"/>
      <c r="H146" s="470"/>
      <c r="I146" s="434"/>
      <c r="J146" s="470"/>
      <c r="K146" s="434"/>
      <c r="L146" s="433">
        <f t="shared" si="13"/>
        <v>0</v>
      </c>
      <c r="M146" s="436"/>
    </row>
    <row r="147" spans="1:13" s="444" customFormat="1" outlineLevel="1">
      <c r="A147" s="438">
        <v>140</v>
      </c>
      <c r="B147" s="482" t="s">
        <v>108</v>
      </c>
      <c r="C147" s="440" t="s">
        <v>1046</v>
      </c>
      <c r="D147" s="138"/>
      <c r="E147" s="395"/>
      <c r="F147" s="138"/>
      <c r="G147" s="395"/>
      <c r="H147" s="483"/>
      <c r="J147" s="483"/>
      <c r="L147" s="442">
        <f t="shared" si="13"/>
        <v>0</v>
      </c>
      <c r="M147" s="443"/>
    </row>
    <row r="148" spans="1:13" s="444" customFormat="1" outlineLevel="1">
      <c r="A148" s="438">
        <v>141</v>
      </c>
      <c r="B148" s="482" t="s">
        <v>111</v>
      </c>
      <c r="C148" s="440" t="s">
        <v>1046</v>
      </c>
      <c r="D148" s="138"/>
      <c r="E148" s="395"/>
      <c r="F148" s="138"/>
      <c r="G148" s="395"/>
      <c r="H148" s="483"/>
      <c r="J148" s="483"/>
      <c r="L148" s="442">
        <f t="shared" si="13"/>
        <v>0</v>
      </c>
      <c r="M148" s="443"/>
    </row>
    <row r="149" spans="1:13" s="444" customFormat="1" ht="25.5" outlineLevel="1">
      <c r="A149" s="438">
        <v>142</v>
      </c>
      <c r="B149" s="482" t="s">
        <v>114</v>
      </c>
      <c r="C149" s="440" t="s">
        <v>1046</v>
      </c>
      <c r="D149" s="138"/>
      <c r="E149" s="395"/>
      <c r="F149" s="138"/>
      <c r="G149" s="395"/>
      <c r="H149" s="483"/>
      <c r="J149" s="483"/>
      <c r="L149" s="442">
        <f t="shared" si="13"/>
        <v>0</v>
      </c>
      <c r="M149" s="443"/>
    </row>
    <row r="150" spans="1:13" s="444" customFormat="1" outlineLevel="1">
      <c r="A150" s="438">
        <v>143</v>
      </c>
      <c r="B150" s="482" t="s">
        <v>117</v>
      </c>
      <c r="C150" s="440" t="s">
        <v>1046</v>
      </c>
      <c r="D150" s="138"/>
      <c r="E150" s="395"/>
      <c r="F150" s="138"/>
      <c r="G150" s="395"/>
      <c r="H150" s="483"/>
      <c r="J150" s="483"/>
      <c r="L150" s="442">
        <f t="shared" si="13"/>
        <v>0</v>
      </c>
      <c r="M150" s="443"/>
    </row>
    <row r="151" spans="1:13" s="444" customFormat="1" outlineLevel="1">
      <c r="A151" s="438">
        <v>144</v>
      </c>
      <c r="B151" s="482" t="s">
        <v>120</v>
      </c>
      <c r="C151" s="440" t="s">
        <v>1046</v>
      </c>
      <c r="D151" s="138"/>
      <c r="E151" s="395"/>
      <c r="F151" s="138"/>
      <c r="G151" s="395"/>
      <c r="H151" s="483"/>
      <c r="J151" s="483"/>
      <c r="L151" s="442">
        <f t="shared" si="13"/>
        <v>0</v>
      </c>
      <c r="M151" s="443"/>
    </row>
    <row r="152" spans="1:13" s="444" customFormat="1" outlineLevel="1">
      <c r="A152" s="438">
        <v>145</v>
      </c>
      <c r="B152" s="482" t="s">
        <v>123</v>
      </c>
      <c r="C152" s="440" t="s">
        <v>1046</v>
      </c>
      <c r="D152" s="138"/>
      <c r="E152" s="395"/>
      <c r="F152" s="138"/>
      <c r="G152" s="395"/>
      <c r="H152" s="483"/>
      <c r="J152" s="483"/>
      <c r="L152" s="442">
        <f t="shared" si="13"/>
        <v>0</v>
      </c>
      <c r="M152" s="443"/>
    </row>
    <row r="153" spans="1:13" s="444" customFormat="1" ht="25.5" outlineLevel="1">
      <c r="A153" s="438">
        <v>146</v>
      </c>
      <c r="B153" s="482" t="s">
        <v>126</v>
      </c>
      <c r="C153" s="440" t="s">
        <v>1046</v>
      </c>
      <c r="D153" s="138"/>
      <c r="E153" s="395"/>
      <c r="F153" s="138"/>
      <c r="G153" s="395"/>
      <c r="H153" s="483"/>
      <c r="J153" s="483"/>
      <c r="L153" s="442">
        <f t="shared" si="13"/>
        <v>0</v>
      </c>
      <c r="M153" s="443"/>
    </row>
    <row r="154" spans="1:13" s="444" customFormat="1" outlineLevel="1">
      <c r="A154" s="438">
        <v>147</v>
      </c>
      <c r="B154" s="482" t="s">
        <v>129</v>
      </c>
      <c r="C154" s="440" t="s">
        <v>1046</v>
      </c>
      <c r="D154" s="138"/>
      <c r="E154" s="395"/>
      <c r="F154" s="138"/>
      <c r="G154" s="395"/>
      <c r="H154" s="483"/>
      <c r="J154" s="483"/>
      <c r="L154" s="442">
        <f t="shared" si="13"/>
        <v>0</v>
      </c>
      <c r="M154" s="443"/>
    </row>
    <row r="155" spans="1:13" s="444" customFormat="1" ht="25.5" outlineLevel="1">
      <c r="A155" s="438">
        <v>148</v>
      </c>
      <c r="B155" s="482" t="s">
        <v>132</v>
      </c>
      <c r="C155" s="440" t="s">
        <v>1046</v>
      </c>
      <c r="D155" s="138"/>
      <c r="E155" s="395"/>
      <c r="F155" s="138"/>
      <c r="G155" s="395"/>
      <c r="H155" s="483"/>
      <c r="J155" s="483"/>
      <c r="L155" s="442">
        <f t="shared" si="13"/>
        <v>0</v>
      </c>
      <c r="M155" s="443"/>
    </row>
    <row r="156" spans="1:13" s="444" customFormat="1" ht="25.5" outlineLevel="1">
      <c r="A156" s="438">
        <v>149</v>
      </c>
      <c r="B156" s="482" t="s">
        <v>135</v>
      </c>
      <c r="C156" s="440" t="s">
        <v>1046</v>
      </c>
      <c r="D156" s="138"/>
      <c r="E156" s="395"/>
      <c r="F156" s="138"/>
      <c r="G156" s="395"/>
      <c r="H156" s="483"/>
      <c r="J156" s="483"/>
      <c r="L156" s="442">
        <f t="shared" si="13"/>
        <v>0</v>
      </c>
      <c r="M156" s="443"/>
    </row>
    <row r="157" spans="1:13" ht="38.25" outlineLevel="1">
      <c r="A157" s="430">
        <v>150</v>
      </c>
      <c r="B157" s="481" t="s">
        <v>1047</v>
      </c>
      <c r="C157" s="432" t="s">
        <v>1048</v>
      </c>
      <c r="D157" s="470"/>
      <c r="E157" s="434"/>
      <c r="F157" s="470"/>
      <c r="G157" s="434"/>
      <c r="H157" s="470"/>
      <c r="I157" s="434"/>
      <c r="J157" s="470"/>
      <c r="K157" s="434"/>
      <c r="L157" s="433">
        <f t="shared" si="13"/>
        <v>0</v>
      </c>
      <c r="M157" s="436"/>
    </row>
    <row r="158" spans="1:13" s="444" customFormat="1" outlineLevel="1">
      <c r="A158" s="438">
        <v>151</v>
      </c>
      <c r="B158" s="482" t="s">
        <v>108</v>
      </c>
      <c r="C158" s="440" t="s">
        <v>1048</v>
      </c>
      <c r="D158" s="138"/>
      <c r="E158" s="395"/>
      <c r="F158" s="138"/>
      <c r="G158" s="395"/>
      <c r="H158" s="483"/>
      <c r="J158" s="483"/>
      <c r="L158" s="442">
        <f t="shared" si="13"/>
        <v>0</v>
      </c>
      <c r="M158" s="443"/>
    </row>
    <row r="159" spans="1:13" s="444" customFormat="1" outlineLevel="1">
      <c r="A159" s="438">
        <v>152</v>
      </c>
      <c r="B159" s="482" t="s">
        <v>111</v>
      </c>
      <c r="C159" s="440" t="s">
        <v>1048</v>
      </c>
      <c r="D159" s="138"/>
      <c r="E159" s="395"/>
      <c r="F159" s="138"/>
      <c r="G159" s="395"/>
      <c r="H159" s="483"/>
      <c r="J159" s="483"/>
      <c r="L159" s="442">
        <f t="shared" si="13"/>
        <v>0</v>
      </c>
      <c r="M159" s="443"/>
    </row>
    <row r="160" spans="1:13" s="444" customFormat="1" ht="25.5" outlineLevel="1">
      <c r="A160" s="438">
        <v>153</v>
      </c>
      <c r="B160" s="482" t="s">
        <v>114</v>
      </c>
      <c r="C160" s="440" t="s">
        <v>1048</v>
      </c>
      <c r="D160" s="138"/>
      <c r="E160" s="395"/>
      <c r="F160" s="138"/>
      <c r="G160" s="395"/>
      <c r="H160" s="483"/>
      <c r="J160" s="483"/>
      <c r="L160" s="442">
        <f t="shared" si="13"/>
        <v>0</v>
      </c>
      <c r="M160" s="443"/>
    </row>
    <row r="161" spans="1:13" s="444" customFormat="1" outlineLevel="1">
      <c r="A161" s="438">
        <v>154</v>
      </c>
      <c r="B161" s="482" t="s">
        <v>117</v>
      </c>
      <c r="C161" s="440" t="s">
        <v>1048</v>
      </c>
      <c r="D161" s="138"/>
      <c r="E161" s="395"/>
      <c r="F161" s="138"/>
      <c r="G161" s="395"/>
      <c r="H161" s="483"/>
      <c r="J161" s="483"/>
      <c r="L161" s="442">
        <f t="shared" si="13"/>
        <v>0</v>
      </c>
      <c r="M161" s="443"/>
    </row>
    <row r="162" spans="1:13" s="444" customFormat="1" outlineLevel="1">
      <c r="A162" s="438">
        <v>155</v>
      </c>
      <c r="B162" s="482" t="s">
        <v>120</v>
      </c>
      <c r="C162" s="440" t="s">
        <v>1048</v>
      </c>
      <c r="D162" s="138"/>
      <c r="E162" s="395"/>
      <c r="F162" s="138"/>
      <c r="G162" s="395"/>
      <c r="H162" s="483"/>
      <c r="J162" s="483"/>
      <c r="L162" s="442">
        <f t="shared" si="13"/>
        <v>0</v>
      </c>
      <c r="M162" s="443"/>
    </row>
    <row r="163" spans="1:13" s="444" customFormat="1" outlineLevel="1">
      <c r="A163" s="438">
        <v>156</v>
      </c>
      <c r="B163" s="482" t="s">
        <v>123</v>
      </c>
      <c r="C163" s="440" t="s">
        <v>1048</v>
      </c>
      <c r="D163" s="138"/>
      <c r="E163" s="395"/>
      <c r="F163" s="138"/>
      <c r="G163" s="395"/>
      <c r="H163" s="483"/>
      <c r="J163" s="483"/>
      <c r="L163" s="442">
        <f t="shared" si="13"/>
        <v>0</v>
      </c>
      <c r="M163" s="443"/>
    </row>
    <row r="164" spans="1:13" s="444" customFormat="1" ht="25.5" outlineLevel="1">
      <c r="A164" s="438">
        <v>157</v>
      </c>
      <c r="B164" s="482" t="s">
        <v>126</v>
      </c>
      <c r="C164" s="440" t="s">
        <v>1048</v>
      </c>
      <c r="D164" s="138"/>
      <c r="E164" s="395"/>
      <c r="F164" s="138"/>
      <c r="G164" s="395"/>
      <c r="H164" s="483"/>
      <c r="J164" s="483"/>
      <c r="L164" s="442">
        <f t="shared" si="13"/>
        <v>0</v>
      </c>
      <c r="M164" s="443"/>
    </row>
    <row r="165" spans="1:13" s="444" customFormat="1" outlineLevel="1">
      <c r="A165" s="438">
        <v>158</v>
      </c>
      <c r="B165" s="482" t="s">
        <v>129</v>
      </c>
      <c r="C165" s="440" t="s">
        <v>1048</v>
      </c>
      <c r="D165" s="138"/>
      <c r="E165" s="395"/>
      <c r="F165" s="138"/>
      <c r="G165" s="395"/>
      <c r="H165" s="483"/>
      <c r="J165" s="483"/>
      <c r="L165" s="442">
        <f t="shared" si="13"/>
        <v>0</v>
      </c>
      <c r="M165" s="443"/>
    </row>
    <row r="166" spans="1:13" s="444" customFormat="1" ht="25.5" outlineLevel="1">
      <c r="A166" s="438">
        <v>159</v>
      </c>
      <c r="B166" s="482" t="s">
        <v>132</v>
      </c>
      <c r="C166" s="440" t="s">
        <v>1048</v>
      </c>
      <c r="D166" s="138"/>
      <c r="E166" s="395"/>
      <c r="F166" s="138"/>
      <c r="G166" s="395"/>
      <c r="H166" s="483"/>
      <c r="J166" s="483"/>
      <c r="L166" s="442">
        <f t="shared" si="13"/>
        <v>0</v>
      </c>
      <c r="M166" s="443"/>
    </row>
    <row r="167" spans="1:13" s="444" customFormat="1" ht="25.5" outlineLevel="1">
      <c r="A167" s="438">
        <v>160</v>
      </c>
      <c r="B167" s="482" t="s">
        <v>135</v>
      </c>
      <c r="C167" s="440" t="s">
        <v>1048</v>
      </c>
      <c r="D167" s="138"/>
      <c r="E167" s="395"/>
      <c r="F167" s="138"/>
      <c r="G167" s="395"/>
      <c r="H167" s="483"/>
      <c r="J167" s="483"/>
      <c r="L167" s="442">
        <f t="shared" si="13"/>
        <v>0</v>
      </c>
      <c r="M167" s="443"/>
    </row>
    <row r="168" spans="1:13" ht="25.5" outlineLevel="1">
      <c r="A168" s="430">
        <v>161</v>
      </c>
      <c r="B168" s="481" t="s">
        <v>1049</v>
      </c>
      <c r="C168" s="432" t="s">
        <v>1050</v>
      </c>
      <c r="D168" s="470">
        <f>SUM(D169:D178)</f>
        <v>1769</v>
      </c>
      <c r="E168" s="434"/>
      <c r="F168" s="470"/>
      <c r="G168" s="434"/>
      <c r="H168" s="470"/>
      <c r="I168" s="434"/>
      <c r="J168" s="470"/>
      <c r="K168" s="434"/>
      <c r="L168" s="433">
        <f t="shared" si="13"/>
        <v>1769</v>
      </c>
      <c r="M168" s="436"/>
    </row>
    <row r="169" spans="1:13" s="444" customFormat="1" outlineLevel="1">
      <c r="A169" s="438">
        <v>162</v>
      </c>
      <c r="B169" s="482" t="s">
        <v>108</v>
      </c>
      <c r="C169" s="440" t="s">
        <v>1050</v>
      </c>
      <c r="D169" s="138"/>
      <c r="E169" s="395"/>
      <c r="F169" s="138"/>
      <c r="G169" s="395"/>
      <c r="H169" s="483"/>
      <c r="J169" s="483"/>
      <c r="L169" s="442">
        <f t="shared" si="13"/>
        <v>0</v>
      </c>
      <c r="M169" s="443"/>
    </row>
    <row r="170" spans="1:13" s="444" customFormat="1" outlineLevel="1">
      <c r="A170" s="438">
        <v>163</v>
      </c>
      <c r="B170" s="482" t="s">
        <v>111</v>
      </c>
      <c r="C170" s="440" t="s">
        <v>1050</v>
      </c>
      <c r="D170" s="138"/>
      <c r="E170" s="395"/>
      <c r="F170" s="138"/>
      <c r="G170" s="395"/>
      <c r="H170" s="483"/>
      <c r="J170" s="483"/>
      <c r="L170" s="442">
        <f t="shared" si="13"/>
        <v>0</v>
      </c>
      <c r="M170" s="443"/>
    </row>
    <row r="171" spans="1:13" s="444" customFormat="1" ht="25.5" outlineLevel="1">
      <c r="A171" s="438">
        <v>164</v>
      </c>
      <c r="B171" s="482" t="s">
        <v>114</v>
      </c>
      <c r="C171" s="440" t="s">
        <v>1050</v>
      </c>
      <c r="D171" s="138"/>
      <c r="E171" s="395"/>
      <c r="F171" s="138"/>
      <c r="G171" s="395"/>
      <c r="H171" s="483"/>
      <c r="J171" s="483"/>
      <c r="L171" s="442">
        <f t="shared" ref="L171:L202" si="14">SUM(D171,F171,H171,J171)</f>
        <v>0</v>
      </c>
      <c r="M171" s="443"/>
    </row>
    <row r="172" spans="1:13" s="444" customFormat="1" outlineLevel="1">
      <c r="A172" s="438">
        <v>165</v>
      </c>
      <c r="B172" s="482" t="s">
        <v>117</v>
      </c>
      <c r="C172" s="440" t="s">
        <v>1050</v>
      </c>
      <c r="D172" s="138"/>
      <c r="E172" s="395"/>
      <c r="F172" s="138"/>
      <c r="G172" s="395"/>
      <c r="H172" s="483"/>
      <c r="J172" s="483"/>
      <c r="L172" s="442">
        <f t="shared" si="14"/>
        <v>0</v>
      </c>
      <c r="M172" s="443"/>
    </row>
    <row r="173" spans="1:13" s="444" customFormat="1" outlineLevel="1">
      <c r="A173" s="438">
        <v>166</v>
      </c>
      <c r="B173" s="482" t="s">
        <v>120</v>
      </c>
      <c r="C173" s="440" t="s">
        <v>1050</v>
      </c>
      <c r="D173" s="138"/>
      <c r="E173" s="395"/>
      <c r="F173" s="138"/>
      <c r="G173" s="395"/>
      <c r="H173" s="483"/>
      <c r="J173" s="483"/>
      <c r="L173" s="442">
        <f t="shared" si="14"/>
        <v>0</v>
      </c>
      <c r="M173" s="443"/>
    </row>
    <row r="174" spans="1:13" s="444" customFormat="1" outlineLevel="1">
      <c r="A174" s="438">
        <v>167</v>
      </c>
      <c r="B174" s="482" t="s">
        <v>123</v>
      </c>
      <c r="C174" s="440" t="s">
        <v>1050</v>
      </c>
      <c r="D174" s="138"/>
      <c r="E174" s="395"/>
      <c r="F174" s="138"/>
      <c r="G174" s="395"/>
      <c r="H174" s="483"/>
      <c r="J174" s="483"/>
      <c r="L174" s="442">
        <f t="shared" si="14"/>
        <v>0</v>
      </c>
      <c r="M174" s="443"/>
    </row>
    <row r="175" spans="1:13" s="444" customFormat="1" ht="25.5" outlineLevel="1">
      <c r="A175" s="438">
        <v>168</v>
      </c>
      <c r="B175" s="482" t="s">
        <v>126</v>
      </c>
      <c r="C175" s="440" t="s">
        <v>1050</v>
      </c>
      <c r="D175" s="138"/>
      <c r="E175" s="395"/>
      <c r="F175" s="138"/>
      <c r="G175" s="395"/>
      <c r="H175" s="483"/>
      <c r="J175" s="483"/>
      <c r="L175" s="442">
        <f t="shared" si="14"/>
        <v>0</v>
      </c>
      <c r="M175" s="443"/>
    </row>
    <row r="176" spans="1:13" s="444" customFormat="1" outlineLevel="1">
      <c r="A176" s="438">
        <v>169</v>
      </c>
      <c r="B176" s="482" t="s">
        <v>129</v>
      </c>
      <c r="C176" s="440" t="s">
        <v>1050</v>
      </c>
      <c r="D176" s="395">
        <v>1769</v>
      </c>
      <c r="E176" s="395"/>
      <c r="F176" s="138"/>
      <c r="G176" s="395"/>
      <c r="H176" s="483"/>
      <c r="J176" s="483"/>
      <c r="L176" s="442">
        <f t="shared" si="14"/>
        <v>1769</v>
      </c>
      <c r="M176" s="443"/>
    </row>
    <row r="177" spans="1:13" s="444" customFormat="1" ht="25.5" outlineLevel="1">
      <c r="A177" s="438">
        <v>170</v>
      </c>
      <c r="B177" s="482" t="s">
        <v>132</v>
      </c>
      <c r="C177" s="440" t="s">
        <v>1050</v>
      </c>
      <c r="D177" s="138"/>
      <c r="E177" s="395"/>
      <c r="F177" s="138"/>
      <c r="G177" s="395"/>
      <c r="H177" s="483"/>
      <c r="J177" s="483"/>
      <c r="L177" s="442">
        <f t="shared" si="14"/>
        <v>0</v>
      </c>
      <c r="M177" s="443"/>
    </row>
    <row r="178" spans="1:13" s="444" customFormat="1" ht="25.5" outlineLevel="1">
      <c r="A178" s="438">
        <v>171</v>
      </c>
      <c r="B178" s="482" t="s">
        <v>135</v>
      </c>
      <c r="C178" s="440" t="s">
        <v>1050</v>
      </c>
      <c r="D178" s="138"/>
      <c r="E178" s="395"/>
      <c r="F178" s="138"/>
      <c r="G178" s="395"/>
      <c r="H178" s="483"/>
      <c r="J178" s="483"/>
      <c r="L178" s="442">
        <f t="shared" si="14"/>
        <v>0</v>
      </c>
      <c r="M178" s="443"/>
    </row>
    <row r="179" spans="1:13" ht="38.25" outlineLevel="1">
      <c r="A179" s="430">
        <v>172</v>
      </c>
      <c r="B179" s="481" t="s">
        <v>1051</v>
      </c>
      <c r="C179" s="432" t="s">
        <v>1052</v>
      </c>
      <c r="D179" s="470"/>
      <c r="E179" s="434"/>
      <c r="F179" s="470"/>
      <c r="G179" s="434"/>
      <c r="L179" s="433">
        <f t="shared" si="14"/>
        <v>0</v>
      </c>
      <c r="M179" s="436"/>
    </row>
    <row r="180" spans="1:13" s="444" customFormat="1" ht="38.25" outlineLevel="1">
      <c r="A180" s="438">
        <v>173</v>
      </c>
      <c r="B180" s="482" t="s">
        <v>1053</v>
      </c>
      <c r="C180" s="440" t="s">
        <v>1052</v>
      </c>
      <c r="D180" s="138"/>
      <c r="E180" s="395"/>
      <c r="F180" s="138"/>
      <c r="G180" s="395"/>
      <c r="H180" s="483"/>
      <c r="J180" s="483"/>
      <c r="L180" s="442">
        <f t="shared" si="14"/>
        <v>0</v>
      </c>
      <c r="M180" s="443"/>
    </row>
    <row r="181" spans="1:13" ht="38.25" outlineLevel="1">
      <c r="A181" s="430">
        <v>174</v>
      </c>
      <c r="B181" s="456" t="s">
        <v>1054</v>
      </c>
      <c r="C181" s="432" t="s">
        <v>1055</v>
      </c>
      <c r="D181" s="470">
        <f>SUM(D182:D192)</f>
        <v>0</v>
      </c>
      <c r="E181" s="434"/>
      <c r="F181" s="470"/>
      <c r="G181" s="434"/>
      <c r="H181" s="470"/>
      <c r="I181" s="434"/>
      <c r="J181" s="470"/>
      <c r="K181" s="434"/>
      <c r="L181" s="433">
        <f t="shared" si="14"/>
        <v>0</v>
      </c>
      <c r="M181" s="436"/>
    </row>
    <row r="182" spans="1:13" s="444" customFormat="1" ht="25.5" outlineLevel="1">
      <c r="A182" s="438">
        <v>175</v>
      </c>
      <c r="B182" s="486" t="s">
        <v>626</v>
      </c>
      <c r="C182" s="440" t="s">
        <v>1056</v>
      </c>
      <c r="D182" s="138"/>
      <c r="E182" s="395"/>
      <c r="F182" s="138"/>
      <c r="G182" s="395"/>
      <c r="H182" s="483"/>
      <c r="J182" s="483"/>
      <c r="L182" s="442">
        <f t="shared" si="14"/>
        <v>0</v>
      </c>
      <c r="M182" s="443"/>
    </row>
    <row r="183" spans="1:13" s="444" customFormat="1" ht="25.5" outlineLevel="1">
      <c r="A183" s="438">
        <v>176</v>
      </c>
      <c r="B183" s="486" t="s">
        <v>628</v>
      </c>
      <c r="C183" s="440" t="s">
        <v>1057</v>
      </c>
      <c r="D183" s="138"/>
      <c r="E183" s="395"/>
      <c r="F183" s="138"/>
      <c r="G183" s="395"/>
      <c r="H183" s="483"/>
      <c r="J183" s="483"/>
      <c r="L183" s="442">
        <f t="shared" si="14"/>
        <v>0</v>
      </c>
      <c r="M183" s="443"/>
    </row>
    <row r="184" spans="1:13" s="444" customFormat="1" ht="25.5" outlineLevel="1">
      <c r="A184" s="438">
        <v>177</v>
      </c>
      <c r="B184" s="486" t="s">
        <v>630</v>
      </c>
      <c r="C184" s="440" t="s">
        <v>1058</v>
      </c>
      <c r="D184" s="138"/>
      <c r="E184" s="395"/>
      <c r="F184" s="138"/>
      <c r="G184" s="395"/>
      <c r="H184" s="483"/>
      <c r="J184" s="483"/>
      <c r="L184" s="442">
        <f t="shared" si="14"/>
        <v>0</v>
      </c>
      <c r="M184" s="443"/>
    </row>
    <row r="185" spans="1:13" s="444" customFormat="1" ht="25.5" outlineLevel="1">
      <c r="A185" s="438">
        <v>178</v>
      </c>
      <c r="B185" s="486" t="s">
        <v>632</v>
      </c>
      <c r="C185" s="440" t="s">
        <v>1059</v>
      </c>
      <c r="D185" s="138"/>
      <c r="E185" s="395"/>
      <c r="F185" s="138"/>
      <c r="G185" s="395"/>
      <c r="H185" s="483"/>
      <c r="J185" s="483"/>
      <c r="L185" s="442">
        <f t="shared" si="14"/>
        <v>0</v>
      </c>
      <c r="M185" s="443"/>
    </row>
    <row r="186" spans="1:13" s="444" customFormat="1" ht="25.5" outlineLevel="1">
      <c r="A186" s="438">
        <v>179</v>
      </c>
      <c r="B186" s="486" t="s">
        <v>634</v>
      </c>
      <c r="C186" s="440" t="s">
        <v>1060</v>
      </c>
      <c r="D186" s="138"/>
      <c r="E186" s="395"/>
      <c r="F186" s="138"/>
      <c r="G186" s="395"/>
      <c r="H186" s="483"/>
      <c r="J186" s="483"/>
      <c r="L186" s="442">
        <f t="shared" si="14"/>
        <v>0</v>
      </c>
      <c r="M186" s="443"/>
    </row>
    <row r="187" spans="1:13" s="444" customFormat="1" ht="25.5" outlineLevel="1">
      <c r="A187" s="438">
        <v>180</v>
      </c>
      <c r="B187" s="486" t="s">
        <v>636</v>
      </c>
      <c r="C187" s="440" t="s">
        <v>1061</v>
      </c>
      <c r="D187" s="138"/>
      <c r="E187" s="395"/>
      <c r="F187" s="138"/>
      <c r="G187" s="395"/>
      <c r="H187" s="483"/>
      <c r="J187" s="483"/>
      <c r="L187" s="442">
        <f t="shared" si="14"/>
        <v>0</v>
      </c>
      <c r="M187" s="443"/>
    </row>
    <row r="188" spans="1:13" s="444" customFormat="1" ht="25.5" outlineLevel="1">
      <c r="A188" s="438">
        <v>181</v>
      </c>
      <c r="B188" s="486" t="s">
        <v>638</v>
      </c>
      <c r="C188" s="440" t="s">
        <v>1062</v>
      </c>
      <c r="D188" s="138"/>
      <c r="E188" s="395"/>
      <c r="F188" s="138"/>
      <c r="G188" s="395"/>
      <c r="H188" s="483"/>
      <c r="J188" s="483"/>
      <c r="L188" s="442">
        <f t="shared" si="14"/>
        <v>0</v>
      </c>
      <c r="M188" s="443"/>
    </row>
    <row r="189" spans="1:13" s="444" customFormat="1" ht="25.5" outlineLevel="1">
      <c r="A189" s="438">
        <v>182</v>
      </c>
      <c r="B189" s="486" t="s">
        <v>640</v>
      </c>
      <c r="C189" s="440" t="s">
        <v>1063</v>
      </c>
      <c r="D189" s="138"/>
      <c r="E189" s="395"/>
      <c r="F189" s="138"/>
      <c r="G189" s="395"/>
      <c r="H189" s="483"/>
      <c r="J189" s="483"/>
      <c r="L189" s="442">
        <f t="shared" si="14"/>
        <v>0</v>
      </c>
      <c r="M189" s="443"/>
    </row>
    <row r="190" spans="1:13" s="444" customFormat="1" ht="25.5" outlineLevel="1">
      <c r="A190" s="438">
        <v>183</v>
      </c>
      <c r="B190" s="486" t="s">
        <v>642</v>
      </c>
      <c r="C190" s="440" t="s">
        <v>1064</v>
      </c>
      <c r="D190" s="138"/>
      <c r="E190" s="395"/>
      <c r="F190" s="138"/>
      <c r="G190" s="395"/>
      <c r="H190" s="483"/>
      <c r="J190" s="483"/>
      <c r="L190" s="442">
        <f t="shared" si="14"/>
        <v>0</v>
      </c>
      <c r="M190" s="443"/>
    </row>
    <row r="191" spans="1:13" s="444" customFormat="1" ht="25.5" outlineLevel="1">
      <c r="A191" s="438">
        <v>184</v>
      </c>
      <c r="B191" s="486" t="s">
        <v>644</v>
      </c>
      <c r="C191" s="440" t="s">
        <v>1065</v>
      </c>
      <c r="D191" s="138"/>
      <c r="E191" s="395"/>
      <c r="F191" s="138"/>
      <c r="G191" s="395"/>
      <c r="H191" s="483"/>
      <c r="J191" s="483"/>
      <c r="L191" s="442">
        <f t="shared" si="14"/>
        <v>0</v>
      </c>
      <c r="M191" s="443"/>
    </row>
    <row r="192" spans="1:13" s="444" customFormat="1" ht="25.5" outlineLevel="1">
      <c r="A192" s="438">
        <v>185</v>
      </c>
      <c r="B192" s="486" t="s">
        <v>646</v>
      </c>
      <c r="C192" s="440" t="s">
        <v>1066</v>
      </c>
      <c r="D192" s="138"/>
      <c r="E192" s="395"/>
      <c r="F192" s="138"/>
      <c r="G192" s="395"/>
      <c r="H192" s="483"/>
      <c r="J192" s="483"/>
      <c r="L192" s="442">
        <f t="shared" si="14"/>
        <v>0</v>
      </c>
      <c r="M192" s="443"/>
    </row>
    <row r="193" spans="1:13" outlineLevel="1">
      <c r="A193" s="430">
        <v>186</v>
      </c>
      <c r="B193" s="456" t="s">
        <v>1067</v>
      </c>
      <c r="C193" s="432" t="s">
        <v>1068</v>
      </c>
      <c r="D193" s="470"/>
      <c r="E193" s="434"/>
      <c r="F193" s="470"/>
      <c r="G193" s="434"/>
      <c r="L193" s="433">
        <f t="shared" si="14"/>
        <v>0</v>
      </c>
      <c r="M193" s="436"/>
    </row>
    <row r="194" spans="1:13" outlineLevel="1">
      <c r="A194" s="430">
        <v>187</v>
      </c>
      <c r="B194" s="456" t="s">
        <v>1069</v>
      </c>
      <c r="C194" s="432" t="s">
        <v>1070</v>
      </c>
      <c r="D194" s="470"/>
      <c r="E194" s="434"/>
      <c r="F194" s="470"/>
      <c r="G194" s="434"/>
      <c r="L194" s="433">
        <f t="shared" si="14"/>
        <v>0</v>
      </c>
      <c r="M194" s="436"/>
    </row>
    <row r="195" spans="1:13" outlineLevel="1">
      <c r="A195" s="430">
        <v>188</v>
      </c>
      <c r="B195" s="456" t="s">
        <v>1071</v>
      </c>
      <c r="C195" s="432" t="s">
        <v>1072</v>
      </c>
      <c r="D195" s="470"/>
      <c r="E195" s="434"/>
      <c r="F195" s="470"/>
      <c r="G195" s="434"/>
      <c r="L195" s="433">
        <f t="shared" si="14"/>
        <v>0</v>
      </c>
      <c r="M195" s="436"/>
    </row>
    <row r="196" spans="1:13" ht="25.5" outlineLevel="1">
      <c r="A196" s="430">
        <v>189</v>
      </c>
      <c r="B196" s="456" t="s">
        <v>1073</v>
      </c>
      <c r="C196" s="432" t="s">
        <v>1074</v>
      </c>
      <c r="D196" s="470">
        <f>SUM(D197:D206)</f>
        <v>139298</v>
      </c>
      <c r="E196" s="434"/>
      <c r="F196" s="470"/>
      <c r="G196" s="434"/>
      <c r="H196" s="470"/>
      <c r="I196" s="434"/>
      <c r="J196" s="470"/>
      <c r="K196" s="434"/>
      <c r="L196" s="433">
        <f t="shared" si="14"/>
        <v>139298</v>
      </c>
      <c r="M196" s="436"/>
    </row>
    <row r="197" spans="1:13" s="444" customFormat="1" ht="25.5" outlineLevel="1">
      <c r="A197" s="438">
        <v>190</v>
      </c>
      <c r="B197" s="486" t="s">
        <v>626</v>
      </c>
      <c r="C197" s="440" t="s">
        <v>1075</v>
      </c>
      <c r="D197" s="138">
        <v>800</v>
      </c>
      <c r="E197" s="395"/>
      <c r="F197" s="138"/>
      <c r="G197" s="395"/>
      <c r="H197" s="483"/>
      <c r="J197" s="483"/>
      <c r="L197" s="442">
        <f t="shared" si="14"/>
        <v>800</v>
      </c>
      <c r="M197" s="443"/>
    </row>
    <row r="198" spans="1:13" s="444" customFormat="1" ht="25.5" outlineLevel="1">
      <c r="A198" s="438">
        <v>191</v>
      </c>
      <c r="B198" s="486" t="s">
        <v>628</v>
      </c>
      <c r="C198" s="440" t="s">
        <v>1076</v>
      </c>
      <c r="D198" s="138"/>
      <c r="E198" s="395"/>
      <c r="F198" s="138"/>
      <c r="G198" s="395"/>
      <c r="H198" s="483"/>
      <c r="J198" s="483"/>
      <c r="L198" s="442">
        <f t="shared" si="14"/>
        <v>0</v>
      </c>
      <c r="M198" s="443"/>
    </row>
    <row r="199" spans="1:13" s="444" customFormat="1" ht="25.5" outlineLevel="1">
      <c r="A199" s="438">
        <v>192</v>
      </c>
      <c r="B199" s="486" t="s">
        <v>630</v>
      </c>
      <c r="C199" s="440" t="s">
        <v>1077</v>
      </c>
      <c r="D199" s="138">
        <v>25000</v>
      </c>
      <c r="E199" s="395"/>
      <c r="F199" s="138"/>
      <c r="G199" s="395"/>
      <c r="H199" s="483"/>
      <c r="J199" s="483"/>
      <c r="L199" s="442">
        <f t="shared" si="14"/>
        <v>25000</v>
      </c>
      <c r="M199" s="443"/>
    </row>
    <row r="200" spans="1:13" s="444" customFormat="1" ht="25.5" outlineLevel="1">
      <c r="A200" s="438">
        <v>193</v>
      </c>
      <c r="B200" s="486" t="s">
        <v>632</v>
      </c>
      <c r="C200" s="440" t="s">
        <v>1078</v>
      </c>
      <c r="D200" s="138"/>
      <c r="E200" s="395"/>
      <c r="F200" s="138"/>
      <c r="G200" s="395"/>
      <c r="H200" s="483"/>
      <c r="J200" s="483"/>
      <c r="L200" s="442">
        <f t="shared" si="14"/>
        <v>0</v>
      </c>
      <c r="M200" s="443"/>
    </row>
    <row r="201" spans="1:13" s="444" customFormat="1" ht="25.5" outlineLevel="1">
      <c r="A201" s="438">
        <v>194</v>
      </c>
      <c r="B201" s="486" t="s">
        <v>634</v>
      </c>
      <c r="C201" s="440" t="s">
        <v>1079</v>
      </c>
      <c r="D201" s="138"/>
      <c r="E201" s="395"/>
      <c r="F201" s="138"/>
      <c r="G201" s="395"/>
      <c r="H201" s="483"/>
      <c r="J201" s="483"/>
      <c r="L201" s="442">
        <f t="shared" si="14"/>
        <v>0</v>
      </c>
      <c r="M201" s="443"/>
    </row>
    <row r="202" spans="1:13" s="444" customFormat="1" ht="25.5" outlineLevel="1">
      <c r="A202" s="438">
        <v>195</v>
      </c>
      <c r="B202" s="486" t="s">
        <v>636</v>
      </c>
      <c r="C202" s="440" t="s">
        <v>1080</v>
      </c>
      <c r="D202" s="138"/>
      <c r="E202" s="395"/>
      <c r="F202" s="138"/>
      <c r="G202" s="395"/>
      <c r="H202" s="483"/>
      <c r="J202" s="483"/>
      <c r="L202" s="442">
        <f t="shared" si="14"/>
        <v>0</v>
      </c>
      <c r="M202" s="443"/>
    </row>
    <row r="203" spans="1:13" s="444" customFormat="1" ht="25.5" outlineLevel="1">
      <c r="A203" s="438">
        <v>196</v>
      </c>
      <c r="B203" s="486" t="s">
        <v>638</v>
      </c>
      <c r="C203" s="440" t="s">
        <v>1081</v>
      </c>
      <c r="D203" s="138">
        <v>113498</v>
      </c>
      <c r="E203" s="395"/>
      <c r="F203" s="138"/>
      <c r="G203" s="395"/>
      <c r="H203" s="483"/>
      <c r="J203" s="483"/>
      <c r="L203" s="442">
        <f t="shared" ref="L203:L210" si="15">SUM(D203,F203,H203,J203)</f>
        <v>113498</v>
      </c>
      <c r="M203" s="443"/>
    </row>
    <row r="204" spans="1:13" s="444" customFormat="1" ht="25.5" outlineLevel="1">
      <c r="A204" s="438">
        <v>197</v>
      </c>
      <c r="B204" s="486" t="s">
        <v>640</v>
      </c>
      <c r="C204" s="440" t="s">
        <v>1082</v>
      </c>
      <c r="D204" s="138"/>
      <c r="E204" s="395"/>
      <c r="F204" s="476"/>
      <c r="G204" s="475"/>
      <c r="H204" s="483"/>
      <c r="J204" s="483"/>
      <c r="L204" s="442">
        <f t="shared" si="15"/>
        <v>0</v>
      </c>
      <c r="M204" s="443"/>
    </row>
    <row r="205" spans="1:13" s="444" customFormat="1" ht="25.5" outlineLevel="1">
      <c r="A205" s="438">
        <v>198</v>
      </c>
      <c r="B205" s="486" t="s">
        <v>644</v>
      </c>
      <c r="C205" s="440" t="s">
        <v>1083</v>
      </c>
      <c r="D205" s="138"/>
      <c r="E205" s="395"/>
      <c r="F205" s="441"/>
      <c r="G205" s="441"/>
      <c r="H205" s="483"/>
      <c r="J205" s="483"/>
      <c r="L205" s="442">
        <f t="shared" si="15"/>
        <v>0</v>
      </c>
      <c r="M205" s="443"/>
    </row>
    <row r="206" spans="1:13" s="444" customFormat="1" ht="25.5" outlineLevel="1">
      <c r="A206" s="438">
        <v>199</v>
      </c>
      <c r="B206" s="486" t="s">
        <v>646</v>
      </c>
      <c r="C206" s="440" t="s">
        <v>1084</v>
      </c>
      <c r="D206" s="138"/>
      <c r="E206" s="395"/>
      <c r="F206" s="441"/>
      <c r="G206" s="441"/>
      <c r="H206" s="483"/>
      <c r="J206" s="483"/>
      <c r="L206" s="442">
        <f t="shared" si="15"/>
        <v>0</v>
      </c>
      <c r="M206" s="443"/>
    </row>
    <row r="207" spans="1:13" outlineLevel="1">
      <c r="A207" s="445">
        <v>200</v>
      </c>
      <c r="B207" s="467" t="s">
        <v>1085</v>
      </c>
      <c r="C207" s="449" t="s">
        <v>1086</v>
      </c>
      <c r="D207" s="470">
        <f>SUM(D209+D208)</f>
        <v>333750.06186452036</v>
      </c>
      <c r="E207" s="470"/>
      <c r="F207" s="470"/>
      <c r="G207" s="470"/>
      <c r="I207" s="451"/>
      <c r="K207" s="451"/>
      <c r="L207" s="433">
        <f t="shared" si="15"/>
        <v>333750.06186452036</v>
      </c>
      <c r="M207" s="433"/>
    </row>
    <row r="208" spans="1:13" outlineLevel="1">
      <c r="A208" s="430"/>
      <c r="B208" s="486" t="s">
        <v>1087</v>
      </c>
      <c r="C208" s="432" t="s">
        <v>1088</v>
      </c>
      <c r="D208" s="470">
        <f>SUM('06 tartalékok'!B3)</f>
        <v>160721.06186452036</v>
      </c>
      <c r="E208" s="434"/>
      <c r="F208" s="470"/>
      <c r="G208" s="470"/>
      <c r="L208" s="433">
        <f t="shared" si="15"/>
        <v>160721.06186452036</v>
      </c>
      <c r="M208" s="436"/>
    </row>
    <row r="209" spans="1:13" s="444" customFormat="1" outlineLevel="1">
      <c r="A209" s="487"/>
      <c r="B209" s="486" t="s">
        <v>1089</v>
      </c>
      <c r="C209" s="432" t="s">
        <v>1090</v>
      </c>
      <c r="D209" s="138">
        <f>SUM('06 tartalékok'!B4)</f>
        <v>173029</v>
      </c>
      <c r="E209" s="395"/>
      <c r="F209" s="488"/>
      <c r="H209" s="483"/>
      <c r="J209" s="483"/>
      <c r="L209" s="433">
        <f t="shared" si="15"/>
        <v>173029</v>
      </c>
      <c r="M209" s="436"/>
    </row>
    <row r="210" spans="1:13" s="451" customFormat="1" ht="38.25">
      <c r="A210" s="445">
        <v>201</v>
      </c>
      <c r="B210" s="402" t="s">
        <v>1091</v>
      </c>
      <c r="C210" s="449" t="s">
        <v>1092</v>
      </c>
      <c r="D210" s="450">
        <f>SUM(D139+D144+D145+D146+D157+D168+D179+D181+D193+D194+D195+D196+D207)</f>
        <v>474817.06186452036</v>
      </c>
      <c r="E210" s="450"/>
      <c r="F210" s="470">
        <v>0</v>
      </c>
      <c r="G210" s="470">
        <v>0</v>
      </c>
      <c r="H210" s="470">
        <v>0</v>
      </c>
      <c r="I210" s="470">
        <v>0</v>
      </c>
      <c r="J210" s="470">
        <v>0</v>
      </c>
      <c r="K210" s="470"/>
      <c r="L210" s="450">
        <f t="shared" si="15"/>
        <v>474817.06186452036</v>
      </c>
      <c r="M210" s="450"/>
    </row>
    <row r="211" spans="1:13">
      <c r="A211" s="445"/>
      <c r="B211" s="402"/>
      <c r="C211" s="449"/>
      <c r="D211" s="450"/>
      <c r="E211" s="380"/>
      <c r="F211" s="470"/>
      <c r="G211" s="470"/>
    </row>
    <row r="212" spans="1:13" s="451" customFormat="1" outlineLevel="1">
      <c r="A212" s="445">
        <v>202</v>
      </c>
      <c r="B212" s="457" t="s">
        <v>1093</v>
      </c>
      <c r="C212" s="449" t="s">
        <v>1094</v>
      </c>
      <c r="D212" s="470">
        <v>0</v>
      </c>
      <c r="E212" s="470"/>
      <c r="F212" s="470"/>
      <c r="G212" s="470"/>
      <c r="L212" s="433">
        <f>SUM(D212,F212,H212,J212)</f>
        <v>0</v>
      </c>
      <c r="M212" s="433"/>
    </row>
    <row r="213" spans="1:13" s="451" customFormat="1" outlineLevel="1">
      <c r="A213" s="445">
        <v>203</v>
      </c>
      <c r="B213" s="457" t="s">
        <v>1095</v>
      </c>
      <c r="C213" s="449" t="s">
        <v>1096</v>
      </c>
      <c r="D213" s="470">
        <f>SUM(D214:D218)</f>
        <v>107382</v>
      </c>
      <c r="E213" s="470"/>
      <c r="F213" s="470"/>
      <c r="G213" s="470"/>
      <c r="L213" s="433">
        <f>SUM(D213,F213,H213,J213)</f>
        <v>107382</v>
      </c>
      <c r="M213" s="433"/>
    </row>
    <row r="214" spans="1:13" s="444" customFormat="1" outlineLevel="1">
      <c r="A214" s="438"/>
      <c r="B214" s="419" t="s">
        <v>1097</v>
      </c>
      <c r="C214" s="440"/>
      <c r="D214" s="475">
        <v>9906</v>
      </c>
      <c r="E214" s="475"/>
      <c r="F214" s="475"/>
      <c r="G214" s="475"/>
      <c r="L214" s="443"/>
      <c r="M214" s="443"/>
    </row>
    <row r="215" spans="1:13" s="444" customFormat="1" ht="51" outlineLevel="1">
      <c r="A215" s="438"/>
      <c r="B215" s="489" t="s">
        <v>1098</v>
      </c>
      <c r="C215" s="440"/>
      <c r="D215" s="475">
        <v>30000</v>
      </c>
      <c r="E215" s="475"/>
      <c r="F215" s="475"/>
      <c r="G215" s="475"/>
      <c r="L215" s="443"/>
      <c r="M215" s="443"/>
    </row>
    <row r="216" spans="1:13" s="444" customFormat="1" ht="25.5" outlineLevel="1">
      <c r="A216" s="438"/>
      <c r="B216" s="489" t="s">
        <v>1099</v>
      </c>
      <c r="C216" s="440"/>
      <c r="D216" s="475">
        <v>44000</v>
      </c>
      <c r="E216" s="475"/>
      <c r="F216" s="475"/>
      <c r="G216" s="475"/>
      <c r="L216" s="443"/>
      <c r="M216" s="443"/>
    </row>
    <row r="217" spans="1:13" s="444" customFormat="1" ht="38.25" outlineLevel="1">
      <c r="A217" s="438"/>
      <c r="B217" s="489" t="s">
        <v>1100</v>
      </c>
      <c r="C217" s="440"/>
      <c r="D217" s="475">
        <v>21976</v>
      </c>
      <c r="E217" s="475"/>
      <c r="F217" s="475"/>
      <c r="G217" s="475"/>
      <c r="L217" s="443"/>
      <c r="M217" s="443"/>
    </row>
    <row r="218" spans="1:13" s="451" customFormat="1" outlineLevel="1">
      <c r="A218" s="445"/>
      <c r="B218" s="419" t="s">
        <v>1101</v>
      </c>
      <c r="C218" s="449"/>
      <c r="D218" s="475">
        <v>1500</v>
      </c>
      <c r="E218" s="470"/>
      <c r="F218" s="470"/>
      <c r="G218" s="470"/>
      <c r="L218" s="433"/>
      <c r="M218" s="433"/>
    </row>
    <row r="219" spans="1:13" s="451" customFormat="1" outlineLevel="1">
      <c r="A219" s="445">
        <v>205</v>
      </c>
      <c r="B219" s="457" t="s">
        <v>1102</v>
      </c>
      <c r="C219" s="449" t="s">
        <v>1103</v>
      </c>
      <c r="D219" s="470"/>
      <c r="E219" s="470"/>
      <c r="F219" s="470"/>
      <c r="G219" s="470"/>
      <c r="L219" s="433">
        <f>SUM(D219,F219,H219,J219)</f>
        <v>0</v>
      </c>
      <c r="M219" s="433"/>
    </row>
    <row r="220" spans="1:13" s="451" customFormat="1" outlineLevel="1">
      <c r="A220" s="445">
        <v>206</v>
      </c>
      <c r="B220" s="457" t="s">
        <v>1104</v>
      </c>
      <c r="C220" s="449" t="s">
        <v>1105</v>
      </c>
      <c r="D220" s="470"/>
      <c r="E220" s="470"/>
      <c r="F220" s="470"/>
      <c r="G220" s="470"/>
      <c r="L220" s="433">
        <f>SUM(D220,F220,H220,J220)</f>
        <v>0</v>
      </c>
      <c r="M220" s="433"/>
    </row>
    <row r="221" spans="1:13" s="451" customFormat="1" outlineLevel="1">
      <c r="A221" s="445">
        <v>207</v>
      </c>
      <c r="B221" s="457" t="s">
        <v>1106</v>
      </c>
      <c r="C221" s="449" t="s">
        <v>1107</v>
      </c>
      <c r="D221" s="470"/>
      <c r="E221" s="470"/>
      <c r="F221" s="450"/>
      <c r="G221" s="450"/>
      <c r="L221" s="433">
        <f>SUM(D221,F221,H221,J221)</f>
        <v>0</v>
      </c>
      <c r="M221" s="433"/>
    </row>
    <row r="222" spans="1:13" s="451" customFormat="1" ht="25.5" outlineLevel="1">
      <c r="A222" s="445">
        <v>208</v>
      </c>
      <c r="B222" s="457" t="s">
        <v>1108</v>
      </c>
      <c r="C222" s="449" t="s">
        <v>1109</v>
      </c>
      <c r="D222" s="470"/>
      <c r="E222" s="470"/>
      <c r="F222" s="450"/>
      <c r="G222" s="450"/>
      <c r="L222" s="433">
        <f>SUM(D222,F222,H222,J222)</f>
        <v>0</v>
      </c>
      <c r="M222" s="433"/>
    </row>
    <row r="223" spans="1:13" s="451" customFormat="1" ht="25.5" outlineLevel="1">
      <c r="A223" s="445">
        <v>209</v>
      </c>
      <c r="B223" s="457" t="s">
        <v>1110</v>
      </c>
      <c r="C223" s="449" t="s">
        <v>1111</v>
      </c>
      <c r="D223" s="470"/>
      <c r="E223" s="470"/>
      <c r="F223" s="470"/>
      <c r="G223" s="470"/>
      <c r="L223" s="433">
        <f>SUM(D223,F223,H223,J223)</f>
        <v>0</v>
      </c>
      <c r="M223" s="433"/>
    </row>
    <row r="224" spans="1:13" s="451" customFormat="1">
      <c r="A224" s="445">
        <v>210</v>
      </c>
      <c r="B224" s="392" t="s">
        <v>1112</v>
      </c>
      <c r="C224" s="449" t="s">
        <v>1113</v>
      </c>
      <c r="D224" s="450">
        <f t="shared" ref="D224:K224" si="16">SUM(D212,D213,D219,D220,D221,D222,D223)</f>
        <v>107382</v>
      </c>
      <c r="E224" s="450">
        <f t="shared" si="16"/>
        <v>0</v>
      </c>
      <c r="F224" s="450">
        <f t="shared" si="16"/>
        <v>0</v>
      </c>
      <c r="G224" s="450">
        <f t="shared" si="16"/>
        <v>0</v>
      </c>
      <c r="H224" s="450">
        <f t="shared" si="16"/>
        <v>0</v>
      </c>
      <c r="I224" s="450">
        <f t="shared" si="16"/>
        <v>0</v>
      </c>
      <c r="J224" s="450">
        <f t="shared" si="16"/>
        <v>0</v>
      </c>
      <c r="K224" s="450">
        <f t="shared" si="16"/>
        <v>0</v>
      </c>
      <c r="L224" s="450">
        <f>SUM(L212:L223)</f>
        <v>107382</v>
      </c>
      <c r="M224" s="450">
        <f>SUM(M212:M223)</f>
        <v>0</v>
      </c>
    </row>
    <row r="225" spans="1:13">
      <c r="A225" s="445"/>
      <c r="B225" s="392"/>
      <c r="C225" s="449"/>
      <c r="D225" s="450"/>
      <c r="E225" s="380"/>
      <c r="F225" s="470"/>
      <c r="G225" s="470"/>
    </row>
    <row r="226" spans="1:13" s="451" customFormat="1" outlineLevel="1">
      <c r="A226" s="445">
        <v>211</v>
      </c>
      <c r="B226" s="457" t="s">
        <v>1114</v>
      </c>
      <c r="C226" s="449" t="s">
        <v>1115</v>
      </c>
      <c r="D226" s="470"/>
      <c r="E226" s="470"/>
      <c r="F226" s="470"/>
      <c r="G226" s="470"/>
      <c r="H226" s="453"/>
      <c r="L226" s="433">
        <f>SUM(D226,F226,H226,J226)</f>
        <v>0</v>
      </c>
      <c r="M226" s="436"/>
    </row>
    <row r="227" spans="1:13" s="451" customFormat="1" outlineLevel="1">
      <c r="A227" s="445">
        <v>212</v>
      </c>
      <c r="B227" s="457" t="s">
        <v>1116</v>
      </c>
      <c r="C227" s="449" t="s">
        <v>1117</v>
      </c>
      <c r="D227" s="470"/>
      <c r="E227" s="470"/>
      <c r="F227" s="450"/>
      <c r="G227" s="450"/>
      <c r="H227" s="453"/>
      <c r="L227" s="433">
        <f>SUM(D227,F227,H227,J227)</f>
        <v>0</v>
      </c>
      <c r="M227" s="436"/>
    </row>
    <row r="228" spans="1:13" s="451" customFormat="1" outlineLevel="1">
      <c r="A228" s="445">
        <v>213</v>
      </c>
      <c r="B228" s="457" t="s">
        <v>1118</v>
      </c>
      <c r="C228" s="449" t="s">
        <v>1119</v>
      </c>
      <c r="D228" s="470"/>
      <c r="E228" s="470"/>
      <c r="F228" s="450"/>
      <c r="G228" s="450"/>
      <c r="H228" s="453"/>
      <c r="L228" s="433">
        <f>SUM(D228,F228,H228,J228)</f>
        <v>0</v>
      </c>
      <c r="M228" s="436"/>
    </row>
    <row r="229" spans="1:13" s="451" customFormat="1" ht="25.5" outlineLevel="1">
      <c r="A229" s="445">
        <v>214</v>
      </c>
      <c r="B229" s="457" t="s">
        <v>1120</v>
      </c>
      <c r="C229" s="449" t="s">
        <v>1121</v>
      </c>
      <c r="D229" s="470"/>
      <c r="E229" s="470"/>
      <c r="F229" s="470"/>
      <c r="G229" s="470"/>
      <c r="H229" s="453"/>
      <c r="L229" s="433">
        <f>SUM(D229,F229,H229,J229)</f>
        <v>0</v>
      </c>
      <c r="M229" s="436"/>
    </row>
    <row r="230" spans="1:13" s="451" customFormat="1">
      <c r="A230" s="445">
        <v>215</v>
      </c>
      <c r="B230" s="392" t="s">
        <v>1122</v>
      </c>
      <c r="C230" s="449" t="s">
        <v>1123</v>
      </c>
      <c r="D230" s="450">
        <f>SUM(D226,D227:D229)</f>
        <v>0</v>
      </c>
      <c r="E230" s="450">
        <f>SUM(E226:E229)</f>
        <v>0</v>
      </c>
      <c r="F230" s="450">
        <f>SUM(F226,F227:F229)</f>
        <v>0</v>
      </c>
      <c r="G230" s="450">
        <f>SUM(G226:G229)</f>
        <v>0</v>
      </c>
      <c r="H230" s="450">
        <f>SUM(H226,H227:H229)</f>
        <v>0</v>
      </c>
      <c r="I230" s="450">
        <f>SUM(I226:I229)</f>
        <v>0</v>
      </c>
      <c r="J230" s="450">
        <f>SUM(J226,J227:J229)</f>
        <v>0</v>
      </c>
      <c r="L230" s="450">
        <f>SUM(L226,L227:L229)</f>
        <v>0</v>
      </c>
      <c r="M230" s="450"/>
    </row>
    <row r="231" spans="1:13">
      <c r="A231" s="445"/>
      <c r="B231" s="392"/>
      <c r="C231" s="449"/>
      <c r="D231" s="450"/>
      <c r="E231" s="380"/>
      <c r="F231" s="135"/>
      <c r="G231" s="379"/>
    </row>
    <row r="232" spans="1:13" s="451" customFormat="1" ht="38.25" outlineLevel="1">
      <c r="A232" s="445">
        <v>216</v>
      </c>
      <c r="B232" s="457" t="s">
        <v>1124</v>
      </c>
      <c r="C232" s="449" t="s">
        <v>1125</v>
      </c>
      <c r="D232" s="470"/>
      <c r="E232" s="470"/>
      <c r="F232" s="135"/>
      <c r="G232" s="135"/>
      <c r="L232" s="433">
        <f t="shared" ref="L232:L263" si="17">SUM(D232,F232,H232,J232)</f>
        <v>0</v>
      </c>
      <c r="M232" s="433">
        <f t="shared" ref="M232:M263" si="18">SUM(E232,G232,I232,K232)</f>
        <v>0</v>
      </c>
    </row>
    <row r="233" spans="1:13" s="451" customFormat="1" ht="38.25" outlineLevel="1">
      <c r="A233" s="445">
        <v>217</v>
      </c>
      <c r="B233" s="457" t="s">
        <v>1126</v>
      </c>
      <c r="C233" s="449" t="s">
        <v>1127</v>
      </c>
      <c r="D233" s="470"/>
      <c r="E233" s="470"/>
      <c r="F233" s="470"/>
      <c r="G233" s="470"/>
      <c r="H233" s="470"/>
      <c r="I233" s="470"/>
      <c r="J233" s="470"/>
      <c r="K233" s="470"/>
      <c r="L233" s="433">
        <f t="shared" si="17"/>
        <v>0</v>
      </c>
      <c r="M233" s="433">
        <f t="shared" si="18"/>
        <v>0</v>
      </c>
    </row>
    <row r="234" spans="1:13" s="444" customFormat="1" outlineLevel="1">
      <c r="A234" s="438">
        <v>218</v>
      </c>
      <c r="B234" s="490" t="s">
        <v>108</v>
      </c>
      <c r="C234" s="440" t="s">
        <v>1127</v>
      </c>
      <c r="D234" s="138"/>
      <c r="E234" s="395"/>
      <c r="F234" s="138"/>
      <c r="G234" s="395"/>
      <c r="H234" s="483"/>
      <c r="J234" s="483"/>
      <c r="L234" s="442">
        <f t="shared" si="17"/>
        <v>0</v>
      </c>
      <c r="M234" s="443">
        <f t="shared" si="18"/>
        <v>0</v>
      </c>
    </row>
    <row r="235" spans="1:13" s="444" customFormat="1" outlineLevel="1">
      <c r="A235" s="438">
        <v>219</v>
      </c>
      <c r="B235" s="490" t="s">
        <v>111</v>
      </c>
      <c r="C235" s="440" t="s">
        <v>1127</v>
      </c>
      <c r="D235" s="138"/>
      <c r="E235" s="395"/>
      <c r="F235" s="138"/>
      <c r="G235" s="395"/>
      <c r="H235" s="483"/>
      <c r="J235" s="483"/>
      <c r="L235" s="442">
        <f t="shared" si="17"/>
        <v>0</v>
      </c>
      <c r="M235" s="443">
        <f t="shared" si="18"/>
        <v>0</v>
      </c>
    </row>
    <row r="236" spans="1:13" s="444" customFormat="1" ht="25.5" outlineLevel="1">
      <c r="A236" s="438">
        <v>220</v>
      </c>
      <c r="B236" s="490" t="s">
        <v>114</v>
      </c>
      <c r="C236" s="440" t="s">
        <v>1127</v>
      </c>
      <c r="D236" s="138"/>
      <c r="E236" s="395"/>
      <c r="F236" s="138"/>
      <c r="G236" s="395"/>
      <c r="H236" s="483"/>
      <c r="J236" s="483"/>
      <c r="L236" s="442">
        <f t="shared" si="17"/>
        <v>0</v>
      </c>
      <c r="M236" s="443">
        <f t="shared" si="18"/>
        <v>0</v>
      </c>
    </row>
    <row r="237" spans="1:13" s="444" customFormat="1" outlineLevel="1">
      <c r="A237" s="438">
        <v>221</v>
      </c>
      <c r="B237" s="490" t="s">
        <v>117</v>
      </c>
      <c r="C237" s="440" t="s">
        <v>1127</v>
      </c>
      <c r="D237" s="138"/>
      <c r="E237" s="395"/>
      <c r="F237" s="138"/>
      <c r="G237" s="395"/>
      <c r="H237" s="483"/>
      <c r="J237" s="483"/>
      <c r="L237" s="442">
        <f t="shared" si="17"/>
        <v>0</v>
      </c>
      <c r="M237" s="443">
        <f t="shared" si="18"/>
        <v>0</v>
      </c>
    </row>
    <row r="238" spans="1:13" s="444" customFormat="1" outlineLevel="1">
      <c r="A238" s="438">
        <v>222</v>
      </c>
      <c r="B238" s="490" t="s">
        <v>120</v>
      </c>
      <c r="C238" s="440" t="s">
        <v>1127</v>
      </c>
      <c r="D238" s="138"/>
      <c r="E238" s="395"/>
      <c r="F238" s="138"/>
      <c r="G238" s="395"/>
      <c r="H238" s="483"/>
      <c r="J238" s="483"/>
      <c r="L238" s="442">
        <f t="shared" si="17"/>
        <v>0</v>
      </c>
      <c r="M238" s="443">
        <f t="shared" si="18"/>
        <v>0</v>
      </c>
    </row>
    <row r="239" spans="1:13" s="444" customFormat="1" outlineLevel="1">
      <c r="A239" s="438">
        <v>223</v>
      </c>
      <c r="B239" s="490" t="s">
        <v>123</v>
      </c>
      <c r="C239" s="440" t="s">
        <v>1127</v>
      </c>
      <c r="D239" s="138"/>
      <c r="E239" s="395"/>
      <c r="F239" s="138"/>
      <c r="G239" s="395"/>
      <c r="H239" s="483"/>
      <c r="J239" s="483"/>
      <c r="L239" s="442">
        <f t="shared" si="17"/>
        <v>0</v>
      </c>
      <c r="M239" s="443">
        <f t="shared" si="18"/>
        <v>0</v>
      </c>
    </row>
    <row r="240" spans="1:13" s="444" customFormat="1" ht="25.5" outlineLevel="1">
      <c r="A240" s="438">
        <v>224</v>
      </c>
      <c r="B240" s="490" t="s">
        <v>126</v>
      </c>
      <c r="C240" s="440" t="s">
        <v>1127</v>
      </c>
      <c r="D240" s="138"/>
      <c r="E240" s="395"/>
      <c r="F240" s="138"/>
      <c r="G240" s="395"/>
      <c r="H240" s="483"/>
      <c r="J240" s="483"/>
      <c r="L240" s="442">
        <f t="shared" si="17"/>
        <v>0</v>
      </c>
      <c r="M240" s="443">
        <f t="shared" si="18"/>
        <v>0</v>
      </c>
    </row>
    <row r="241" spans="1:13" s="444" customFormat="1" outlineLevel="1">
      <c r="A241" s="438">
        <v>225</v>
      </c>
      <c r="B241" s="490" t="s">
        <v>129</v>
      </c>
      <c r="C241" s="440" t="s">
        <v>1127</v>
      </c>
      <c r="D241" s="138"/>
      <c r="E241" s="395"/>
      <c r="F241" s="476"/>
      <c r="G241" s="476"/>
      <c r="H241" s="483"/>
      <c r="J241" s="483"/>
      <c r="L241" s="442">
        <f t="shared" si="17"/>
        <v>0</v>
      </c>
      <c r="M241" s="443">
        <f t="shared" si="18"/>
        <v>0</v>
      </c>
    </row>
    <row r="242" spans="1:13" s="444" customFormat="1" ht="25.5" outlineLevel="1">
      <c r="A242" s="438">
        <v>226</v>
      </c>
      <c r="B242" s="490" t="s">
        <v>132</v>
      </c>
      <c r="C242" s="440" t="s">
        <v>1127</v>
      </c>
      <c r="D242" s="138"/>
      <c r="E242" s="395"/>
      <c r="F242" s="138"/>
      <c r="G242" s="395"/>
      <c r="H242" s="483"/>
      <c r="J242" s="483"/>
      <c r="L242" s="442">
        <f t="shared" si="17"/>
        <v>0</v>
      </c>
      <c r="M242" s="443">
        <f t="shared" si="18"/>
        <v>0</v>
      </c>
    </row>
    <row r="243" spans="1:13" s="444" customFormat="1" ht="25.5" outlineLevel="1">
      <c r="A243" s="438">
        <v>227</v>
      </c>
      <c r="B243" s="490" t="s">
        <v>135</v>
      </c>
      <c r="C243" s="440" t="s">
        <v>1127</v>
      </c>
      <c r="D243" s="138"/>
      <c r="E243" s="395"/>
      <c r="F243" s="138"/>
      <c r="G243" s="395"/>
      <c r="H243" s="483"/>
      <c r="J243" s="483"/>
      <c r="L243" s="442">
        <f t="shared" si="17"/>
        <v>0</v>
      </c>
      <c r="M243" s="443">
        <f t="shared" si="18"/>
        <v>0</v>
      </c>
    </row>
    <row r="244" spans="1:13" s="451" customFormat="1" ht="38.25" outlineLevel="1">
      <c r="A244" s="445">
        <v>228</v>
      </c>
      <c r="B244" s="457" t="s">
        <v>1128</v>
      </c>
      <c r="C244" s="449" t="s">
        <v>1129</v>
      </c>
      <c r="D244" s="470"/>
      <c r="E244" s="470"/>
      <c r="F244" s="470"/>
      <c r="G244" s="470"/>
      <c r="H244" s="470"/>
      <c r="I244" s="470"/>
      <c r="J244" s="470"/>
      <c r="K244" s="470"/>
      <c r="L244" s="433">
        <f t="shared" si="17"/>
        <v>0</v>
      </c>
      <c r="M244" s="433">
        <f t="shared" si="18"/>
        <v>0</v>
      </c>
    </row>
    <row r="245" spans="1:13" s="444" customFormat="1" outlineLevel="1">
      <c r="A245" s="438">
        <v>229</v>
      </c>
      <c r="B245" s="490" t="s">
        <v>108</v>
      </c>
      <c r="C245" s="440" t="s">
        <v>1129</v>
      </c>
      <c r="D245" s="138"/>
      <c r="E245" s="395"/>
      <c r="F245" s="138"/>
      <c r="G245" s="395"/>
      <c r="H245" s="483"/>
      <c r="J245" s="483"/>
      <c r="L245" s="442">
        <f t="shared" si="17"/>
        <v>0</v>
      </c>
      <c r="M245" s="443">
        <f t="shared" si="18"/>
        <v>0</v>
      </c>
    </row>
    <row r="246" spans="1:13" s="444" customFormat="1" outlineLevel="1">
      <c r="A246" s="438">
        <v>230</v>
      </c>
      <c r="B246" s="490" t="s">
        <v>111</v>
      </c>
      <c r="C246" s="440" t="s">
        <v>1129</v>
      </c>
      <c r="D246" s="138"/>
      <c r="E246" s="395"/>
      <c r="F246" s="138"/>
      <c r="G246" s="395"/>
      <c r="H246" s="483"/>
      <c r="J246" s="483"/>
      <c r="L246" s="442">
        <f t="shared" si="17"/>
        <v>0</v>
      </c>
      <c r="M246" s="443">
        <f t="shared" si="18"/>
        <v>0</v>
      </c>
    </row>
    <row r="247" spans="1:13" s="444" customFormat="1" ht="25.5" outlineLevel="1">
      <c r="A247" s="438">
        <v>231</v>
      </c>
      <c r="B247" s="490" t="s">
        <v>114</v>
      </c>
      <c r="C247" s="440" t="s">
        <v>1129</v>
      </c>
      <c r="D247" s="138"/>
      <c r="E247" s="395"/>
      <c r="F247" s="138"/>
      <c r="G247" s="395"/>
      <c r="H247" s="483"/>
      <c r="J247" s="483"/>
      <c r="L247" s="442">
        <f t="shared" si="17"/>
        <v>0</v>
      </c>
      <c r="M247" s="443">
        <f t="shared" si="18"/>
        <v>0</v>
      </c>
    </row>
    <row r="248" spans="1:13" s="444" customFormat="1" outlineLevel="1">
      <c r="A248" s="438">
        <v>232</v>
      </c>
      <c r="B248" s="490" t="s">
        <v>117</v>
      </c>
      <c r="C248" s="440" t="s">
        <v>1129</v>
      </c>
      <c r="D248" s="138"/>
      <c r="E248" s="395"/>
      <c r="F248" s="138"/>
      <c r="G248" s="395"/>
      <c r="H248" s="483"/>
      <c r="J248" s="483"/>
      <c r="L248" s="442">
        <f t="shared" si="17"/>
        <v>0</v>
      </c>
      <c r="M248" s="443">
        <f t="shared" si="18"/>
        <v>0</v>
      </c>
    </row>
    <row r="249" spans="1:13" s="444" customFormat="1" outlineLevel="1">
      <c r="A249" s="438">
        <v>233</v>
      </c>
      <c r="B249" s="490" t="s">
        <v>120</v>
      </c>
      <c r="C249" s="440" t="s">
        <v>1129</v>
      </c>
      <c r="D249" s="138"/>
      <c r="E249" s="395"/>
      <c r="F249" s="138"/>
      <c r="G249" s="395"/>
      <c r="H249" s="483"/>
      <c r="J249" s="483"/>
      <c r="L249" s="442">
        <f t="shared" si="17"/>
        <v>0</v>
      </c>
      <c r="M249" s="443">
        <f t="shared" si="18"/>
        <v>0</v>
      </c>
    </row>
    <row r="250" spans="1:13" s="444" customFormat="1" outlineLevel="1">
      <c r="A250" s="438">
        <v>234</v>
      </c>
      <c r="B250" s="490" t="s">
        <v>123</v>
      </c>
      <c r="C250" s="440" t="s">
        <v>1129</v>
      </c>
      <c r="D250" s="138"/>
      <c r="E250" s="395"/>
      <c r="F250" s="138"/>
      <c r="G250" s="395"/>
      <c r="H250" s="483"/>
      <c r="J250" s="483"/>
      <c r="L250" s="442">
        <f t="shared" si="17"/>
        <v>0</v>
      </c>
      <c r="M250" s="443">
        <f t="shared" si="18"/>
        <v>0</v>
      </c>
    </row>
    <row r="251" spans="1:13" s="444" customFormat="1" ht="25.5" outlineLevel="1">
      <c r="A251" s="438">
        <v>235</v>
      </c>
      <c r="B251" s="490" t="s">
        <v>126</v>
      </c>
      <c r="C251" s="440" t="s">
        <v>1129</v>
      </c>
      <c r="D251" s="138"/>
      <c r="E251" s="395"/>
      <c r="F251" s="138"/>
      <c r="G251" s="395"/>
      <c r="H251" s="483"/>
      <c r="J251" s="483"/>
      <c r="L251" s="442">
        <f t="shared" si="17"/>
        <v>0</v>
      </c>
      <c r="M251" s="443">
        <f t="shared" si="18"/>
        <v>0</v>
      </c>
    </row>
    <row r="252" spans="1:13" s="444" customFormat="1" outlineLevel="1">
      <c r="A252" s="438">
        <v>236</v>
      </c>
      <c r="B252" s="490" t="s">
        <v>129</v>
      </c>
      <c r="C252" s="440" t="s">
        <v>1129</v>
      </c>
      <c r="D252" s="138"/>
      <c r="E252" s="395"/>
      <c r="F252" s="476"/>
      <c r="G252" s="476"/>
      <c r="H252" s="483"/>
      <c r="J252" s="483"/>
      <c r="L252" s="442">
        <f t="shared" si="17"/>
        <v>0</v>
      </c>
      <c r="M252" s="443">
        <f t="shared" si="18"/>
        <v>0</v>
      </c>
    </row>
    <row r="253" spans="1:13" s="444" customFormat="1" ht="25.5" outlineLevel="1">
      <c r="A253" s="438">
        <v>237</v>
      </c>
      <c r="B253" s="490" t="s">
        <v>132</v>
      </c>
      <c r="C253" s="440" t="s">
        <v>1129</v>
      </c>
      <c r="D253" s="138"/>
      <c r="E253" s="395"/>
      <c r="F253" s="138"/>
      <c r="G253" s="395"/>
      <c r="H253" s="483"/>
      <c r="J253" s="483"/>
      <c r="L253" s="442">
        <f t="shared" si="17"/>
        <v>0</v>
      </c>
      <c r="M253" s="443">
        <f t="shared" si="18"/>
        <v>0</v>
      </c>
    </row>
    <row r="254" spans="1:13" s="444" customFormat="1" ht="25.5" outlineLevel="1">
      <c r="A254" s="438">
        <v>238</v>
      </c>
      <c r="B254" s="490" t="s">
        <v>135</v>
      </c>
      <c r="C254" s="440" t="s">
        <v>1129</v>
      </c>
      <c r="D254" s="138"/>
      <c r="E254" s="395"/>
      <c r="F254" s="138"/>
      <c r="G254" s="395"/>
      <c r="H254" s="483"/>
      <c r="J254" s="483"/>
      <c r="L254" s="442">
        <f t="shared" si="17"/>
        <v>0</v>
      </c>
      <c r="M254" s="443">
        <f t="shared" si="18"/>
        <v>0</v>
      </c>
    </row>
    <row r="255" spans="1:13" s="451" customFormat="1" ht="25.5" outlineLevel="1">
      <c r="A255" s="445">
        <v>239</v>
      </c>
      <c r="B255" s="457" t="s">
        <v>1130</v>
      </c>
      <c r="C255" s="449" t="s">
        <v>1131</v>
      </c>
      <c r="D255" s="470"/>
      <c r="E255" s="470"/>
      <c r="F255" s="470"/>
      <c r="G255" s="470"/>
      <c r="H255" s="470"/>
      <c r="I255" s="470"/>
      <c r="J255" s="470"/>
      <c r="K255" s="470"/>
      <c r="L255" s="433">
        <f t="shared" si="17"/>
        <v>0</v>
      </c>
      <c r="M255" s="433">
        <f t="shared" si="18"/>
        <v>0</v>
      </c>
    </row>
    <row r="256" spans="1:13" s="444" customFormat="1" outlineLevel="1">
      <c r="A256" s="438">
        <v>240</v>
      </c>
      <c r="B256" s="490" t="s">
        <v>108</v>
      </c>
      <c r="C256" s="440" t="s">
        <v>1131</v>
      </c>
      <c r="D256" s="138"/>
      <c r="E256" s="395"/>
      <c r="F256" s="138"/>
      <c r="G256" s="395"/>
      <c r="H256" s="483"/>
      <c r="J256" s="483"/>
      <c r="L256" s="442">
        <f t="shared" si="17"/>
        <v>0</v>
      </c>
      <c r="M256" s="443">
        <f t="shared" si="18"/>
        <v>0</v>
      </c>
    </row>
    <row r="257" spans="1:13" s="444" customFormat="1" outlineLevel="1">
      <c r="A257" s="438">
        <v>241</v>
      </c>
      <c r="B257" s="490" t="s">
        <v>111</v>
      </c>
      <c r="C257" s="440" t="s">
        <v>1131</v>
      </c>
      <c r="D257" s="138"/>
      <c r="E257" s="395"/>
      <c r="F257" s="138"/>
      <c r="G257" s="395"/>
      <c r="H257" s="483"/>
      <c r="J257" s="483"/>
      <c r="L257" s="442">
        <f t="shared" si="17"/>
        <v>0</v>
      </c>
      <c r="M257" s="443">
        <f t="shared" si="18"/>
        <v>0</v>
      </c>
    </row>
    <row r="258" spans="1:13" s="444" customFormat="1" ht="25.5" outlineLevel="1">
      <c r="A258" s="438">
        <v>242</v>
      </c>
      <c r="B258" s="490" t="s">
        <v>114</v>
      </c>
      <c r="C258" s="440" t="s">
        <v>1131</v>
      </c>
      <c r="D258" s="138"/>
      <c r="E258" s="395"/>
      <c r="F258" s="138"/>
      <c r="G258" s="395"/>
      <c r="H258" s="483"/>
      <c r="J258" s="483"/>
      <c r="L258" s="442">
        <f t="shared" si="17"/>
        <v>0</v>
      </c>
      <c r="M258" s="443">
        <f t="shared" si="18"/>
        <v>0</v>
      </c>
    </row>
    <row r="259" spans="1:13" s="444" customFormat="1" outlineLevel="1">
      <c r="A259" s="438">
        <v>243</v>
      </c>
      <c r="B259" s="490" t="s">
        <v>117</v>
      </c>
      <c r="C259" s="440" t="s">
        <v>1131</v>
      </c>
      <c r="D259" s="138"/>
      <c r="E259" s="395"/>
      <c r="F259" s="138"/>
      <c r="G259" s="395"/>
      <c r="H259" s="483"/>
      <c r="J259" s="483"/>
      <c r="L259" s="442">
        <f t="shared" si="17"/>
        <v>0</v>
      </c>
      <c r="M259" s="443">
        <f t="shared" si="18"/>
        <v>0</v>
      </c>
    </row>
    <row r="260" spans="1:13" s="444" customFormat="1" outlineLevel="1">
      <c r="A260" s="438">
        <v>244</v>
      </c>
      <c r="B260" s="490" t="s">
        <v>120</v>
      </c>
      <c r="C260" s="440" t="s">
        <v>1131</v>
      </c>
      <c r="D260" s="138"/>
      <c r="E260" s="395"/>
      <c r="F260" s="138"/>
      <c r="G260" s="395"/>
      <c r="H260" s="483"/>
      <c r="J260" s="483"/>
      <c r="L260" s="442">
        <f t="shared" si="17"/>
        <v>0</v>
      </c>
      <c r="M260" s="443">
        <f t="shared" si="18"/>
        <v>0</v>
      </c>
    </row>
    <row r="261" spans="1:13" s="444" customFormat="1" outlineLevel="1">
      <c r="A261" s="438">
        <v>245</v>
      </c>
      <c r="B261" s="490" t="s">
        <v>123</v>
      </c>
      <c r="C261" s="440" t="s">
        <v>1131</v>
      </c>
      <c r="D261" s="138"/>
      <c r="E261" s="395"/>
      <c r="F261" s="138"/>
      <c r="G261" s="395"/>
      <c r="H261" s="483"/>
      <c r="J261" s="483"/>
      <c r="L261" s="442">
        <f t="shared" si="17"/>
        <v>0</v>
      </c>
      <c r="M261" s="443">
        <f t="shared" si="18"/>
        <v>0</v>
      </c>
    </row>
    <row r="262" spans="1:13" s="444" customFormat="1" ht="25.5" outlineLevel="1">
      <c r="A262" s="438">
        <v>246</v>
      </c>
      <c r="B262" s="490" t="s">
        <v>126</v>
      </c>
      <c r="C262" s="440" t="s">
        <v>1131</v>
      </c>
      <c r="D262" s="138"/>
      <c r="E262" s="395"/>
      <c r="F262" s="138"/>
      <c r="G262" s="395"/>
      <c r="H262" s="483"/>
      <c r="J262" s="483"/>
      <c r="L262" s="442">
        <f t="shared" si="17"/>
        <v>0</v>
      </c>
      <c r="M262" s="443">
        <f t="shared" si="18"/>
        <v>0</v>
      </c>
    </row>
    <row r="263" spans="1:13" s="444" customFormat="1" outlineLevel="1">
      <c r="A263" s="438">
        <v>247</v>
      </c>
      <c r="B263" s="490" t="s">
        <v>129</v>
      </c>
      <c r="C263" s="440" t="s">
        <v>1131</v>
      </c>
      <c r="D263" s="138"/>
      <c r="E263" s="395"/>
      <c r="F263" s="476"/>
      <c r="G263" s="476"/>
      <c r="H263" s="483"/>
      <c r="J263" s="483"/>
      <c r="L263" s="442">
        <f t="shared" si="17"/>
        <v>0</v>
      </c>
      <c r="M263" s="443">
        <f t="shared" si="18"/>
        <v>0</v>
      </c>
    </row>
    <row r="264" spans="1:13" s="444" customFormat="1" ht="25.5" outlineLevel="1">
      <c r="A264" s="438">
        <v>248</v>
      </c>
      <c r="B264" s="490" t="s">
        <v>132</v>
      </c>
      <c r="C264" s="440" t="s">
        <v>1131</v>
      </c>
      <c r="D264" s="138"/>
      <c r="E264" s="395"/>
      <c r="F264" s="138"/>
      <c r="G264" s="395"/>
      <c r="H264" s="483"/>
      <c r="J264" s="483"/>
      <c r="L264" s="442">
        <f t="shared" ref="L264:L292" si="19">SUM(D264,F264,H264,J264)</f>
        <v>0</v>
      </c>
      <c r="M264" s="443">
        <f t="shared" ref="M264:M292" si="20">SUM(E264,G264,I264,K264)</f>
        <v>0</v>
      </c>
    </row>
    <row r="265" spans="1:13" s="444" customFormat="1" ht="25.5" outlineLevel="1">
      <c r="A265" s="438">
        <v>249</v>
      </c>
      <c r="B265" s="490" t="s">
        <v>135</v>
      </c>
      <c r="C265" s="440" t="s">
        <v>1131</v>
      </c>
      <c r="D265" s="138"/>
      <c r="E265" s="395"/>
      <c r="F265" s="476"/>
      <c r="G265" s="476"/>
      <c r="H265" s="483"/>
      <c r="J265" s="483"/>
      <c r="L265" s="442">
        <f t="shared" si="19"/>
        <v>0</v>
      </c>
      <c r="M265" s="443">
        <f t="shared" si="20"/>
        <v>0</v>
      </c>
    </row>
    <row r="266" spans="1:13" s="451" customFormat="1" ht="38.25" outlineLevel="1">
      <c r="A266" s="445">
        <v>250</v>
      </c>
      <c r="B266" s="457" t="s">
        <v>1132</v>
      </c>
      <c r="C266" s="449" t="s">
        <v>1133</v>
      </c>
      <c r="D266" s="470">
        <v>1667</v>
      </c>
      <c r="E266" s="470"/>
      <c r="F266" s="135"/>
      <c r="G266" s="135"/>
      <c r="L266" s="433">
        <f t="shared" si="19"/>
        <v>1667</v>
      </c>
      <c r="M266" s="433">
        <f t="shared" si="20"/>
        <v>0</v>
      </c>
    </row>
    <row r="267" spans="1:13" s="444" customFormat="1" ht="38.25" outlineLevel="1">
      <c r="A267" s="438">
        <v>251</v>
      </c>
      <c r="B267" s="490" t="s">
        <v>1053</v>
      </c>
      <c r="C267" s="440" t="s">
        <v>1133</v>
      </c>
      <c r="D267" s="138"/>
      <c r="E267" s="395"/>
      <c r="F267" s="138"/>
      <c r="G267" s="395"/>
      <c r="H267" s="483"/>
      <c r="J267" s="483"/>
      <c r="L267" s="442">
        <f t="shared" si="19"/>
        <v>0</v>
      </c>
      <c r="M267" s="443">
        <f t="shared" si="20"/>
        <v>0</v>
      </c>
    </row>
    <row r="268" spans="1:13" s="451" customFormat="1" ht="38.25" outlineLevel="1">
      <c r="A268" s="445">
        <v>252</v>
      </c>
      <c r="B268" s="457" t="s">
        <v>1134</v>
      </c>
      <c r="C268" s="449" t="s">
        <v>1135</v>
      </c>
      <c r="D268" s="470"/>
      <c r="E268" s="470"/>
      <c r="F268" s="470"/>
      <c r="G268" s="470"/>
      <c r="H268" s="470"/>
      <c r="I268" s="470"/>
      <c r="J268" s="470"/>
      <c r="K268" s="470"/>
      <c r="L268" s="433">
        <f t="shared" si="19"/>
        <v>0</v>
      </c>
      <c r="M268" s="433">
        <f t="shared" si="20"/>
        <v>0</v>
      </c>
    </row>
    <row r="269" spans="1:13" s="444" customFormat="1" outlineLevel="1">
      <c r="A269" s="438">
        <v>253</v>
      </c>
      <c r="B269" s="490" t="s">
        <v>626</v>
      </c>
      <c r="C269" s="440" t="s">
        <v>1135</v>
      </c>
      <c r="D269" s="138"/>
      <c r="E269" s="395"/>
      <c r="F269" s="138"/>
      <c r="G269" s="395"/>
      <c r="H269" s="483"/>
      <c r="J269" s="483"/>
      <c r="L269" s="442">
        <f t="shared" si="19"/>
        <v>0</v>
      </c>
      <c r="M269" s="443">
        <f t="shared" si="20"/>
        <v>0</v>
      </c>
    </row>
    <row r="270" spans="1:13" s="444" customFormat="1" outlineLevel="1">
      <c r="A270" s="438">
        <v>254</v>
      </c>
      <c r="B270" s="490" t="s">
        <v>628</v>
      </c>
      <c r="C270" s="440" t="s">
        <v>1135</v>
      </c>
      <c r="D270" s="138"/>
      <c r="E270" s="395"/>
      <c r="F270" s="138"/>
      <c r="G270" s="395"/>
      <c r="H270" s="483"/>
      <c r="J270" s="483"/>
      <c r="L270" s="442">
        <f t="shared" si="19"/>
        <v>0</v>
      </c>
      <c r="M270" s="443">
        <f t="shared" si="20"/>
        <v>0</v>
      </c>
    </row>
    <row r="271" spans="1:13" s="444" customFormat="1" outlineLevel="1">
      <c r="A271" s="438">
        <v>255</v>
      </c>
      <c r="B271" s="490" t="s">
        <v>630</v>
      </c>
      <c r="C271" s="440" t="s">
        <v>1135</v>
      </c>
      <c r="D271" s="138"/>
      <c r="E271" s="395"/>
      <c r="F271" s="138"/>
      <c r="G271" s="395"/>
      <c r="H271" s="483"/>
      <c r="J271" s="483"/>
      <c r="L271" s="442">
        <f t="shared" si="19"/>
        <v>0</v>
      </c>
      <c r="M271" s="443">
        <f t="shared" si="20"/>
        <v>0</v>
      </c>
    </row>
    <row r="272" spans="1:13" s="444" customFormat="1" outlineLevel="1">
      <c r="A272" s="438">
        <v>256</v>
      </c>
      <c r="B272" s="490" t="s">
        <v>632</v>
      </c>
      <c r="C272" s="440" t="s">
        <v>1135</v>
      </c>
      <c r="D272" s="138"/>
      <c r="E272" s="395"/>
      <c r="F272" s="138"/>
      <c r="G272" s="395"/>
      <c r="H272" s="483"/>
      <c r="J272" s="483"/>
      <c r="L272" s="442">
        <f t="shared" si="19"/>
        <v>0</v>
      </c>
      <c r="M272" s="443">
        <f t="shared" si="20"/>
        <v>0</v>
      </c>
    </row>
    <row r="273" spans="1:13" s="444" customFormat="1" outlineLevel="1">
      <c r="A273" s="438">
        <v>257</v>
      </c>
      <c r="B273" s="490" t="s">
        <v>634</v>
      </c>
      <c r="C273" s="440" t="s">
        <v>1135</v>
      </c>
      <c r="D273" s="138"/>
      <c r="E273" s="395"/>
      <c r="F273" s="138"/>
      <c r="G273" s="395"/>
      <c r="H273" s="483"/>
      <c r="J273" s="483"/>
      <c r="L273" s="442">
        <f t="shared" si="19"/>
        <v>0</v>
      </c>
      <c r="M273" s="443">
        <f t="shared" si="20"/>
        <v>0</v>
      </c>
    </row>
    <row r="274" spans="1:13" s="444" customFormat="1" ht="25.5" outlineLevel="1">
      <c r="A274" s="438">
        <v>258</v>
      </c>
      <c r="B274" s="490" t="s">
        <v>636</v>
      </c>
      <c r="C274" s="440" t="s">
        <v>1135</v>
      </c>
      <c r="D274" s="138"/>
      <c r="E274" s="395"/>
      <c r="F274" s="138"/>
      <c r="G274" s="395"/>
      <c r="H274" s="483"/>
      <c r="J274" s="483"/>
      <c r="L274" s="442">
        <f t="shared" si="19"/>
        <v>0</v>
      </c>
      <c r="M274" s="443">
        <f t="shared" si="20"/>
        <v>0</v>
      </c>
    </row>
    <row r="275" spans="1:13" s="444" customFormat="1" ht="25.5" outlineLevel="1">
      <c r="A275" s="438">
        <v>259</v>
      </c>
      <c r="B275" s="490" t="s">
        <v>638</v>
      </c>
      <c r="C275" s="440" t="s">
        <v>1135</v>
      </c>
      <c r="D275" s="138"/>
      <c r="E275" s="395"/>
      <c r="F275" s="138"/>
      <c r="G275" s="395"/>
      <c r="H275" s="483"/>
      <c r="J275" s="483"/>
      <c r="L275" s="442">
        <f t="shared" si="19"/>
        <v>0</v>
      </c>
      <c r="M275" s="443">
        <f t="shared" si="20"/>
        <v>0</v>
      </c>
    </row>
    <row r="276" spans="1:13" s="444" customFormat="1" outlineLevel="1">
      <c r="A276" s="438">
        <v>260</v>
      </c>
      <c r="B276" s="490" t="s">
        <v>640</v>
      </c>
      <c r="C276" s="440" t="s">
        <v>1135</v>
      </c>
      <c r="D276" s="138"/>
      <c r="E276" s="395"/>
      <c r="F276" s="138"/>
      <c r="G276" s="395"/>
      <c r="H276" s="483"/>
      <c r="J276" s="483"/>
      <c r="L276" s="442">
        <f t="shared" si="19"/>
        <v>0</v>
      </c>
      <c r="M276" s="443">
        <f t="shared" si="20"/>
        <v>0</v>
      </c>
    </row>
    <row r="277" spans="1:13" s="444" customFormat="1" outlineLevel="1">
      <c r="A277" s="438">
        <v>261</v>
      </c>
      <c r="B277" s="490" t="s">
        <v>642</v>
      </c>
      <c r="C277" s="440" t="s">
        <v>1135</v>
      </c>
      <c r="D277" s="138"/>
      <c r="E277" s="395"/>
      <c r="F277" s="476"/>
      <c r="G277" s="476"/>
      <c r="H277" s="483"/>
      <c r="J277" s="483"/>
      <c r="L277" s="442">
        <f t="shared" si="19"/>
        <v>0</v>
      </c>
      <c r="M277" s="443">
        <f t="shared" si="20"/>
        <v>0</v>
      </c>
    </row>
    <row r="278" spans="1:13" s="444" customFormat="1" outlineLevel="1">
      <c r="A278" s="438">
        <v>262</v>
      </c>
      <c r="B278" s="490" t="s">
        <v>644</v>
      </c>
      <c r="C278" s="440" t="s">
        <v>1135</v>
      </c>
      <c r="D278" s="138"/>
      <c r="E278" s="395"/>
      <c r="F278" s="476"/>
      <c r="G278" s="476"/>
      <c r="H278" s="483"/>
      <c r="J278" s="483"/>
      <c r="L278" s="442">
        <f t="shared" si="19"/>
        <v>0</v>
      </c>
      <c r="M278" s="443">
        <f t="shared" si="20"/>
        <v>0</v>
      </c>
    </row>
    <row r="279" spans="1:13" s="444" customFormat="1" outlineLevel="1">
      <c r="A279" s="438">
        <v>263</v>
      </c>
      <c r="B279" s="490" t="s">
        <v>646</v>
      </c>
      <c r="C279" s="440" t="s">
        <v>1135</v>
      </c>
      <c r="D279" s="138"/>
      <c r="E279" s="395"/>
      <c r="F279" s="476"/>
      <c r="G279" s="476"/>
      <c r="H279" s="483"/>
      <c r="J279" s="483"/>
      <c r="L279" s="442">
        <f t="shared" si="19"/>
        <v>0</v>
      </c>
      <c r="M279" s="443">
        <f t="shared" si="20"/>
        <v>0</v>
      </c>
    </row>
    <row r="280" spans="1:13" s="451" customFormat="1" outlineLevel="1">
      <c r="A280" s="445">
        <v>264</v>
      </c>
      <c r="B280" s="392" t="s">
        <v>1136</v>
      </c>
      <c r="C280" s="449" t="s">
        <v>1137</v>
      </c>
      <c r="D280" s="470"/>
      <c r="E280" s="470"/>
      <c r="F280" s="135"/>
      <c r="G280" s="135"/>
      <c r="L280" s="433">
        <f t="shared" si="19"/>
        <v>0</v>
      </c>
      <c r="M280" s="433">
        <f t="shared" si="20"/>
        <v>0</v>
      </c>
    </row>
    <row r="281" spans="1:13" s="451" customFormat="1" ht="25.5" outlineLevel="1">
      <c r="A281" s="445">
        <v>265</v>
      </c>
      <c r="B281" s="392" t="s">
        <v>1138</v>
      </c>
      <c r="C281" s="449" t="s">
        <v>1139</v>
      </c>
      <c r="D281" s="470"/>
      <c r="E281" s="470"/>
      <c r="F281" s="135"/>
      <c r="G281" s="135"/>
      <c r="L281" s="433">
        <f t="shared" si="19"/>
        <v>0</v>
      </c>
      <c r="M281" s="433">
        <f t="shared" si="20"/>
        <v>0</v>
      </c>
    </row>
    <row r="282" spans="1:13" s="451" customFormat="1" ht="25.5" outlineLevel="1">
      <c r="A282" s="445">
        <v>266</v>
      </c>
      <c r="B282" s="392" t="s">
        <v>1140</v>
      </c>
      <c r="C282" s="449" t="s">
        <v>1141</v>
      </c>
      <c r="D282" s="470"/>
      <c r="E282" s="470"/>
      <c r="F282" s="470"/>
      <c r="G282" s="470"/>
      <c r="H282" s="470"/>
      <c r="I282" s="470"/>
      <c r="J282" s="470"/>
      <c r="K282" s="470"/>
      <c r="L282" s="433">
        <f t="shared" si="19"/>
        <v>0</v>
      </c>
      <c r="M282" s="433">
        <f t="shared" si="20"/>
        <v>0</v>
      </c>
    </row>
    <row r="283" spans="1:13" s="444" customFormat="1" outlineLevel="1">
      <c r="A283" s="438">
        <v>267</v>
      </c>
      <c r="B283" s="490" t="s">
        <v>626</v>
      </c>
      <c r="C283" s="440" t="s">
        <v>1141</v>
      </c>
      <c r="D283" s="138"/>
      <c r="E283" s="395"/>
      <c r="F283" s="138"/>
      <c r="G283" s="396"/>
      <c r="H283" s="483"/>
      <c r="J283" s="483"/>
      <c r="L283" s="442">
        <f t="shared" si="19"/>
        <v>0</v>
      </c>
      <c r="M283" s="443">
        <f t="shared" si="20"/>
        <v>0</v>
      </c>
    </row>
    <row r="284" spans="1:13" s="444" customFormat="1" outlineLevel="1">
      <c r="A284" s="438">
        <v>268</v>
      </c>
      <c r="B284" s="490" t="s">
        <v>628</v>
      </c>
      <c r="C284" s="440" t="s">
        <v>1141</v>
      </c>
      <c r="D284" s="138"/>
      <c r="E284" s="395"/>
      <c r="F284" s="138"/>
      <c r="G284" s="395"/>
      <c r="H284" s="483"/>
      <c r="J284" s="483"/>
      <c r="L284" s="442">
        <f t="shared" si="19"/>
        <v>0</v>
      </c>
      <c r="M284" s="443">
        <f t="shared" si="20"/>
        <v>0</v>
      </c>
    </row>
    <row r="285" spans="1:13" s="444" customFormat="1" outlineLevel="1">
      <c r="A285" s="438">
        <v>269</v>
      </c>
      <c r="B285" s="490" t="s">
        <v>630</v>
      </c>
      <c r="C285" s="440" t="s">
        <v>1141</v>
      </c>
      <c r="D285" s="138"/>
      <c r="E285" s="395"/>
      <c r="F285" s="138"/>
      <c r="G285" s="395"/>
      <c r="H285" s="483"/>
      <c r="J285" s="483"/>
      <c r="L285" s="442">
        <f t="shared" si="19"/>
        <v>0</v>
      </c>
      <c r="M285" s="443">
        <f t="shared" si="20"/>
        <v>0</v>
      </c>
    </row>
    <row r="286" spans="1:13" s="444" customFormat="1" outlineLevel="1">
      <c r="A286" s="438">
        <v>270</v>
      </c>
      <c r="B286" s="490" t="s">
        <v>632</v>
      </c>
      <c r="C286" s="440" t="s">
        <v>1141</v>
      </c>
      <c r="D286" s="138"/>
      <c r="E286" s="396"/>
      <c r="F286" s="138"/>
      <c r="G286" s="395"/>
      <c r="H286" s="483"/>
      <c r="J286" s="483"/>
      <c r="L286" s="442">
        <f t="shared" si="19"/>
        <v>0</v>
      </c>
      <c r="M286" s="443">
        <f t="shared" si="20"/>
        <v>0</v>
      </c>
    </row>
    <row r="287" spans="1:13" s="483" customFormat="1" outlineLevel="1">
      <c r="A287" s="438">
        <v>271</v>
      </c>
      <c r="B287" s="490" t="s">
        <v>634</v>
      </c>
      <c r="C287" s="440" t="s">
        <v>1141</v>
      </c>
      <c r="D287" s="138"/>
      <c r="E287" s="395"/>
      <c r="F287" s="138"/>
      <c r="G287" s="395"/>
      <c r="L287" s="442">
        <f t="shared" si="19"/>
        <v>0</v>
      </c>
      <c r="M287" s="443">
        <f t="shared" si="20"/>
        <v>0</v>
      </c>
    </row>
    <row r="288" spans="1:13" s="444" customFormat="1" ht="25.5" outlineLevel="1">
      <c r="A288" s="438">
        <v>272</v>
      </c>
      <c r="B288" s="490" t="s">
        <v>636</v>
      </c>
      <c r="C288" s="440" t="s">
        <v>1141</v>
      </c>
      <c r="D288" s="138"/>
      <c r="E288" s="395"/>
      <c r="F288" s="138"/>
      <c r="G288" s="395"/>
      <c r="H288" s="483"/>
      <c r="J288" s="483"/>
      <c r="L288" s="442">
        <f t="shared" si="19"/>
        <v>0</v>
      </c>
      <c r="M288" s="443">
        <f t="shared" si="20"/>
        <v>0</v>
      </c>
    </row>
    <row r="289" spans="1:13" s="444" customFormat="1" ht="25.5" outlineLevel="1">
      <c r="A289" s="438">
        <v>273</v>
      </c>
      <c r="B289" s="490" t="s">
        <v>638</v>
      </c>
      <c r="C289" s="440" t="s">
        <v>1141</v>
      </c>
      <c r="D289" s="138"/>
      <c r="E289" s="395"/>
      <c r="F289" s="138"/>
      <c r="G289" s="395"/>
      <c r="H289" s="483"/>
      <c r="J289" s="483"/>
      <c r="L289" s="442">
        <f t="shared" si="19"/>
        <v>0</v>
      </c>
      <c r="M289" s="443">
        <f t="shared" si="20"/>
        <v>0</v>
      </c>
    </row>
    <row r="290" spans="1:13" s="444" customFormat="1" outlineLevel="1">
      <c r="A290" s="438">
        <v>274</v>
      </c>
      <c r="B290" s="490" t="s">
        <v>640</v>
      </c>
      <c r="C290" s="440" t="s">
        <v>1141</v>
      </c>
      <c r="D290" s="138"/>
      <c r="E290" s="395"/>
      <c r="F290" s="441"/>
      <c r="G290" s="396"/>
      <c r="H290" s="483"/>
      <c r="J290" s="483"/>
      <c r="L290" s="442">
        <f t="shared" si="19"/>
        <v>0</v>
      </c>
      <c r="M290" s="443">
        <f t="shared" si="20"/>
        <v>0</v>
      </c>
    </row>
    <row r="291" spans="1:13" s="444" customFormat="1" outlineLevel="1">
      <c r="A291" s="438">
        <v>275</v>
      </c>
      <c r="B291" s="490" t="s">
        <v>644</v>
      </c>
      <c r="C291" s="440" t="s">
        <v>1141</v>
      </c>
      <c r="D291" s="138"/>
      <c r="E291" s="395"/>
      <c r="F291" s="441"/>
      <c r="G291" s="396"/>
      <c r="H291" s="483"/>
      <c r="J291" s="483"/>
      <c r="L291" s="442">
        <f t="shared" si="19"/>
        <v>0</v>
      </c>
      <c r="M291" s="443">
        <f t="shared" si="20"/>
        <v>0</v>
      </c>
    </row>
    <row r="292" spans="1:13" s="444" customFormat="1" outlineLevel="1">
      <c r="A292" s="438">
        <v>276</v>
      </c>
      <c r="B292" s="490" t="s">
        <v>646</v>
      </c>
      <c r="C292" s="440" t="s">
        <v>1141</v>
      </c>
      <c r="D292" s="138"/>
      <c r="E292" s="395"/>
      <c r="F292" s="441"/>
      <c r="G292" s="396"/>
      <c r="H292" s="483"/>
      <c r="J292" s="483"/>
      <c r="L292" s="442">
        <f t="shared" si="19"/>
        <v>0</v>
      </c>
      <c r="M292" s="443">
        <f t="shared" si="20"/>
        <v>0</v>
      </c>
    </row>
    <row r="293" spans="1:13" s="451" customFormat="1" ht="25.5">
      <c r="A293" s="445">
        <v>277</v>
      </c>
      <c r="B293" s="402" t="s">
        <v>1142</v>
      </c>
      <c r="C293" s="449" t="s">
        <v>1143</v>
      </c>
      <c r="D293" s="450">
        <f t="shared" ref="D293:L293" si="21">SUM(D232,D233,D244,D255,D266,D268,D280,D281,D282)</f>
        <v>1667</v>
      </c>
      <c r="E293" s="450">
        <f t="shared" si="21"/>
        <v>0</v>
      </c>
      <c r="F293" s="450">
        <f t="shared" si="21"/>
        <v>0</v>
      </c>
      <c r="G293" s="450">
        <f t="shared" si="21"/>
        <v>0</v>
      </c>
      <c r="H293" s="450">
        <f t="shared" si="21"/>
        <v>0</v>
      </c>
      <c r="I293" s="450">
        <f t="shared" si="21"/>
        <v>0</v>
      </c>
      <c r="J293" s="450">
        <f t="shared" si="21"/>
        <v>0</v>
      </c>
      <c r="K293" s="450">
        <f t="shared" si="21"/>
        <v>0</v>
      </c>
      <c r="L293" s="450">
        <f t="shared" si="21"/>
        <v>1667</v>
      </c>
      <c r="M293" s="450">
        <f>SUM(E293,G293,I293,K293)</f>
        <v>0</v>
      </c>
    </row>
    <row r="294" spans="1:13" s="451" customFormat="1">
      <c r="A294" s="445"/>
      <c r="B294" s="402"/>
      <c r="C294" s="449"/>
      <c r="D294" s="450"/>
      <c r="E294" s="450"/>
      <c r="F294" s="450"/>
      <c r="G294" s="450"/>
      <c r="H294" s="450"/>
      <c r="I294" s="450"/>
      <c r="J294" s="450"/>
      <c r="K294" s="450"/>
      <c r="L294" s="450"/>
      <c r="M294" s="450"/>
    </row>
    <row r="295" spans="1:13" s="451" customFormat="1">
      <c r="A295" s="445"/>
      <c r="B295" s="402" t="s">
        <v>85</v>
      </c>
      <c r="C295" s="449" t="s">
        <v>1144</v>
      </c>
      <c r="D295" s="450">
        <f t="shared" ref="D295:M295" si="22">SUM(D22,D24,D64,D137,D210,D224,D230,D293)</f>
        <v>819079.01066452032</v>
      </c>
      <c r="E295" s="450">
        <f t="shared" si="22"/>
        <v>0</v>
      </c>
      <c r="F295" s="450">
        <f t="shared" si="22"/>
        <v>146549.24977881281</v>
      </c>
      <c r="G295" s="450">
        <f t="shared" si="22"/>
        <v>0</v>
      </c>
      <c r="H295" s="450">
        <f t="shared" si="22"/>
        <v>252401.45229000002</v>
      </c>
      <c r="I295" s="450">
        <f t="shared" si="22"/>
        <v>0</v>
      </c>
      <c r="J295" s="450">
        <f t="shared" si="22"/>
        <v>51757.737266666663</v>
      </c>
      <c r="K295" s="450">
        <f t="shared" si="22"/>
        <v>0</v>
      </c>
      <c r="L295" s="450">
        <f t="shared" si="22"/>
        <v>1269787.45</v>
      </c>
      <c r="M295" s="450">
        <f t="shared" si="22"/>
        <v>0</v>
      </c>
    </row>
    <row r="296" spans="1:13">
      <c r="A296" s="445"/>
      <c r="B296" s="402"/>
      <c r="C296" s="449"/>
      <c r="D296" s="450"/>
      <c r="E296" s="380"/>
      <c r="F296" s="450"/>
      <c r="G296" s="380"/>
    </row>
    <row r="297" spans="1:13" ht="25.5" outlineLevel="2">
      <c r="A297" s="491" t="s">
        <v>1145</v>
      </c>
      <c r="B297" s="492" t="s">
        <v>1146</v>
      </c>
      <c r="C297" s="432" t="s">
        <v>1147</v>
      </c>
      <c r="D297" s="450"/>
      <c r="E297" s="380"/>
      <c r="F297" s="450"/>
      <c r="G297" s="380"/>
      <c r="L297" s="433">
        <f t="shared" ref="L297:L336" si="23">SUM(D297,F297,H297,J297)</f>
        <v>0</v>
      </c>
      <c r="M297" s="436">
        <f t="shared" ref="M297:M336" si="24">SUM(E297,G297,I297,K297)</f>
        <v>0</v>
      </c>
    </row>
    <row r="298" spans="1:13" outlineLevel="2">
      <c r="A298" s="491" t="s">
        <v>1148</v>
      </c>
      <c r="B298" s="492" t="s">
        <v>1149</v>
      </c>
      <c r="C298" s="432" t="s">
        <v>1147</v>
      </c>
      <c r="D298" s="450"/>
      <c r="E298" s="380"/>
      <c r="F298" s="450"/>
      <c r="G298" s="380"/>
      <c r="L298" s="433">
        <f t="shared" si="23"/>
        <v>0</v>
      </c>
      <c r="M298" s="436">
        <f t="shared" si="24"/>
        <v>0</v>
      </c>
    </row>
    <row r="299" spans="1:13" ht="25.5" outlineLevel="2">
      <c r="A299" s="491" t="s">
        <v>1150</v>
      </c>
      <c r="B299" s="492" t="s">
        <v>1151</v>
      </c>
      <c r="C299" s="432" t="s">
        <v>1152</v>
      </c>
      <c r="D299" s="450"/>
      <c r="E299" s="380"/>
      <c r="F299" s="450"/>
      <c r="G299" s="380"/>
      <c r="L299" s="433">
        <f t="shared" si="23"/>
        <v>0</v>
      </c>
      <c r="M299" s="436">
        <f t="shared" si="24"/>
        <v>0</v>
      </c>
    </row>
    <row r="300" spans="1:13" ht="25.5" outlineLevel="2">
      <c r="A300" s="491" t="s">
        <v>1153</v>
      </c>
      <c r="B300" s="492" t="s">
        <v>1154</v>
      </c>
      <c r="C300" s="432" t="s">
        <v>1155</v>
      </c>
      <c r="D300" s="450"/>
      <c r="E300" s="380"/>
      <c r="F300" s="450"/>
      <c r="G300" s="380"/>
      <c r="L300" s="433">
        <f t="shared" si="23"/>
        <v>0</v>
      </c>
      <c r="M300" s="436">
        <f t="shared" si="24"/>
        <v>0</v>
      </c>
    </row>
    <row r="301" spans="1:13" outlineLevel="2">
      <c r="A301" s="491" t="s">
        <v>1156</v>
      </c>
      <c r="B301" s="492" t="s">
        <v>1149</v>
      </c>
      <c r="C301" s="432" t="s">
        <v>1157</v>
      </c>
      <c r="D301" s="450"/>
      <c r="E301" s="380"/>
      <c r="F301" s="450"/>
      <c r="G301" s="380"/>
      <c r="L301" s="433">
        <f t="shared" si="23"/>
        <v>0</v>
      </c>
      <c r="M301" s="436">
        <f t="shared" si="24"/>
        <v>0</v>
      </c>
    </row>
    <row r="302" spans="1:13" ht="25.5" outlineLevel="2">
      <c r="A302" s="491" t="s">
        <v>1158</v>
      </c>
      <c r="B302" s="492" t="s">
        <v>1159</v>
      </c>
      <c r="C302" s="432" t="s">
        <v>1160</v>
      </c>
      <c r="D302" s="450"/>
      <c r="E302" s="380"/>
      <c r="F302" s="450"/>
      <c r="G302" s="380"/>
      <c r="H302" s="450"/>
      <c r="I302" s="380"/>
      <c r="J302" s="450"/>
      <c r="K302" s="380"/>
      <c r="L302" s="433">
        <f t="shared" si="23"/>
        <v>0</v>
      </c>
      <c r="M302" s="436">
        <f t="shared" si="24"/>
        <v>0</v>
      </c>
    </row>
    <row r="303" spans="1:13" ht="25.5" outlineLevel="3">
      <c r="A303" s="491" t="s">
        <v>1161</v>
      </c>
      <c r="B303" s="492" t="s">
        <v>1162</v>
      </c>
      <c r="C303" s="432" t="s">
        <v>1163</v>
      </c>
      <c r="D303" s="450"/>
      <c r="E303" s="380"/>
      <c r="F303" s="450"/>
      <c r="G303" s="380"/>
      <c r="L303" s="433">
        <f t="shared" si="23"/>
        <v>0</v>
      </c>
      <c r="M303" s="436">
        <f t="shared" si="24"/>
        <v>0</v>
      </c>
    </row>
    <row r="304" spans="1:13" outlineLevel="3">
      <c r="A304" s="491" t="s">
        <v>1164</v>
      </c>
      <c r="B304" s="492" t="s">
        <v>1165</v>
      </c>
      <c r="C304" s="432" t="s">
        <v>1163</v>
      </c>
      <c r="D304" s="450"/>
      <c r="E304" s="380"/>
      <c r="F304" s="450"/>
      <c r="G304" s="380"/>
      <c r="L304" s="433">
        <f t="shared" si="23"/>
        <v>0</v>
      </c>
      <c r="M304" s="436">
        <f t="shared" si="24"/>
        <v>0</v>
      </c>
    </row>
    <row r="305" spans="1:13" outlineLevel="3">
      <c r="A305" s="491" t="s">
        <v>1166</v>
      </c>
      <c r="B305" s="492" t="s">
        <v>1167</v>
      </c>
      <c r="C305" s="432" t="s">
        <v>1163</v>
      </c>
      <c r="D305" s="450"/>
      <c r="E305" s="380"/>
      <c r="F305" s="450"/>
      <c r="G305" s="380"/>
      <c r="L305" s="433">
        <f t="shared" si="23"/>
        <v>0</v>
      </c>
      <c r="M305" s="436">
        <f t="shared" si="24"/>
        <v>0</v>
      </c>
    </row>
    <row r="306" spans="1:13" outlineLevel="3">
      <c r="A306" s="491" t="s">
        <v>789</v>
      </c>
      <c r="B306" s="492" t="s">
        <v>1168</v>
      </c>
      <c r="C306" s="432" t="s">
        <v>1169</v>
      </c>
      <c r="D306" s="450"/>
      <c r="E306" s="380"/>
      <c r="F306" s="450"/>
      <c r="G306" s="380"/>
      <c r="L306" s="433">
        <f t="shared" si="23"/>
        <v>0</v>
      </c>
      <c r="M306" s="436">
        <f t="shared" si="24"/>
        <v>0</v>
      </c>
    </row>
    <row r="307" spans="1:13" outlineLevel="3">
      <c r="A307" s="491" t="s">
        <v>107</v>
      </c>
      <c r="B307" s="492" t="s">
        <v>1170</v>
      </c>
      <c r="C307" s="432" t="s">
        <v>1171</v>
      </c>
      <c r="D307" s="450"/>
      <c r="E307" s="380"/>
      <c r="F307" s="450"/>
      <c r="G307" s="380"/>
      <c r="L307" s="433">
        <f t="shared" si="23"/>
        <v>0</v>
      </c>
      <c r="M307" s="436">
        <f t="shared" si="24"/>
        <v>0</v>
      </c>
    </row>
    <row r="308" spans="1:13" ht="25.5" outlineLevel="3">
      <c r="A308" s="491" t="s">
        <v>110</v>
      </c>
      <c r="B308" s="492" t="s">
        <v>1172</v>
      </c>
      <c r="C308" s="432" t="s">
        <v>1173</v>
      </c>
      <c r="D308" s="450"/>
      <c r="E308" s="380"/>
      <c r="F308" s="450"/>
      <c r="G308" s="380"/>
      <c r="L308" s="433">
        <f t="shared" si="23"/>
        <v>0</v>
      </c>
      <c r="M308" s="436">
        <f t="shared" si="24"/>
        <v>0</v>
      </c>
    </row>
    <row r="309" spans="1:13" outlineLevel="3">
      <c r="A309" s="491" t="s">
        <v>113</v>
      </c>
      <c r="B309" s="492" t="s">
        <v>1149</v>
      </c>
      <c r="C309" s="432" t="s">
        <v>1173</v>
      </c>
      <c r="D309" s="450"/>
      <c r="E309" s="380"/>
      <c r="F309" s="450"/>
      <c r="G309" s="380"/>
      <c r="L309" s="433">
        <f t="shared" si="23"/>
        <v>0</v>
      </c>
      <c r="M309" s="436">
        <f t="shared" si="24"/>
        <v>0</v>
      </c>
    </row>
    <row r="310" spans="1:13" outlineLevel="3">
      <c r="A310" s="491" t="s">
        <v>116</v>
      </c>
      <c r="B310" s="492" t="s">
        <v>1165</v>
      </c>
      <c r="C310" s="432" t="s">
        <v>1173</v>
      </c>
      <c r="D310" s="450"/>
      <c r="E310" s="380"/>
      <c r="F310" s="450"/>
      <c r="G310" s="380"/>
      <c r="L310" s="433">
        <f t="shared" si="23"/>
        <v>0</v>
      </c>
      <c r="M310" s="436">
        <f t="shared" si="24"/>
        <v>0</v>
      </c>
    </row>
    <row r="311" spans="1:13" outlineLevel="3">
      <c r="A311" s="491" t="s">
        <v>119</v>
      </c>
      <c r="B311" s="492" t="s">
        <v>1167</v>
      </c>
      <c r="C311" s="432" t="s">
        <v>1173</v>
      </c>
      <c r="D311" s="450"/>
      <c r="E311" s="380"/>
      <c r="F311" s="450"/>
      <c r="G311" s="380"/>
      <c r="L311" s="433">
        <f t="shared" si="23"/>
        <v>0</v>
      </c>
      <c r="M311" s="436">
        <f t="shared" si="24"/>
        <v>0</v>
      </c>
    </row>
    <row r="312" spans="1:13" outlineLevel="3">
      <c r="A312" s="491" t="s">
        <v>122</v>
      </c>
      <c r="B312" s="492" t="s">
        <v>1174</v>
      </c>
      <c r="C312" s="432" t="s">
        <v>1175</v>
      </c>
      <c r="D312" s="450"/>
      <c r="E312" s="380"/>
      <c r="F312" s="450"/>
      <c r="G312" s="380"/>
      <c r="L312" s="433">
        <f t="shared" si="23"/>
        <v>0</v>
      </c>
      <c r="M312" s="436">
        <f t="shared" si="24"/>
        <v>0</v>
      </c>
    </row>
    <row r="313" spans="1:13" outlineLevel="3">
      <c r="A313" s="491" t="s">
        <v>125</v>
      </c>
      <c r="B313" s="492" t="s">
        <v>1176</v>
      </c>
      <c r="C313" s="432" t="s">
        <v>1177</v>
      </c>
      <c r="D313" s="450"/>
      <c r="E313" s="380"/>
      <c r="F313" s="450"/>
      <c r="G313" s="380"/>
      <c r="L313" s="433">
        <f t="shared" si="23"/>
        <v>0</v>
      </c>
      <c r="M313" s="436">
        <f t="shared" si="24"/>
        <v>0</v>
      </c>
    </row>
    <row r="314" spans="1:13" outlineLevel="3">
      <c r="A314" s="491" t="s">
        <v>128</v>
      </c>
      <c r="B314" s="492" t="s">
        <v>1149</v>
      </c>
      <c r="C314" s="432" t="s">
        <v>1177</v>
      </c>
      <c r="D314" s="450"/>
      <c r="E314" s="380"/>
      <c r="F314" s="450"/>
      <c r="G314" s="380"/>
      <c r="L314" s="433">
        <f t="shared" si="23"/>
        <v>0</v>
      </c>
      <c r="M314" s="436">
        <f t="shared" si="24"/>
        <v>0</v>
      </c>
    </row>
    <row r="315" spans="1:13" outlineLevel="2">
      <c r="A315" s="491" t="s">
        <v>131</v>
      </c>
      <c r="B315" s="492" t="s">
        <v>1178</v>
      </c>
      <c r="C315" s="432" t="s">
        <v>1179</v>
      </c>
      <c r="D315" s="450"/>
      <c r="E315" s="380"/>
      <c r="F315" s="450"/>
      <c r="G315" s="380"/>
      <c r="H315" s="450"/>
      <c r="I315" s="380"/>
      <c r="J315" s="450"/>
      <c r="K315" s="380"/>
      <c r="L315" s="433">
        <f t="shared" si="23"/>
        <v>0</v>
      </c>
      <c r="M315" s="436">
        <f t="shared" si="24"/>
        <v>0</v>
      </c>
    </row>
    <row r="316" spans="1:13" outlineLevel="2">
      <c r="A316" s="491" t="s">
        <v>134</v>
      </c>
      <c r="B316" s="492" t="s">
        <v>1180</v>
      </c>
      <c r="C316" s="432" t="s">
        <v>1181</v>
      </c>
      <c r="D316" s="380"/>
      <c r="E316" s="380"/>
      <c r="F316" s="380"/>
      <c r="G316" s="380"/>
      <c r="H316" s="437"/>
      <c r="J316" s="437"/>
      <c r="L316" s="433">
        <f t="shared" si="23"/>
        <v>0</v>
      </c>
      <c r="M316" s="436">
        <f t="shared" si="24"/>
        <v>0</v>
      </c>
    </row>
    <row r="317" spans="1:13" outlineLevel="2">
      <c r="A317" s="491" t="s">
        <v>1182</v>
      </c>
      <c r="B317" s="492" t="s">
        <v>1183</v>
      </c>
      <c r="C317" s="432" t="s">
        <v>1184</v>
      </c>
      <c r="D317" s="450">
        <v>9421</v>
      </c>
      <c r="E317" s="380"/>
      <c r="F317" s="450"/>
      <c r="G317" s="380"/>
      <c r="L317" s="433">
        <f t="shared" si="23"/>
        <v>9421</v>
      </c>
      <c r="M317" s="436">
        <f t="shared" si="24"/>
        <v>0</v>
      </c>
    </row>
    <row r="318" spans="1:13" outlineLevel="2">
      <c r="A318" s="491" t="s">
        <v>139</v>
      </c>
      <c r="B318" s="492" t="s">
        <v>1185</v>
      </c>
      <c r="C318" s="432" t="s">
        <v>1186</v>
      </c>
      <c r="D318" s="450">
        <f>SUM('03 bevétel'!F314,'03 bevétel'!H314,'03 bevétel'!J314)</f>
        <v>415779.98933547951</v>
      </c>
      <c r="E318" s="380">
        <f>SUM(G295+I295+K295-'03 bevétel'!G228-'03 bevétel'!I228-'03 bevétel'!K228-'03 bevétel'!G310-'03 bevétel'!I310-'03 bevétel'!K310)</f>
        <v>0</v>
      </c>
      <c r="F318" s="450"/>
      <c r="G318" s="380"/>
      <c r="L318" s="433">
        <f t="shared" si="23"/>
        <v>415779.98933547951</v>
      </c>
      <c r="M318" s="436">
        <f t="shared" si="24"/>
        <v>0</v>
      </c>
    </row>
    <row r="319" spans="1:13" outlineLevel="2">
      <c r="A319" s="491" t="s">
        <v>141</v>
      </c>
      <c r="B319" s="492" t="s">
        <v>1187</v>
      </c>
      <c r="C319" s="432" t="s">
        <v>1188</v>
      </c>
      <c r="D319" s="450"/>
      <c r="E319" s="380"/>
      <c r="F319" s="450"/>
      <c r="G319" s="380"/>
      <c r="L319" s="433">
        <f t="shared" si="23"/>
        <v>0</v>
      </c>
      <c r="M319" s="436">
        <f t="shared" si="24"/>
        <v>0</v>
      </c>
    </row>
    <row r="320" spans="1:13" outlineLevel="2">
      <c r="A320" s="491" t="s">
        <v>143</v>
      </c>
      <c r="B320" s="492" t="s">
        <v>1189</v>
      </c>
      <c r="C320" s="432" t="s">
        <v>1190</v>
      </c>
      <c r="D320" s="450"/>
      <c r="E320" s="380"/>
      <c r="F320" s="450"/>
      <c r="G320" s="380"/>
      <c r="L320" s="433">
        <f t="shared" si="23"/>
        <v>0</v>
      </c>
      <c r="M320" s="436">
        <f t="shared" si="24"/>
        <v>0</v>
      </c>
    </row>
    <row r="321" spans="1:13" outlineLevel="2">
      <c r="A321" s="491" t="s">
        <v>145</v>
      </c>
      <c r="B321" s="492" t="s">
        <v>1191</v>
      </c>
      <c r="C321" s="432" t="s">
        <v>1192</v>
      </c>
      <c r="D321" s="450"/>
      <c r="E321" s="380"/>
      <c r="F321" s="450"/>
      <c r="G321" s="380"/>
      <c r="L321" s="433">
        <f t="shared" si="23"/>
        <v>0</v>
      </c>
      <c r="M321" s="436">
        <f t="shared" si="24"/>
        <v>0</v>
      </c>
    </row>
    <row r="322" spans="1:13" outlineLevel="3">
      <c r="A322" s="491" t="s">
        <v>147</v>
      </c>
      <c r="B322" s="492" t="s">
        <v>1193</v>
      </c>
      <c r="C322" s="432" t="s">
        <v>1194</v>
      </c>
      <c r="D322" s="450"/>
      <c r="E322" s="380"/>
      <c r="F322" s="450"/>
      <c r="G322" s="450"/>
      <c r="L322" s="433">
        <f t="shared" si="23"/>
        <v>0</v>
      </c>
      <c r="M322" s="436">
        <f t="shared" si="24"/>
        <v>0</v>
      </c>
    </row>
    <row r="323" spans="1:13" outlineLevel="3">
      <c r="A323" s="491" t="s">
        <v>149</v>
      </c>
      <c r="B323" s="492" t="s">
        <v>1195</v>
      </c>
      <c r="C323" s="432" t="s">
        <v>1196</v>
      </c>
      <c r="D323" s="450"/>
      <c r="E323" s="380"/>
      <c r="F323" s="450"/>
      <c r="G323" s="380"/>
      <c r="L323" s="433">
        <f t="shared" si="23"/>
        <v>0</v>
      </c>
      <c r="M323" s="436">
        <f t="shared" si="24"/>
        <v>0</v>
      </c>
    </row>
    <row r="324" spans="1:13" outlineLevel="2">
      <c r="A324" s="491" t="s">
        <v>151</v>
      </c>
      <c r="B324" s="492" t="s">
        <v>1197</v>
      </c>
      <c r="C324" s="432" t="s">
        <v>1198</v>
      </c>
      <c r="D324" s="450"/>
      <c r="E324" s="380"/>
      <c r="F324" s="450"/>
      <c r="G324" s="380"/>
      <c r="H324" s="450"/>
      <c r="I324" s="380"/>
      <c r="J324" s="450"/>
      <c r="K324" s="380"/>
      <c r="L324" s="433">
        <f t="shared" si="23"/>
        <v>0</v>
      </c>
      <c r="M324" s="436">
        <f t="shared" si="24"/>
        <v>0</v>
      </c>
    </row>
    <row r="325" spans="1:13" s="451" customFormat="1" ht="25.5" outlineLevel="1">
      <c r="A325" s="493" t="s">
        <v>153</v>
      </c>
      <c r="B325" s="479" t="s">
        <v>1199</v>
      </c>
      <c r="C325" s="449" t="s">
        <v>1200</v>
      </c>
      <c r="D325" s="450">
        <f>SUM(D302,D315,D316,D317,D318,D319,D320,D321,D324)</f>
        <v>425200.98933547951</v>
      </c>
      <c r="E325" s="450">
        <f>SUM(E302,E315,E316,E317,E318,E319,E320,E321,E324)</f>
        <v>0</v>
      </c>
      <c r="F325" s="450">
        <f>SUM(F302,F315,F316,F317,F318,F319,F320,F321,F324)</f>
        <v>0</v>
      </c>
      <c r="G325" s="380"/>
      <c r="H325" s="450">
        <f>SUM(H302,H315,H316,H317,H318,H319,H320,H321,H324)</f>
        <v>0</v>
      </c>
      <c r="J325" s="450">
        <f>SUM(J302,J315,J316,J317,J318,J319,J320,J321,J324)</f>
        <v>0</v>
      </c>
      <c r="L325" s="433">
        <f t="shared" si="23"/>
        <v>425200.98933547951</v>
      </c>
      <c r="M325" s="436">
        <f t="shared" si="24"/>
        <v>0</v>
      </c>
    </row>
    <row r="326" spans="1:13" hidden="1" outlineLevel="2">
      <c r="A326" s="491" t="s">
        <v>155</v>
      </c>
      <c r="B326" s="492" t="s">
        <v>1201</v>
      </c>
      <c r="C326" s="432" t="s">
        <v>1202</v>
      </c>
      <c r="D326" s="450"/>
      <c r="E326" s="380"/>
      <c r="F326" s="450"/>
      <c r="G326" s="380"/>
      <c r="L326" s="433">
        <f t="shared" si="23"/>
        <v>0</v>
      </c>
      <c r="M326" s="436">
        <f t="shared" si="24"/>
        <v>0</v>
      </c>
    </row>
    <row r="327" spans="1:13" hidden="1" outlineLevel="2">
      <c r="A327" s="491" t="s">
        <v>157</v>
      </c>
      <c r="B327" s="492" t="s">
        <v>1203</v>
      </c>
      <c r="C327" s="432" t="s">
        <v>1204</v>
      </c>
      <c r="D327" s="450"/>
      <c r="E327" s="380"/>
      <c r="F327" s="450"/>
      <c r="G327" s="380"/>
      <c r="L327" s="433">
        <f t="shared" si="23"/>
        <v>0</v>
      </c>
      <c r="M327" s="436">
        <f t="shared" si="24"/>
        <v>0</v>
      </c>
    </row>
    <row r="328" spans="1:13" hidden="1" outlineLevel="2">
      <c r="A328" s="491" t="s">
        <v>831</v>
      </c>
      <c r="B328" s="492" t="s">
        <v>1205</v>
      </c>
      <c r="C328" s="432" t="s">
        <v>1206</v>
      </c>
      <c r="D328" s="450"/>
      <c r="E328" s="380"/>
      <c r="F328" s="450"/>
      <c r="G328" s="380"/>
      <c r="L328" s="433">
        <f t="shared" si="23"/>
        <v>0</v>
      </c>
      <c r="M328" s="436">
        <f t="shared" si="24"/>
        <v>0</v>
      </c>
    </row>
    <row r="329" spans="1:13" hidden="1" outlineLevel="2">
      <c r="A329" s="491" t="s">
        <v>161</v>
      </c>
      <c r="B329" s="492" t="s">
        <v>1149</v>
      </c>
      <c r="C329" s="432" t="s">
        <v>1206</v>
      </c>
      <c r="D329" s="450"/>
      <c r="E329" s="380"/>
      <c r="F329" s="450"/>
      <c r="G329" s="380"/>
      <c r="L329" s="433">
        <f t="shared" si="23"/>
        <v>0</v>
      </c>
      <c r="M329" s="436">
        <f t="shared" si="24"/>
        <v>0</v>
      </c>
    </row>
    <row r="330" spans="1:13" ht="25.5" hidden="1" outlineLevel="2">
      <c r="A330" s="491" t="s">
        <v>163</v>
      </c>
      <c r="B330" s="492" t="s">
        <v>1207</v>
      </c>
      <c r="C330" s="432" t="s">
        <v>1208</v>
      </c>
      <c r="D330" s="450"/>
      <c r="E330" s="380"/>
      <c r="F330" s="450"/>
      <c r="G330" s="450"/>
      <c r="L330" s="433">
        <f t="shared" si="23"/>
        <v>0</v>
      </c>
      <c r="M330" s="436">
        <f t="shared" si="24"/>
        <v>0</v>
      </c>
    </row>
    <row r="331" spans="1:13" ht="25.5" hidden="1" outlineLevel="2">
      <c r="A331" s="491" t="s">
        <v>165</v>
      </c>
      <c r="B331" s="492" t="s">
        <v>1209</v>
      </c>
      <c r="C331" s="432" t="s">
        <v>1210</v>
      </c>
      <c r="D331" s="450"/>
      <c r="E331" s="380"/>
      <c r="F331" s="450"/>
      <c r="G331" s="450"/>
      <c r="L331" s="433">
        <f t="shared" si="23"/>
        <v>0</v>
      </c>
      <c r="M331" s="436">
        <f t="shared" si="24"/>
        <v>0</v>
      </c>
    </row>
    <row r="332" spans="1:13" hidden="1" outlineLevel="2">
      <c r="A332" s="491" t="s">
        <v>167</v>
      </c>
      <c r="B332" s="492" t="s">
        <v>1149</v>
      </c>
      <c r="C332" s="432" t="s">
        <v>1210</v>
      </c>
      <c r="D332" s="450"/>
      <c r="E332" s="380"/>
      <c r="F332" s="450"/>
      <c r="G332" s="450"/>
      <c r="L332" s="433">
        <f t="shared" si="23"/>
        <v>0</v>
      </c>
      <c r="M332" s="436">
        <f t="shared" si="24"/>
        <v>0</v>
      </c>
    </row>
    <row r="333" spans="1:13" s="451" customFormat="1" ht="25.5" outlineLevel="1" collapsed="1">
      <c r="A333" s="493" t="s">
        <v>169</v>
      </c>
      <c r="B333" s="479" t="s">
        <v>1211</v>
      </c>
      <c r="C333" s="449" t="s">
        <v>1212</v>
      </c>
      <c r="D333" s="450"/>
      <c r="E333" s="450"/>
      <c r="F333" s="450"/>
      <c r="G333" s="450"/>
      <c r="H333" s="450"/>
      <c r="I333" s="450"/>
      <c r="J333" s="450"/>
      <c r="K333" s="450"/>
      <c r="L333" s="433">
        <f t="shared" si="23"/>
        <v>0</v>
      </c>
      <c r="M333" s="436">
        <f t="shared" si="24"/>
        <v>0</v>
      </c>
    </row>
    <row r="334" spans="1:13" s="451" customFormat="1" ht="25.5" outlineLevel="1">
      <c r="A334" s="493" t="s">
        <v>174</v>
      </c>
      <c r="B334" s="479" t="s">
        <v>1213</v>
      </c>
      <c r="C334" s="449" t="s">
        <v>1214</v>
      </c>
      <c r="D334" s="450"/>
      <c r="E334" s="450"/>
      <c r="F334" s="478"/>
      <c r="L334" s="433">
        <f t="shared" si="23"/>
        <v>0</v>
      </c>
      <c r="M334" s="436">
        <f t="shared" si="24"/>
        <v>0</v>
      </c>
    </row>
    <row r="335" spans="1:13" s="451" customFormat="1" outlineLevel="1">
      <c r="A335" s="493" t="s">
        <v>176</v>
      </c>
      <c r="B335" s="479" t="s">
        <v>1215</v>
      </c>
      <c r="C335" s="449" t="s">
        <v>1216</v>
      </c>
      <c r="D335" s="450"/>
      <c r="E335" s="450"/>
      <c r="F335" s="478"/>
      <c r="L335" s="433">
        <f t="shared" si="23"/>
        <v>0</v>
      </c>
      <c r="M335" s="436">
        <f t="shared" si="24"/>
        <v>0</v>
      </c>
    </row>
    <row r="336" spans="1:13" s="451" customFormat="1">
      <c r="A336" s="493" t="s">
        <v>178</v>
      </c>
      <c r="B336" s="480" t="s">
        <v>1217</v>
      </c>
      <c r="C336" s="449" t="s">
        <v>1218</v>
      </c>
      <c r="D336" s="450">
        <f t="shared" ref="D336:G336" si="25">SUM(D325,D333,D334,D335)</f>
        <v>425200.98933547951</v>
      </c>
      <c r="E336" s="450">
        <f t="shared" si="25"/>
        <v>0</v>
      </c>
      <c r="F336" s="450">
        <f t="shared" si="25"/>
        <v>0</v>
      </c>
      <c r="G336" s="450">
        <f t="shared" si="25"/>
        <v>0</v>
      </c>
      <c r="H336" s="450">
        <f>SUM(H325,H333,H334,H335)</f>
        <v>0</v>
      </c>
      <c r="I336" s="450">
        <f t="shared" ref="I336" si="26">SUM(I325,I333,I334,I335)</f>
        <v>0</v>
      </c>
      <c r="J336" s="450">
        <f>SUM(J325,J333,J334,J335)</f>
        <v>0</v>
      </c>
      <c r="K336" s="450">
        <f>SUM(K325,K333,K334,K335)</f>
        <v>0</v>
      </c>
      <c r="L336" s="433">
        <f t="shared" si="23"/>
        <v>425200.98933547951</v>
      </c>
      <c r="M336" s="433">
        <f t="shared" si="24"/>
        <v>0</v>
      </c>
    </row>
    <row r="337" spans="1:13">
      <c r="A337" s="445"/>
      <c r="B337" s="402"/>
      <c r="C337" s="449"/>
      <c r="D337" s="450"/>
      <c r="E337" s="380"/>
    </row>
    <row r="338" spans="1:13" s="451" customFormat="1" ht="25.5">
      <c r="A338" s="445">
        <v>278</v>
      </c>
      <c r="B338" s="392" t="s">
        <v>1219</v>
      </c>
      <c r="C338" s="449" t="s">
        <v>1220</v>
      </c>
      <c r="D338" s="494">
        <f t="shared" ref="D338:L338" si="27">SUM(D293+D230+D224+D210+D137+D64+D24+D22+D336)</f>
        <v>1244279.9999999998</v>
      </c>
      <c r="E338" s="494">
        <f t="shared" si="27"/>
        <v>0</v>
      </c>
      <c r="F338" s="494">
        <f t="shared" si="27"/>
        <v>146549.24977881281</v>
      </c>
      <c r="G338" s="494">
        <f t="shared" si="27"/>
        <v>0</v>
      </c>
      <c r="H338" s="494">
        <f t="shared" si="27"/>
        <v>252401.45229000002</v>
      </c>
      <c r="I338" s="494">
        <f t="shared" si="27"/>
        <v>0</v>
      </c>
      <c r="J338" s="494">
        <f t="shared" si="27"/>
        <v>51757.737266666663</v>
      </c>
      <c r="K338" s="494">
        <f t="shared" si="27"/>
        <v>0</v>
      </c>
      <c r="L338" s="494">
        <f t="shared" si="27"/>
        <v>1694988.4393354794</v>
      </c>
      <c r="M338" s="433">
        <f>SUM(M295+M336-M318)</f>
        <v>0</v>
      </c>
    </row>
    <row r="339" spans="1:13" s="451" customFormat="1" ht="25.5">
      <c r="A339" s="495"/>
      <c r="B339" s="402" t="s">
        <v>1221</v>
      </c>
      <c r="C339" s="402"/>
      <c r="D339" s="402"/>
      <c r="E339" s="402"/>
      <c r="F339" s="402"/>
      <c r="G339" s="402"/>
      <c r="H339" s="402"/>
      <c r="I339" s="402"/>
      <c r="J339" s="402"/>
      <c r="K339" s="402"/>
      <c r="L339" s="454">
        <f>SUM(L338-D318)</f>
        <v>1279208.45</v>
      </c>
    </row>
  </sheetData>
  <dataConsolidate link="1"/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3" type="noConversion"/>
  <printOptions horizontalCentered="1"/>
  <pageMargins left="0.59055118110236227" right="0.59055118110236227" top="0.78740157480314965" bottom="0.78740157480314965" header="0.31496062992125984" footer="0.51181102362204722"/>
  <pageSetup paperSize="8" scale="86" fitToHeight="0" orientation="landscape" r:id="rId1"/>
  <headerFooter>
    <oddHeader>&amp;R&amp;"Calibri Light,Normál"Páty Község Önkormányzatának 2016. évi költségvetése
4.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8"/>
  <sheetViews>
    <sheetView view="pageBreakPreview" zoomScale="85" zoomScaleNormal="100" zoomScaleSheetLayoutView="85" workbookViewId="0">
      <selection activeCell="F5" sqref="F5"/>
    </sheetView>
  </sheetViews>
  <sheetFormatPr defaultColWidth="9.140625" defaultRowHeight="15"/>
  <cols>
    <col min="1" max="1" width="38.5703125" style="497" customWidth="1"/>
    <col min="2" max="7" width="9.28515625" style="497" customWidth="1"/>
    <col min="8" max="12" width="9.28515625" style="510" customWidth="1"/>
    <col min="13" max="13" width="9.28515625" style="497" customWidth="1"/>
    <col min="14" max="16384" width="9.140625" style="497"/>
  </cols>
  <sheetData>
    <row r="1" spans="1:13" ht="33.75" customHeight="1" thickBot="1">
      <c r="A1" s="585" t="s">
        <v>1222</v>
      </c>
      <c r="B1" s="587" t="s">
        <v>1223</v>
      </c>
      <c r="C1" s="588"/>
      <c r="D1" s="588"/>
      <c r="E1" s="588"/>
      <c r="F1" s="588"/>
      <c r="G1" s="589"/>
      <c r="H1" s="590" t="s">
        <v>1224</v>
      </c>
      <c r="I1" s="591"/>
      <c r="J1" s="591"/>
      <c r="K1" s="591"/>
      <c r="L1" s="591"/>
      <c r="M1" s="592"/>
    </row>
    <row r="2" spans="1:13" ht="24" customHeight="1">
      <c r="A2" s="586"/>
      <c r="B2" s="593" t="s">
        <v>1225</v>
      </c>
      <c r="C2" s="594"/>
      <c r="D2" s="595"/>
      <c r="E2" s="593" t="s">
        <v>1226</v>
      </c>
      <c r="F2" s="596"/>
      <c r="G2" s="597"/>
      <c r="H2" s="593" t="s">
        <v>1225</v>
      </c>
      <c r="I2" s="594"/>
      <c r="J2" s="595"/>
      <c r="K2" s="593" t="s">
        <v>1226</v>
      </c>
      <c r="L2" s="596"/>
      <c r="M2" s="597"/>
    </row>
    <row r="3" spans="1:13" s="505" customFormat="1" ht="31.5" customHeight="1" thickBot="1">
      <c r="A3" s="586"/>
      <c r="B3" s="498" t="s">
        <v>1227</v>
      </c>
      <c r="C3" s="499" t="s">
        <v>1228</v>
      </c>
      <c r="D3" s="500" t="s">
        <v>1229</v>
      </c>
      <c r="E3" s="501" t="s">
        <v>1230</v>
      </c>
      <c r="F3" s="502" t="s">
        <v>1231</v>
      </c>
      <c r="G3" s="503" t="s">
        <v>1232</v>
      </c>
      <c r="H3" s="498" t="s">
        <v>1227</v>
      </c>
      <c r="I3" s="499" t="s">
        <v>1228</v>
      </c>
      <c r="J3" s="500" t="s">
        <v>1229</v>
      </c>
      <c r="K3" s="504" t="s">
        <v>1230</v>
      </c>
      <c r="L3" s="502" t="s">
        <v>1231</v>
      </c>
      <c r="M3" s="503" t="s">
        <v>1232</v>
      </c>
    </row>
    <row r="4" spans="1:13" s="505" customFormat="1" ht="31.5" customHeight="1" thickBot="1">
      <c r="A4" s="506" t="s">
        <v>1233</v>
      </c>
      <c r="B4" s="507">
        <f t="shared" ref="B4:G4" si="0">SUM(B5:B7)</f>
        <v>95976</v>
      </c>
      <c r="C4" s="508">
        <f t="shared" si="0"/>
        <v>75571.653543307097</v>
      </c>
      <c r="D4" s="509">
        <f t="shared" si="0"/>
        <v>20404.346456692918</v>
      </c>
      <c r="E4" s="507">
        <f t="shared" si="0"/>
        <v>20122</v>
      </c>
      <c r="F4" s="508">
        <f t="shared" si="0"/>
        <v>44000</v>
      </c>
      <c r="G4" s="509">
        <f t="shared" si="0"/>
        <v>31854</v>
      </c>
      <c r="H4" s="507"/>
      <c r="I4" s="508"/>
      <c r="J4" s="509"/>
      <c r="K4" s="507"/>
      <c r="L4" s="508"/>
      <c r="M4" s="509"/>
    </row>
    <row r="5" spans="1:13" s="247" customFormat="1" ht="65.25" customHeight="1">
      <c r="A5" s="295" t="s">
        <v>1234</v>
      </c>
      <c r="B5" s="286">
        <f>SUM(E5:G5)</f>
        <v>21976</v>
      </c>
      <c r="C5" s="287">
        <f>SUM(B5/1.27)</f>
        <v>17303.937007874014</v>
      </c>
      <c r="D5" s="288">
        <f>SUM(B5-C5)</f>
        <v>4672.0629921259861</v>
      </c>
      <c r="E5" s="286">
        <v>10000</v>
      </c>
      <c r="F5" s="287"/>
      <c r="G5" s="288">
        <v>11976</v>
      </c>
      <c r="H5" s="286"/>
      <c r="I5" s="287"/>
      <c r="J5" s="288"/>
      <c r="K5" s="286"/>
      <c r="L5" s="287"/>
      <c r="M5" s="288"/>
    </row>
    <row r="6" spans="1:13" s="247" customFormat="1" ht="65.25" customHeight="1">
      <c r="A6" s="296" t="s">
        <v>1235</v>
      </c>
      <c r="B6" s="289">
        <f>SUM(E6:G6)</f>
        <v>30000</v>
      </c>
      <c r="C6" s="290">
        <f>SUM(B6)/1.27</f>
        <v>23622.047244094487</v>
      </c>
      <c r="D6" s="291">
        <f>SUM(C6)*0.27</f>
        <v>6377.9527559055123</v>
      </c>
      <c r="E6" s="289">
        <v>10122</v>
      </c>
      <c r="F6" s="290"/>
      <c r="G6" s="291">
        <v>19878</v>
      </c>
      <c r="H6" s="289"/>
      <c r="I6" s="290"/>
      <c r="J6" s="291"/>
      <c r="K6" s="289"/>
      <c r="L6" s="290"/>
      <c r="M6" s="291"/>
    </row>
    <row r="7" spans="1:13" s="248" customFormat="1" ht="65.25" customHeight="1" thickBot="1">
      <c r="A7" s="297" t="s">
        <v>1236</v>
      </c>
      <c r="B7" s="292">
        <f>SUM(E7:G7)</f>
        <v>44000</v>
      </c>
      <c r="C7" s="293">
        <f>SUM(B7)/1.27</f>
        <v>34645.669291338585</v>
      </c>
      <c r="D7" s="294">
        <f>SUM(C7)*0.27</f>
        <v>9354.3307086614186</v>
      </c>
      <c r="E7" s="292"/>
      <c r="F7" s="293">
        <v>44000</v>
      </c>
      <c r="G7" s="294"/>
      <c r="H7" s="292"/>
      <c r="I7" s="293"/>
      <c r="J7" s="294"/>
      <c r="K7" s="292"/>
      <c r="L7" s="293"/>
      <c r="M7" s="294"/>
    </row>
    <row r="8" spans="1:13">
      <c r="B8" s="510"/>
      <c r="C8" s="510"/>
      <c r="D8" s="510"/>
      <c r="E8" s="510"/>
      <c r="F8" s="510"/>
      <c r="G8" s="510"/>
      <c r="H8" s="497"/>
      <c r="I8" s="497"/>
      <c r="J8" s="497"/>
      <c r="K8" s="497"/>
      <c r="L8" s="497"/>
    </row>
    <row r="9" spans="1:13">
      <c r="B9" s="510"/>
      <c r="C9" s="510"/>
      <c r="D9" s="510"/>
      <c r="E9" s="510"/>
      <c r="F9" s="510"/>
      <c r="G9" s="510"/>
      <c r="H9" s="497"/>
      <c r="I9" s="497"/>
      <c r="J9" s="497"/>
      <c r="K9" s="497"/>
      <c r="L9" s="497"/>
    </row>
    <row r="10" spans="1:13">
      <c r="B10" s="510"/>
      <c r="C10" s="510"/>
      <c r="D10" s="510"/>
      <c r="E10" s="510"/>
      <c r="F10" s="510"/>
      <c r="G10" s="510"/>
      <c r="H10" s="497"/>
      <c r="I10" s="497"/>
      <c r="J10" s="497"/>
      <c r="K10" s="497"/>
      <c r="L10" s="497"/>
    </row>
    <row r="11" spans="1:13">
      <c r="B11" s="510"/>
      <c r="C11" s="510"/>
      <c r="D11" s="510"/>
      <c r="E11" s="510"/>
      <c r="F11" s="510"/>
      <c r="G11" s="510"/>
      <c r="H11" s="497"/>
      <c r="I11" s="497"/>
      <c r="J11" s="497"/>
      <c r="K11" s="497"/>
      <c r="L11" s="497"/>
    </row>
    <row r="12" spans="1:13">
      <c r="B12" s="510"/>
      <c r="C12" s="510"/>
      <c r="D12" s="510"/>
      <c r="E12" s="510"/>
      <c r="F12" s="510"/>
      <c r="G12" s="510"/>
      <c r="H12" s="497"/>
      <c r="I12" s="497"/>
      <c r="J12" s="497"/>
      <c r="K12" s="497"/>
      <c r="L12" s="497"/>
    </row>
    <row r="13" spans="1:13">
      <c r="B13" s="510"/>
      <c r="C13" s="510"/>
      <c r="D13" s="510"/>
      <c r="E13" s="510"/>
      <c r="F13" s="510"/>
      <c r="G13" s="510"/>
      <c r="H13" s="497"/>
      <c r="I13" s="497"/>
      <c r="J13" s="497"/>
      <c r="K13" s="497"/>
      <c r="L13" s="497"/>
    </row>
    <row r="14" spans="1:13">
      <c r="B14" s="510"/>
      <c r="C14" s="510"/>
      <c r="D14" s="510"/>
      <c r="E14" s="510"/>
      <c r="F14" s="510"/>
      <c r="G14" s="510"/>
      <c r="H14" s="497"/>
      <c r="I14" s="497"/>
      <c r="J14" s="497"/>
      <c r="K14" s="497"/>
      <c r="L14" s="497"/>
    </row>
    <row r="15" spans="1:13">
      <c r="B15" s="510"/>
      <c r="C15" s="510"/>
      <c r="D15" s="510"/>
      <c r="E15" s="510"/>
      <c r="F15" s="510"/>
      <c r="G15" s="510"/>
      <c r="H15" s="497"/>
      <c r="I15" s="497"/>
      <c r="J15" s="497"/>
      <c r="K15" s="497"/>
      <c r="L15" s="497"/>
    </row>
    <row r="16" spans="1:13">
      <c r="B16" s="510"/>
      <c r="C16" s="510"/>
      <c r="D16" s="510"/>
      <c r="E16" s="510"/>
      <c r="F16" s="510"/>
      <c r="G16" s="510"/>
      <c r="H16" s="497"/>
      <c r="I16" s="497"/>
      <c r="J16" s="497"/>
      <c r="K16" s="497"/>
      <c r="L16" s="497"/>
    </row>
    <row r="17" spans="2:12">
      <c r="B17" s="510"/>
      <c r="C17" s="510"/>
      <c r="D17" s="510"/>
      <c r="E17" s="510"/>
      <c r="F17" s="510"/>
      <c r="G17" s="510"/>
      <c r="H17" s="497"/>
      <c r="I17" s="497"/>
      <c r="J17" s="497"/>
      <c r="K17" s="497"/>
      <c r="L17" s="497"/>
    </row>
    <row r="18" spans="2:12">
      <c r="B18" s="510"/>
      <c r="C18" s="510"/>
      <c r="D18" s="510"/>
      <c r="E18" s="510"/>
      <c r="F18" s="510"/>
      <c r="G18" s="510"/>
      <c r="H18" s="497"/>
      <c r="I18" s="497"/>
      <c r="J18" s="497"/>
      <c r="K18" s="497"/>
      <c r="L18" s="497"/>
    </row>
    <row r="19" spans="2:12">
      <c r="B19" s="510"/>
      <c r="C19" s="510"/>
      <c r="D19" s="510"/>
      <c r="E19" s="510"/>
      <c r="F19" s="510"/>
      <c r="G19" s="510"/>
      <c r="H19" s="497"/>
      <c r="I19" s="497"/>
      <c r="J19" s="497"/>
      <c r="K19" s="497"/>
      <c r="L19" s="497"/>
    </row>
    <row r="20" spans="2:12">
      <c r="B20" s="510"/>
      <c r="C20" s="510"/>
      <c r="D20" s="510"/>
      <c r="E20" s="510"/>
      <c r="F20" s="510"/>
      <c r="G20" s="510"/>
      <c r="H20" s="497"/>
      <c r="I20" s="497"/>
      <c r="J20" s="497"/>
      <c r="K20" s="497"/>
      <c r="L20" s="497"/>
    </row>
    <row r="21" spans="2:12">
      <c r="B21" s="510"/>
      <c r="C21" s="510"/>
      <c r="D21" s="510"/>
      <c r="E21" s="510"/>
      <c r="F21" s="510"/>
      <c r="G21" s="510"/>
      <c r="H21" s="497"/>
      <c r="I21" s="497"/>
      <c r="J21" s="497"/>
      <c r="K21" s="497"/>
      <c r="L21" s="497"/>
    </row>
    <row r="22" spans="2:12">
      <c r="B22" s="510"/>
      <c r="C22" s="510"/>
      <c r="D22" s="510"/>
      <c r="E22" s="510"/>
      <c r="F22" s="510"/>
      <c r="G22" s="510"/>
      <c r="H22" s="497"/>
      <c r="I22" s="497"/>
      <c r="J22" s="497"/>
      <c r="K22" s="497"/>
      <c r="L22" s="497"/>
    </row>
    <row r="23" spans="2:12">
      <c r="B23" s="510"/>
      <c r="C23" s="510"/>
      <c r="D23" s="510"/>
      <c r="E23" s="510"/>
      <c r="F23" s="510"/>
      <c r="G23" s="510"/>
      <c r="H23" s="497"/>
      <c r="I23" s="497"/>
      <c r="J23" s="497"/>
      <c r="K23" s="497"/>
      <c r="L23" s="497"/>
    </row>
    <row r="24" spans="2:12">
      <c r="B24" s="510"/>
      <c r="C24" s="510"/>
      <c r="D24" s="510"/>
      <c r="E24" s="510"/>
      <c r="F24" s="510"/>
      <c r="G24" s="510"/>
      <c r="H24" s="497"/>
      <c r="I24" s="497"/>
      <c r="J24" s="497"/>
      <c r="K24" s="497"/>
      <c r="L24" s="497"/>
    </row>
    <row r="25" spans="2:12">
      <c r="B25" s="510"/>
      <c r="C25" s="510"/>
      <c r="D25" s="510"/>
      <c r="E25" s="510"/>
      <c r="F25" s="510"/>
      <c r="G25" s="510"/>
      <c r="H25" s="497"/>
      <c r="I25" s="497"/>
      <c r="J25" s="497"/>
      <c r="K25" s="497"/>
      <c r="L25" s="497"/>
    </row>
    <row r="26" spans="2:12">
      <c r="B26" s="510"/>
      <c r="C26" s="510"/>
      <c r="D26" s="510"/>
      <c r="E26" s="510"/>
      <c r="F26" s="510"/>
      <c r="G26" s="510"/>
      <c r="H26" s="497"/>
      <c r="I26" s="497"/>
      <c r="J26" s="497"/>
      <c r="K26" s="497"/>
      <c r="L26" s="497"/>
    </row>
    <row r="27" spans="2:12">
      <c r="B27" s="510"/>
      <c r="C27" s="510"/>
      <c r="D27" s="510"/>
      <c r="E27" s="510"/>
      <c r="F27" s="510"/>
      <c r="G27" s="510"/>
      <c r="H27" s="497"/>
      <c r="I27" s="497"/>
      <c r="J27" s="497"/>
      <c r="K27" s="497"/>
      <c r="L27" s="497"/>
    </row>
    <row r="28" spans="2:12">
      <c r="B28" s="510"/>
      <c r="C28" s="510"/>
      <c r="D28" s="510"/>
      <c r="E28" s="510"/>
      <c r="F28" s="510"/>
      <c r="G28" s="510"/>
      <c r="H28" s="497"/>
      <c r="I28" s="497"/>
      <c r="J28" s="497"/>
      <c r="K28" s="497"/>
      <c r="L28" s="497"/>
    </row>
    <row r="29" spans="2:12">
      <c r="B29" s="510"/>
      <c r="C29" s="510"/>
      <c r="D29" s="510"/>
      <c r="E29" s="510"/>
      <c r="F29" s="510"/>
      <c r="G29" s="510"/>
      <c r="H29" s="497"/>
      <c r="I29" s="497"/>
      <c r="J29" s="497"/>
      <c r="K29" s="497"/>
      <c r="L29" s="497"/>
    </row>
    <row r="30" spans="2:12">
      <c r="B30" s="510"/>
      <c r="C30" s="510"/>
      <c r="D30" s="510"/>
      <c r="E30" s="510"/>
      <c r="F30" s="510"/>
      <c r="G30" s="510"/>
      <c r="H30" s="497"/>
      <c r="I30" s="497"/>
      <c r="J30" s="497"/>
      <c r="K30" s="497"/>
      <c r="L30" s="497"/>
    </row>
    <row r="31" spans="2:12">
      <c r="B31" s="510"/>
      <c r="C31" s="510"/>
      <c r="D31" s="510"/>
      <c r="E31" s="510"/>
      <c r="F31" s="510"/>
      <c r="G31" s="510"/>
      <c r="H31" s="497"/>
      <c r="I31" s="497"/>
      <c r="J31" s="497"/>
      <c r="K31" s="497"/>
      <c r="L31" s="497"/>
    </row>
    <row r="32" spans="2:12">
      <c r="B32" s="510"/>
      <c r="C32" s="510"/>
      <c r="D32" s="510"/>
      <c r="E32" s="510"/>
      <c r="F32" s="510"/>
      <c r="G32" s="510"/>
      <c r="H32" s="497"/>
      <c r="I32" s="497"/>
      <c r="J32" s="497"/>
      <c r="K32" s="497"/>
      <c r="L32" s="497"/>
    </row>
    <row r="33" spans="2:12">
      <c r="B33" s="510"/>
      <c r="C33" s="510"/>
      <c r="D33" s="510"/>
      <c r="E33" s="510"/>
      <c r="F33" s="510"/>
      <c r="G33" s="510"/>
      <c r="H33" s="497"/>
      <c r="I33" s="497"/>
      <c r="J33" s="497"/>
      <c r="K33" s="497"/>
      <c r="L33" s="497"/>
    </row>
    <row r="34" spans="2:12">
      <c r="B34" s="510"/>
      <c r="C34" s="510"/>
      <c r="D34" s="510"/>
      <c r="E34" s="510"/>
      <c r="F34" s="510"/>
      <c r="G34" s="510"/>
      <c r="H34" s="497"/>
      <c r="I34" s="497"/>
      <c r="J34" s="497"/>
      <c r="K34" s="497"/>
      <c r="L34" s="497"/>
    </row>
    <row r="35" spans="2:12">
      <c r="B35" s="510"/>
      <c r="C35" s="510"/>
      <c r="D35" s="510"/>
      <c r="E35" s="510"/>
      <c r="F35" s="510"/>
      <c r="G35" s="510"/>
      <c r="H35" s="497"/>
      <c r="I35" s="497"/>
      <c r="J35" s="497"/>
      <c r="K35" s="497"/>
      <c r="L35" s="497"/>
    </row>
    <row r="36" spans="2:12">
      <c r="B36" s="510"/>
      <c r="C36" s="510"/>
      <c r="D36" s="510"/>
      <c r="E36" s="510"/>
      <c r="F36" s="510"/>
      <c r="G36" s="510"/>
      <c r="H36" s="497"/>
      <c r="I36" s="497"/>
      <c r="J36" s="497"/>
      <c r="K36" s="497"/>
      <c r="L36" s="497"/>
    </row>
    <row r="37" spans="2:12">
      <c r="B37" s="510"/>
      <c r="C37" s="510"/>
      <c r="D37" s="510"/>
      <c r="E37" s="510"/>
      <c r="F37" s="510"/>
      <c r="G37" s="510"/>
      <c r="H37" s="497"/>
      <c r="I37" s="497"/>
      <c r="J37" s="497"/>
      <c r="K37" s="497"/>
      <c r="L37" s="497"/>
    </row>
    <row r="38" spans="2:12">
      <c r="B38" s="510"/>
      <c r="C38" s="510"/>
      <c r="D38" s="510"/>
      <c r="E38" s="510"/>
      <c r="F38" s="510"/>
      <c r="G38" s="510"/>
      <c r="H38" s="497"/>
      <c r="I38" s="497"/>
      <c r="J38" s="497"/>
      <c r="K38" s="497"/>
      <c r="L38" s="497"/>
    </row>
    <row r="39" spans="2:12">
      <c r="B39" s="510"/>
      <c r="C39" s="510"/>
      <c r="D39" s="510"/>
      <c r="E39" s="510"/>
      <c r="F39" s="510"/>
      <c r="G39" s="510"/>
      <c r="H39" s="497"/>
      <c r="I39" s="497"/>
      <c r="J39" s="497"/>
      <c r="K39" s="497"/>
      <c r="L39" s="497"/>
    </row>
    <row r="40" spans="2:12">
      <c r="B40" s="510"/>
      <c r="C40" s="510"/>
      <c r="D40" s="510"/>
      <c r="E40" s="510"/>
      <c r="F40" s="510"/>
      <c r="G40" s="510"/>
      <c r="H40" s="497"/>
      <c r="I40" s="497"/>
      <c r="J40" s="497"/>
      <c r="K40" s="497"/>
      <c r="L40" s="497"/>
    </row>
    <row r="41" spans="2:12">
      <c r="B41" s="510"/>
      <c r="C41" s="510"/>
      <c r="D41" s="510"/>
      <c r="E41" s="510"/>
      <c r="F41" s="510"/>
      <c r="G41" s="510"/>
      <c r="H41" s="497"/>
      <c r="I41" s="497"/>
      <c r="J41" s="497"/>
      <c r="K41" s="497"/>
      <c r="L41" s="497"/>
    </row>
    <row r="42" spans="2:12">
      <c r="B42" s="510"/>
      <c r="C42" s="510"/>
      <c r="D42" s="510"/>
      <c r="E42" s="510"/>
      <c r="F42" s="510"/>
      <c r="G42" s="510"/>
      <c r="H42" s="497"/>
      <c r="I42" s="497"/>
      <c r="J42" s="497"/>
      <c r="K42" s="497"/>
      <c r="L42" s="497"/>
    </row>
    <row r="43" spans="2:12">
      <c r="B43" s="510"/>
      <c r="C43" s="510"/>
      <c r="D43" s="510"/>
      <c r="E43" s="510"/>
      <c r="F43" s="510"/>
      <c r="G43" s="510"/>
      <c r="H43" s="497"/>
      <c r="I43" s="497"/>
      <c r="J43" s="497"/>
      <c r="K43" s="497"/>
      <c r="L43" s="497"/>
    </row>
    <row r="44" spans="2:12">
      <c r="B44" s="510"/>
      <c r="C44" s="510"/>
      <c r="D44" s="510"/>
      <c r="E44" s="510"/>
      <c r="F44" s="510"/>
      <c r="G44" s="510"/>
      <c r="H44" s="497"/>
      <c r="I44" s="497"/>
      <c r="J44" s="497"/>
      <c r="K44" s="497"/>
      <c r="L44" s="497"/>
    </row>
    <row r="45" spans="2:12">
      <c r="B45" s="510"/>
      <c r="C45" s="510"/>
      <c r="D45" s="510"/>
      <c r="E45" s="510"/>
      <c r="F45" s="510"/>
      <c r="G45" s="510"/>
      <c r="H45" s="497"/>
      <c r="I45" s="497"/>
      <c r="J45" s="497"/>
      <c r="K45" s="497"/>
      <c r="L45" s="497"/>
    </row>
    <row r="46" spans="2:12">
      <c r="B46" s="510"/>
      <c r="C46" s="510"/>
      <c r="D46" s="510"/>
      <c r="E46" s="510"/>
      <c r="F46" s="510"/>
      <c r="G46" s="510"/>
      <c r="H46" s="497"/>
      <c r="I46" s="497"/>
      <c r="J46" s="497"/>
      <c r="K46" s="497"/>
      <c r="L46" s="497"/>
    </row>
    <row r="47" spans="2:12">
      <c r="B47" s="510"/>
      <c r="C47" s="510"/>
      <c r="D47" s="510"/>
      <c r="E47" s="510"/>
      <c r="F47" s="510"/>
      <c r="G47" s="510"/>
      <c r="H47" s="497"/>
      <c r="I47" s="497"/>
      <c r="J47" s="497"/>
      <c r="K47" s="497"/>
      <c r="L47" s="497"/>
    </row>
    <row r="48" spans="2:12">
      <c r="B48" s="510"/>
      <c r="C48" s="510"/>
      <c r="D48" s="510"/>
      <c r="E48" s="510"/>
      <c r="F48" s="510"/>
      <c r="G48" s="510"/>
      <c r="H48" s="497"/>
      <c r="I48" s="497"/>
      <c r="J48" s="497"/>
      <c r="K48" s="497"/>
      <c r="L48" s="497"/>
    </row>
    <row r="49" spans="2:12">
      <c r="B49" s="510"/>
      <c r="C49" s="510"/>
      <c r="D49" s="510"/>
      <c r="E49" s="510"/>
      <c r="F49" s="510"/>
      <c r="G49" s="510"/>
      <c r="H49" s="497"/>
      <c r="I49" s="497"/>
      <c r="J49" s="497"/>
      <c r="K49" s="497"/>
      <c r="L49" s="497"/>
    </row>
    <row r="50" spans="2:12">
      <c r="B50" s="510"/>
      <c r="C50" s="510"/>
      <c r="D50" s="510"/>
      <c r="E50" s="510"/>
      <c r="F50" s="510"/>
      <c r="G50" s="510"/>
      <c r="H50" s="497"/>
      <c r="I50" s="497"/>
      <c r="J50" s="497"/>
      <c r="K50" s="497"/>
      <c r="L50" s="497"/>
    </row>
    <row r="51" spans="2:12">
      <c r="B51" s="510"/>
      <c r="C51" s="510"/>
      <c r="D51" s="510"/>
      <c r="E51" s="510"/>
      <c r="F51" s="510"/>
      <c r="G51" s="510"/>
      <c r="H51" s="497"/>
      <c r="I51" s="497"/>
      <c r="J51" s="497"/>
      <c r="K51" s="497"/>
      <c r="L51" s="497"/>
    </row>
    <row r="52" spans="2:12">
      <c r="B52" s="510"/>
      <c r="C52" s="510"/>
      <c r="D52" s="510"/>
      <c r="E52" s="510"/>
      <c r="F52" s="510"/>
      <c r="G52" s="510"/>
      <c r="H52" s="497"/>
      <c r="I52" s="497"/>
      <c r="J52" s="497"/>
      <c r="K52" s="497"/>
      <c r="L52" s="497"/>
    </row>
    <row r="53" spans="2:12">
      <c r="B53" s="510"/>
      <c r="C53" s="510"/>
      <c r="D53" s="510"/>
      <c r="E53" s="510"/>
      <c r="F53" s="510"/>
      <c r="G53" s="510"/>
      <c r="H53" s="497"/>
      <c r="I53" s="497"/>
      <c r="J53" s="497"/>
      <c r="K53" s="497"/>
      <c r="L53" s="497"/>
    </row>
    <row r="54" spans="2:12">
      <c r="B54" s="510"/>
      <c r="C54" s="510"/>
      <c r="D54" s="510"/>
      <c r="E54" s="510"/>
      <c r="F54" s="510"/>
      <c r="G54" s="510"/>
      <c r="H54" s="497"/>
      <c r="I54" s="497"/>
      <c r="J54" s="497"/>
      <c r="K54" s="497"/>
      <c r="L54" s="497"/>
    </row>
    <row r="55" spans="2:12">
      <c r="B55" s="510"/>
      <c r="C55" s="510"/>
      <c r="D55" s="510"/>
      <c r="E55" s="510"/>
      <c r="F55" s="510"/>
      <c r="G55" s="510"/>
      <c r="H55" s="497"/>
      <c r="I55" s="497"/>
      <c r="J55" s="497"/>
      <c r="K55" s="497"/>
      <c r="L55" s="497"/>
    </row>
    <row r="56" spans="2:12">
      <c r="B56" s="510"/>
      <c r="C56" s="510"/>
      <c r="D56" s="510"/>
      <c r="E56" s="510"/>
      <c r="F56" s="510"/>
      <c r="G56" s="510"/>
      <c r="H56" s="497"/>
      <c r="I56" s="497"/>
      <c r="J56" s="497"/>
      <c r="K56" s="497"/>
      <c r="L56" s="497"/>
    </row>
    <row r="57" spans="2:12">
      <c r="B57" s="510"/>
      <c r="C57" s="510"/>
      <c r="D57" s="510"/>
      <c r="E57" s="510"/>
      <c r="F57" s="510"/>
      <c r="G57" s="510"/>
      <c r="H57" s="497"/>
      <c r="I57" s="497"/>
      <c r="J57" s="497"/>
      <c r="K57" s="497"/>
      <c r="L57" s="497"/>
    </row>
    <row r="58" spans="2:12">
      <c r="B58" s="510"/>
      <c r="C58" s="510"/>
      <c r="D58" s="510"/>
      <c r="E58" s="510"/>
      <c r="F58" s="510"/>
      <c r="G58" s="510"/>
      <c r="H58" s="497"/>
      <c r="I58" s="497"/>
      <c r="J58" s="497"/>
      <c r="K58" s="497"/>
      <c r="L58" s="497"/>
    </row>
    <row r="59" spans="2:12">
      <c r="B59" s="510"/>
      <c r="C59" s="510"/>
      <c r="D59" s="510"/>
      <c r="E59" s="510"/>
      <c r="F59" s="510"/>
      <c r="G59" s="510"/>
      <c r="H59" s="497"/>
      <c r="I59" s="497"/>
      <c r="J59" s="497"/>
      <c r="K59" s="497"/>
      <c r="L59" s="497"/>
    </row>
    <row r="60" spans="2:12">
      <c r="B60" s="510"/>
      <c r="C60" s="510"/>
      <c r="D60" s="510"/>
      <c r="E60" s="510"/>
      <c r="F60" s="510"/>
      <c r="G60" s="510"/>
      <c r="H60" s="497"/>
      <c r="I60" s="497"/>
      <c r="J60" s="497"/>
      <c r="K60" s="497"/>
      <c r="L60" s="497"/>
    </row>
    <row r="61" spans="2:12">
      <c r="B61" s="510"/>
      <c r="C61" s="510"/>
      <c r="D61" s="510"/>
      <c r="E61" s="510"/>
      <c r="F61" s="510"/>
      <c r="G61" s="510"/>
      <c r="H61" s="497"/>
      <c r="I61" s="497"/>
      <c r="J61" s="497"/>
      <c r="K61" s="497"/>
      <c r="L61" s="497"/>
    </row>
    <row r="62" spans="2:12">
      <c r="B62" s="510"/>
      <c r="C62" s="510"/>
      <c r="D62" s="510"/>
      <c r="E62" s="510"/>
      <c r="F62" s="510"/>
      <c r="G62" s="510"/>
      <c r="H62" s="497"/>
      <c r="I62" s="497"/>
      <c r="J62" s="497"/>
      <c r="K62" s="497"/>
      <c r="L62" s="497"/>
    </row>
    <row r="63" spans="2:12">
      <c r="B63" s="510"/>
      <c r="C63" s="510"/>
      <c r="D63" s="510"/>
      <c r="E63" s="510"/>
      <c r="F63" s="510"/>
      <c r="G63" s="510"/>
      <c r="H63" s="497"/>
      <c r="I63" s="497"/>
      <c r="J63" s="497"/>
      <c r="K63" s="497"/>
      <c r="L63" s="497"/>
    </row>
    <row r="64" spans="2:12">
      <c r="B64" s="510"/>
      <c r="C64" s="510"/>
      <c r="D64" s="510"/>
      <c r="E64" s="510"/>
      <c r="F64" s="510"/>
      <c r="G64" s="510"/>
      <c r="H64" s="497"/>
      <c r="I64" s="497"/>
      <c r="J64" s="497"/>
      <c r="K64" s="497"/>
      <c r="L64" s="497"/>
    </row>
    <row r="65" spans="2:12">
      <c r="B65" s="510"/>
      <c r="C65" s="510"/>
      <c r="D65" s="510"/>
      <c r="E65" s="510"/>
      <c r="F65" s="510"/>
      <c r="G65" s="510"/>
      <c r="H65" s="497"/>
      <c r="I65" s="497"/>
      <c r="J65" s="497"/>
      <c r="K65" s="497"/>
      <c r="L65" s="497"/>
    </row>
    <row r="66" spans="2:12">
      <c r="B66" s="510"/>
      <c r="C66" s="510"/>
      <c r="D66" s="510"/>
      <c r="E66" s="510"/>
      <c r="F66" s="510"/>
      <c r="G66" s="510"/>
      <c r="H66" s="497"/>
      <c r="I66" s="497"/>
      <c r="J66" s="497"/>
      <c r="K66" s="497"/>
      <c r="L66" s="497"/>
    </row>
    <row r="67" spans="2:12">
      <c r="B67" s="510"/>
      <c r="C67" s="510"/>
      <c r="D67" s="510"/>
      <c r="E67" s="510"/>
      <c r="F67" s="510"/>
      <c r="G67" s="510"/>
      <c r="H67" s="497"/>
      <c r="I67" s="497"/>
      <c r="J67" s="497"/>
      <c r="K67" s="497"/>
      <c r="L67" s="497"/>
    </row>
    <row r="68" spans="2:12">
      <c r="B68" s="510"/>
      <c r="C68" s="510"/>
      <c r="D68" s="510"/>
      <c r="E68" s="510"/>
      <c r="F68" s="510"/>
      <c r="G68" s="510"/>
      <c r="H68" s="497"/>
      <c r="I68" s="497"/>
      <c r="J68" s="497"/>
      <c r="K68" s="497"/>
      <c r="L68" s="497"/>
    </row>
    <row r="69" spans="2:12">
      <c r="B69" s="510"/>
      <c r="C69" s="510"/>
      <c r="D69" s="510"/>
      <c r="E69" s="510"/>
      <c r="F69" s="510"/>
      <c r="G69" s="510"/>
      <c r="H69" s="497"/>
      <c r="I69" s="497"/>
      <c r="J69" s="497"/>
      <c r="K69" s="497"/>
      <c r="L69" s="497"/>
    </row>
    <row r="70" spans="2:12">
      <c r="B70" s="510"/>
      <c r="C70" s="510"/>
      <c r="D70" s="510"/>
      <c r="E70" s="510"/>
      <c r="F70" s="510"/>
      <c r="G70" s="510"/>
      <c r="H70" s="497"/>
      <c r="I70" s="497"/>
      <c r="J70" s="497"/>
      <c r="K70" s="497"/>
      <c r="L70" s="497"/>
    </row>
    <row r="71" spans="2:12">
      <c r="B71" s="510"/>
      <c r="C71" s="510"/>
      <c r="D71" s="510"/>
      <c r="E71" s="510"/>
      <c r="F71" s="510"/>
      <c r="G71" s="510"/>
      <c r="H71" s="497"/>
      <c r="I71" s="497"/>
      <c r="J71" s="497"/>
      <c r="K71" s="497"/>
      <c r="L71" s="497"/>
    </row>
    <row r="72" spans="2:12">
      <c r="B72" s="510"/>
      <c r="C72" s="510"/>
      <c r="D72" s="510"/>
      <c r="E72" s="510"/>
      <c r="F72" s="510"/>
      <c r="G72" s="510"/>
      <c r="H72" s="497"/>
      <c r="I72" s="497"/>
      <c r="J72" s="497"/>
      <c r="K72" s="497"/>
      <c r="L72" s="497"/>
    </row>
    <row r="73" spans="2:12">
      <c r="B73" s="510"/>
      <c r="C73" s="510"/>
      <c r="D73" s="510"/>
      <c r="E73" s="510"/>
      <c r="F73" s="510"/>
      <c r="G73" s="510"/>
      <c r="H73" s="497"/>
      <c r="I73" s="497"/>
      <c r="J73" s="497"/>
      <c r="K73" s="497"/>
      <c r="L73" s="497"/>
    </row>
    <row r="74" spans="2:12">
      <c r="B74" s="510"/>
      <c r="C74" s="510"/>
      <c r="D74" s="510"/>
      <c r="E74" s="510"/>
      <c r="F74" s="510"/>
      <c r="G74" s="510"/>
      <c r="H74" s="497"/>
      <c r="I74" s="497"/>
      <c r="J74" s="497"/>
      <c r="K74" s="497"/>
      <c r="L74" s="497"/>
    </row>
    <row r="75" spans="2:12">
      <c r="B75" s="510"/>
      <c r="C75" s="510"/>
      <c r="D75" s="510"/>
      <c r="E75" s="510"/>
      <c r="F75" s="510"/>
      <c r="G75" s="510"/>
      <c r="H75" s="497"/>
      <c r="I75" s="497"/>
      <c r="J75" s="497"/>
      <c r="K75" s="497"/>
      <c r="L75" s="497"/>
    </row>
    <row r="76" spans="2:12">
      <c r="B76" s="510"/>
      <c r="C76" s="510"/>
      <c r="D76" s="510"/>
      <c r="E76" s="510"/>
      <c r="F76" s="510"/>
      <c r="G76" s="510"/>
      <c r="H76" s="497"/>
      <c r="I76" s="497"/>
      <c r="J76" s="497"/>
      <c r="K76" s="497"/>
      <c r="L76" s="497"/>
    </row>
    <row r="77" spans="2:12">
      <c r="B77" s="510"/>
      <c r="C77" s="510"/>
      <c r="D77" s="510"/>
      <c r="E77" s="510"/>
      <c r="F77" s="510"/>
      <c r="G77" s="510"/>
      <c r="H77" s="497"/>
      <c r="I77" s="497"/>
      <c r="J77" s="497"/>
      <c r="K77" s="497"/>
      <c r="L77" s="497"/>
    </row>
    <row r="78" spans="2:12">
      <c r="B78" s="510"/>
      <c r="C78" s="510"/>
      <c r="D78" s="510"/>
      <c r="E78" s="510"/>
      <c r="F78" s="510"/>
      <c r="G78" s="510"/>
      <c r="H78" s="497"/>
      <c r="I78" s="497"/>
      <c r="J78" s="497"/>
      <c r="K78" s="497"/>
      <c r="L78" s="497"/>
    </row>
    <row r="79" spans="2:12">
      <c r="B79" s="510"/>
      <c r="C79" s="510"/>
      <c r="D79" s="510"/>
      <c r="E79" s="510"/>
      <c r="F79" s="510"/>
      <c r="G79" s="510"/>
      <c r="H79" s="497"/>
      <c r="I79" s="497"/>
      <c r="J79" s="497"/>
      <c r="K79" s="497"/>
      <c r="L79" s="497"/>
    </row>
    <row r="80" spans="2:12">
      <c r="B80" s="510"/>
      <c r="C80" s="510"/>
      <c r="D80" s="510"/>
      <c r="E80" s="510"/>
      <c r="F80" s="510"/>
      <c r="G80" s="510"/>
      <c r="H80" s="497"/>
      <c r="I80" s="497"/>
      <c r="J80" s="497"/>
      <c r="K80" s="497"/>
      <c r="L80" s="497"/>
    </row>
    <row r="81" spans="2:12">
      <c r="B81" s="510"/>
      <c r="C81" s="510"/>
      <c r="D81" s="510"/>
      <c r="E81" s="510"/>
      <c r="F81" s="510"/>
      <c r="G81" s="510"/>
      <c r="H81" s="497"/>
      <c r="I81" s="497"/>
      <c r="J81" s="497"/>
      <c r="K81" s="497"/>
      <c r="L81" s="497"/>
    </row>
    <row r="82" spans="2:12">
      <c r="B82" s="510"/>
      <c r="C82" s="510"/>
      <c r="D82" s="510"/>
      <c r="E82" s="510"/>
      <c r="F82" s="510"/>
      <c r="G82" s="510"/>
      <c r="H82" s="497"/>
      <c r="I82" s="497"/>
      <c r="J82" s="497"/>
      <c r="K82" s="497"/>
      <c r="L82" s="497"/>
    </row>
    <row r="83" spans="2:12">
      <c r="B83" s="510"/>
      <c r="C83" s="510"/>
      <c r="D83" s="510"/>
      <c r="E83" s="510"/>
      <c r="F83" s="510"/>
      <c r="G83" s="510"/>
      <c r="H83" s="497"/>
      <c r="I83" s="497"/>
      <c r="J83" s="497"/>
      <c r="K83" s="497"/>
      <c r="L83" s="497"/>
    </row>
    <row r="84" spans="2:12">
      <c r="B84" s="510"/>
      <c r="C84" s="510"/>
      <c r="D84" s="510"/>
      <c r="E84" s="510"/>
      <c r="F84" s="510"/>
      <c r="G84" s="510"/>
      <c r="H84" s="497"/>
      <c r="I84" s="497"/>
      <c r="J84" s="497"/>
      <c r="K84" s="497"/>
      <c r="L84" s="497"/>
    </row>
    <row r="85" spans="2:12">
      <c r="B85" s="510"/>
      <c r="C85" s="510"/>
      <c r="D85" s="510"/>
      <c r="E85" s="510"/>
      <c r="F85" s="510"/>
      <c r="G85" s="510"/>
      <c r="H85" s="497"/>
      <c r="I85" s="497"/>
      <c r="J85" s="497"/>
      <c r="K85" s="497"/>
      <c r="L85" s="497"/>
    </row>
    <row r="86" spans="2:12">
      <c r="B86" s="510"/>
      <c r="C86" s="510"/>
      <c r="D86" s="510"/>
      <c r="E86" s="510"/>
      <c r="F86" s="510"/>
      <c r="G86" s="510"/>
      <c r="H86" s="497"/>
      <c r="I86" s="497"/>
      <c r="J86" s="497"/>
      <c r="K86" s="497"/>
      <c r="L86" s="497"/>
    </row>
    <row r="87" spans="2:12">
      <c r="B87" s="510"/>
      <c r="C87" s="510"/>
      <c r="D87" s="510"/>
      <c r="E87" s="510"/>
      <c r="F87" s="510"/>
      <c r="G87" s="510"/>
      <c r="H87" s="497"/>
      <c r="I87" s="497"/>
      <c r="J87" s="497"/>
      <c r="K87" s="497"/>
      <c r="L87" s="497"/>
    </row>
    <row r="88" spans="2:12">
      <c r="B88" s="510"/>
      <c r="C88" s="510"/>
      <c r="D88" s="510"/>
      <c r="E88" s="510"/>
      <c r="F88" s="510"/>
      <c r="G88" s="510"/>
      <c r="H88" s="497"/>
      <c r="I88" s="497"/>
      <c r="J88" s="497"/>
      <c r="K88" s="497"/>
      <c r="L88" s="497"/>
    </row>
    <row r="89" spans="2:12">
      <c r="B89" s="510"/>
      <c r="C89" s="510"/>
      <c r="D89" s="510"/>
      <c r="E89" s="510"/>
      <c r="F89" s="510"/>
      <c r="G89" s="510"/>
      <c r="H89" s="497"/>
      <c r="I89" s="497"/>
      <c r="J89" s="497"/>
      <c r="K89" s="497"/>
      <c r="L89" s="497"/>
    </row>
    <row r="90" spans="2:12">
      <c r="B90" s="510"/>
      <c r="C90" s="510"/>
      <c r="D90" s="510"/>
      <c r="E90" s="510"/>
      <c r="F90" s="510"/>
      <c r="G90" s="510"/>
      <c r="H90" s="497"/>
      <c r="I90" s="497"/>
      <c r="J90" s="497"/>
      <c r="K90" s="497"/>
      <c r="L90" s="497"/>
    </row>
    <row r="91" spans="2:12">
      <c r="B91" s="510"/>
      <c r="C91" s="510"/>
      <c r="D91" s="510"/>
      <c r="E91" s="510"/>
      <c r="F91" s="510"/>
      <c r="G91" s="510"/>
      <c r="H91" s="497"/>
      <c r="I91" s="497"/>
      <c r="J91" s="497"/>
      <c r="K91" s="497"/>
      <c r="L91" s="497"/>
    </row>
    <row r="92" spans="2:12">
      <c r="B92" s="510"/>
      <c r="C92" s="510"/>
      <c r="D92" s="510"/>
      <c r="E92" s="510"/>
      <c r="F92" s="510"/>
      <c r="G92" s="510"/>
      <c r="H92" s="497"/>
      <c r="I92" s="497"/>
      <c r="J92" s="497"/>
      <c r="K92" s="497"/>
      <c r="L92" s="497"/>
    </row>
    <row r="93" spans="2:12">
      <c r="B93" s="510"/>
      <c r="C93" s="510"/>
      <c r="D93" s="510"/>
      <c r="E93" s="510"/>
      <c r="F93" s="510"/>
      <c r="G93" s="510"/>
      <c r="H93" s="497"/>
      <c r="I93" s="497"/>
      <c r="J93" s="497"/>
      <c r="K93" s="497"/>
      <c r="L93" s="497"/>
    </row>
    <row r="94" spans="2:12">
      <c r="B94" s="510"/>
      <c r="C94" s="510"/>
      <c r="D94" s="510"/>
      <c r="E94" s="510"/>
      <c r="F94" s="510"/>
      <c r="G94" s="510"/>
      <c r="H94" s="497"/>
      <c r="I94" s="497"/>
      <c r="J94" s="497"/>
      <c r="K94" s="497"/>
      <c r="L94" s="497"/>
    </row>
    <row r="95" spans="2:12">
      <c r="B95" s="510"/>
      <c r="C95" s="510"/>
      <c r="D95" s="510"/>
      <c r="E95" s="510"/>
      <c r="F95" s="510"/>
      <c r="G95" s="510"/>
      <c r="H95" s="497"/>
      <c r="I95" s="497"/>
      <c r="J95" s="497"/>
      <c r="K95" s="497"/>
      <c r="L95" s="497"/>
    </row>
    <row r="96" spans="2:12">
      <c r="B96" s="510"/>
      <c r="C96" s="510"/>
      <c r="D96" s="510"/>
      <c r="E96" s="510"/>
      <c r="F96" s="510"/>
      <c r="G96" s="510"/>
      <c r="H96" s="497"/>
      <c r="I96" s="497"/>
      <c r="J96" s="497"/>
      <c r="K96" s="497"/>
      <c r="L96" s="497"/>
    </row>
    <row r="97" spans="2:12">
      <c r="B97" s="510"/>
      <c r="C97" s="510"/>
      <c r="D97" s="510"/>
      <c r="E97" s="510"/>
      <c r="F97" s="510"/>
      <c r="G97" s="510"/>
      <c r="H97" s="497"/>
      <c r="I97" s="497"/>
      <c r="J97" s="497"/>
      <c r="K97" s="497"/>
      <c r="L97" s="497"/>
    </row>
    <row r="98" spans="2:12">
      <c r="B98" s="510"/>
      <c r="C98" s="510"/>
      <c r="D98" s="510"/>
      <c r="E98" s="510"/>
      <c r="F98" s="510"/>
      <c r="G98" s="510"/>
      <c r="H98" s="497"/>
      <c r="I98" s="497"/>
      <c r="J98" s="497"/>
      <c r="K98" s="497"/>
      <c r="L98" s="497"/>
    </row>
    <row r="99" spans="2:12">
      <c r="B99" s="510"/>
      <c r="C99" s="510"/>
      <c r="D99" s="510"/>
      <c r="E99" s="510"/>
      <c r="F99" s="510"/>
      <c r="G99" s="510"/>
      <c r="H99" s="497"/>
      <c r="I99" s="497"/>
      <c r="J99" s="497"/>
      <c r="K99" s="497"/>
      <c r="L99" s="497"/>
    </row>
    <row r="100" spans="2:12">
      <c r="B100" s="510"/>
      <c r="C100" s="510"/>
      <c r="D100" s="510"/>
      <c r="E100" s="510"/>
      <c r="F100" s="510"/>
      <c r="G100" s="510"/>
      <c r="H100" s="497"/>
      <c r="I100" s="497"/>
      <c r="J100" s="497"/>
      <c r="K100" s="497"/>
      <c r="L100" s="497"/>
    </row>
    <row r="101" spans="2:12">
      <c r="B101" s="510"/>
      <c r="C101" s="510"/>
      <c r="D101" s="510"/>
      <c r="E101" s="510"/>
      <c r="F101" s="510"/>
      <c r="G101" s="510"/>
      <c r="H101" s="497"/>
      <c r="I101" s="497"/>
      <c r="J101" s="497"/>
      <c r="K101" s="497"/>
      <c r="L101" s="497"/>
    </row>
    <row r="102" spans="2:12">
      <c r="B102" s="510"/>
      <c r="C102" s="510"/>
      <c r="D102" s="510"/>
      <c r="E102" s="510"/>
      <c r="F102" s="510"/>
      <c r="G102" s="510"/>
      <c r="H102" s="497"/>
      <c r="I102" s="497"/>
      <c r="J102" s="497"/>
      <c r="K102" s="497"/>
      <c r="L102" s="497"/>
    </row>
    <row r="103" spans="2:12">
      <c r="B103" s="510"/>
      <c r="C103" s="510"/>
      <c r="D103" s="510"/>
      <c r="E103" s="510"/>
      <c r="F103" s="510"/>
      <c r="G103" s="510"/>
      <c r="H103" s="497"/>
      <c r="I103" s="497"/>
      <c r="J103" s="497"/>
      <c r="K103" s="497"/>
      <c r="L103" s="497"/>
    </row>
    <row r="104" spans="2:12">
      <c r="B104" s="510"/>
      <c r="C104" s="510"/>
      <c r="D104" s="510"/>
      <c r="E104" s="510"/>
      <c r="F104" s="510"/>
      <c r="G104" s="510"/>
      <c r="H104" s="497"/>
      <c r="I104" s="497"/>
      <c r="J104" s="497"/>
      <c r="K104" s="497"/>
      <c r="L104" s="497"/>
    </row>
    <row r="105" spans="2:12">
      <c r="B105" s="510"/>
      <c r="C105" s="510"/>
      <c r="D105" s="510"/>
      <c r="E105" s="510"/>
      <c r="F105" s="510"/>
      <c r="G105" s="510"/>
      <c r="H105" s="497"/>
      <c r="I105" s="497"/>
      <c r="J105" s="497"/>
      <c r="K105" s="497"/>
      <c r="L105" s="497"/>
    </row>
    <row r="106" spans="2:12">
      <c r="B106" s="510"/>
      <c r="C106" s="510"/>
      <c r="D106" s="510"/>
      <c r="E106" s="510"/>
      <c r="F106" s="510"/>
      <c r="G106" s="510"/>
      <c r="H106" s="497"/>
      <c r="I106" s="497"/>
      <c r="J106" s="497"/>
      <c r="K106" s="497"/>
      <c r="L106" s="497"/>
    </row>
    <row r="107" spans="2:12">
      <c r="B107" s="510"/>
      <c r="C107" s="510"/>
      <c r="D107" s="510"/>
      <c r="E107" s="510"/>
      <c r="F107" s="510"/>
      <c r="G107" s="510"/>
      <c r="H107" s="497"/>
      <c r="I107" s="497"/>
      <c r="J107" s="497"/>
      <c r="K107" s="497"/>
      <c r="L107" s="497"/>
    </row>
    <row r="108" spans="2:12">
      <c r="B108" s="510"/>
      <c r="C108" s="510"/>
      <c r="D108" s="510"/>
      <c r="E108" s="510"/>
      <c r="F108" s="510"/>
      <c r="G108" s="510"/>
      <c r="H108" s="497"/>
      <c r="I108" s="497"/>
      <c r="J108" s="497"/>
      <c r="K108" s="497"/>
      <c r="L108" s="497"/>
    </row>
    <row r="109" spans="2:12">
      <c r="B109" s="510"/>
      <c r="C109" s="510"/>
      <c r="D109" s="510"/>
      <c r="E109" s="510"/>
      <c r="F109" s="510"/>
      <c r="G109" s="510"/>
      <c r="H109" s="497"/>
      <c r="I109" s="497"/>
      <c r="J109" s="497"/>
      <c r="K109" s="497"/>
      <c r="L109" s="497"/>
    </row>
    <row r="110" spans="2:12">
      <c r="B110" s="510"/>
      <c r="C110" s="510"/>
      <c r="D110" s="510"/>
      <c r="E110" s="510"/>
      <c r="F110" s="510"/>
      <c r="G110" s="510"/>
      <c r="H110" s="497"/>
      <c r="I110" s="497"/>
      <c r="J110" s="497"/>
      <c r="K110" s="497"/>
      <c r="L110" s="497"/>
    </row>
    <row r="111" spans="2:12">
      <c r="B111" s="510"/>
      <c r="C111" s="510"/>
      <c r="D111" s="510"/>
      <c r="E111" s="510"/>
      <c r="F111" s="510"/>
      <c r="G111" s="510"/>
      <c r="H111" s="497"/>
      <c r="I111" s="497"/>
      <c r="J111" s="497"/>
      <c r="K111" s="497"/>
      <c r="L111" s="497"/>
    </row>
    <row r="112" spans="2:12">
      <c r="B112" s="510"/>
      <c r="C112" s="510"/>
      <c r="D112" s="510"/>
      <c r="E112" s="510"/>
      <c r="F112" s="510"/>
      <c r="G112" s="510"/>
      <c r="H112" s="497"/>
      <c r="I112" s="497"/>
      <c r="J112" s="497"/>
      <c r="K112" s="497"/>
      <c r="L112" s="497"/>
    </row>
    <row r="113" spans="2:12">
      <c r="B113" s="510"/>
      <c r="C113" s="510"/>
      <c r="D113" s="510"/>
      <c r="E113" s="510"/>
      <c r="F113" s="510"/>
      <c r="G113" s="510"/>
      <c r="H113" s="497"/>
      <c r="I113" s="497"/>
      <c r="J113" s="497"/>
      <c r="K113" s="497"/>
      <c r="L113" s="497"/>
    </row>
    <row r="114" spans="2:12">
      <c r="B114" s="510"/>
      <c r="C114" s="510"/>
      <c r="D114" s="510"/>
      <c r="E114" s="510"/>
      <c r="F114" s="510"/>
      <c r="G114" s="510"/>
      <c r="H114" s="497"/>
      <c r="I114" s="497"/>
      <c r="J114" s="497"/>
      <c r="K114" s="497"/>
      <c r="L114" s="497"/>
    </row>
    <row r="115" spans="2:12">
      <c r="B115" s="510"/>
      <c r="C115" s="510"/>
      <c r="D115" s="510"/>
      <c r="E115" s="510"/>
      <c r="F115" s="510"/>
      <c r="G115" s="510"/>
      <c r="H115" s="497"/>
      <c r="I115" s="497"/>
      <c r="J115" s="497"/>
      <c r="K115" s="497"/>
      <c r="L115" s="497"/>
    </row>
    <row r="116" spans="2:12">
      <c r="B116" s="510"/>
      <c r="C116" s="510"/>
      <c r="D116" s="510"/>
      <c r="E116" s="510"/>
      <c r="F116" s="510"/>
      <c r="G116" s="510"/>
      <c r="H116" s="497"/>
      <c r="I116" s="497"/>
      <c r="J116" s="497"/>
      <c r="K116" s="497"/>
      <c r="L116" s="497"/>
    </row>
    <row r="117" spans="2:12">
      <c r="B117" s="510"/>
      <c r="C117" s="510"/>
      <c r="D117" s="510"/>
      <c r="E117" s="510"/>
      <c r="F117" s="510"/>
      <c r="G117" s="510"/>
      <c r="H117" s="497"/>
      <c r="I117" s="497"/>
      <c r="J117" s="497"/>
      <c r="K117" s="497"/>
      <c r="L117" s="497"/>
    </row>
    <row r="118" spans="2:12">
      <c r="B118" s="510"/>
      <c r="C118" s="510"/>
      <c r="D118" s="510"/>
      <c r="E118" s="510"/>
      <c r="F118" s="510"/>
      <c r="G118" s="510"/>
      <c r="H118" s="497"/>
      <c r="I118" s="497"/>
      <c r="J118" s="497"/>
      <c r="K118" s="497"/>
      <c r="L118" s="497"/>
    </row>
    <row r="119" spans="2:12">
      <c r="B119" s="510"/>
      <c r="C119" s="510"/>
      <c r="D119" s="510"/>
      <c r="E119" s="510"/>
      <c r="F119" s="510"/>
      <c r="G119" s="510"/>
      <c r="H119" s="497"/>
      <c r="I119" s="497"/>
      <c r="J119" s="497"/>
      <c r="K119" s="497"/>
      <c r="L119" s="497"/>
    </row>
    <row r="120" spans="2:12">
      <c r="B120" s="510"/>
      <c r="C120" s="510"/>
      <c r="D120" s="510"/>
      <c r="E120" s="510"/>
      <c r="F120" s="510"/>
      <c r="G120" s="510"/>
      <c r="H120" s="497"/>
      <c r="I120" s="497"/>
      <c r="J120" s="497"/>
      <c r="K120" s="497"/>
      <c r="L120" s="497"/>
    </row>
    <row r="121" spans="2:12">
      <c r="B121" s="510"/>
      <c r="C121" s="510"/>
      <c r="D121" s="510"/>
      <c r="E121" s="510"/>
      <c r="F121" s="510"/>
      <c r="G121" s="510"/>
      <c r="H121" s="497"/>
      <c r="I121" s="497"/>
      <c r="J121" s="497"/>
      <c r="K121" s="497"/>
      <c r="L121" s="497"/>
    </row>
    <row r="122" spans="2:12">
      <c r="B122" s="510"/>
      <c r="C122" s="510"/>
      <c r="D122" s="510"/>
      <c r="E122" s="510"/>
      <c r="F122" s="510"/>
      <c r="G122" s="510"/>
      <c r="H122" s="497"/>
      <c r="I122" s="497"/>
      <c r="J122" s="497"/>
      <c r="K122" s="497"/>
      <c r="L122" s="497"/>
    </row>
    <row r="123" spans="2:12">
      <c r="B123" s="510"/>
      <c r="C123" s="510"/>
      <c r="D123" s="510"/>
      <c r="E123" s="510"/>
      <c r="F123" s="510"/>
      <c r="G123" s="510"/>
      <c r="H123" s="497"/>
      <c r="I123" s="497"/>
      <c r="J123" s="497"/>
      <c r="K123" s="497"/>
      <c r="L123" s="497"/>
    </row>
    <row r="124" spans="2:12">
      <c r="B124" s="510"/>
      <c r="C124" s="510"/>
      <c r="D124" s="510"/>
      <c r="E124" s="510"/>
      <c r="F124" s="510"/>
      <c r="G124" s="510"/>
      <c r="H124" s="497"/>
      <c r="I124" s="497"/>
      <c r="J124" s="497"/>
      <c r="K124" s="497"/>
      <c r="L124" s="497"/>
    </row>
    <row r="125" spans="2:12">
      <c r="B125" s="510"/>
      <c r="C125" s="510"/>
      <c r="D125" s="510"/>
      <c r="E125" s="510"/>
      <c r="F125" s="510"/>
      <c r="G125" s="510"/>
      <c r="H125" s="497"/>
      <c r="I125" s="497"/>
      <c r="J125" s="497"/>
      <c r="K125" s="497"/>
      <c r="L125" s="497"/>
    </row>
    <row r="126" spans="2:12">
      <c r="B126" s="510"/>
      <c r="C126" s="510"/>
      <c r="D126" s="510"/>
      <c r="E126" s="510"/>
      <c r="F126" s="510"/>
      <c r="G126" s="510"/>
      <c r="H126" s="497"/>
      <c r="I126" s="497"/>
      <c r="J126" s="497"/>
      <c r="K126" s="497"/>
      <c r="L126" s="497"/>
    </row>
    <row r="127" spans="2:12">
      <c r="B127" s="510"/>
      <c r="C127" s="510"/>
      <c r="D127" s="510"/>
      <c r="E127" s="510"/>
      <c r="F127" s="510"/>
      <c r="G127" s="510"/>
      <c r="H127" s="497"/>
      <c r="I127" s="497"/>
      <c r="J127" s="497"/>
      <c r="K127" s="497"/>
      <c r="L127" s="497"/>
    </row>
    <row r="128" spans="2:12">
      <c r="B128" s="510"/>
      <c r="C128" s="510"/>
      <c r="D128" s="510"/>
      <c r="E128" s="510"/>
      <c r="F128" s="510"/>
      <c r="G128" s="510"/>
      <c r="H128" s="497"/>
      <c r="I128" s="497"/>
      <c r="J128" s="497"/>
      <c r="K128" s="497"/>
      <c r="L128" s="497"/>
    </row>
    <row r="129" spans="2:12">
      <c r="B129" s="510"/>
      <c r="C129" s="510"/>
      <c r="D129" s="510"/>
      <c r="E129" s="510"/>
      <c r="F129" s="510"/>
      <c r="G129" s="510"/>
      <c r="H129" s="497"/>
      <c r="I129" s="497"/>
      <c r="J129" s="497"/>
      <c r="K129" s="497"/>
      <c r="L129" s="497"/>
    </row>
    <row r="130" spans="2:12">
      <c r="B130" s="510"/>
      <c r="C130" s="510"/>
      <c r="D130" s="510"/>
      <c r="E130" s="510"/>
      <c r="F130" s="510"/>
      <c r="G130" s="510"/>
      <c r="H130" s="497"/>
      <c r="I130" s="497"/>
      <c r="J130" s="497"/>
      <c r="K130" s="497"/>
      <c r="L130" s="497"/>
    </row>
    <row r="131" spans="2:12">
      <c r="B131" s="510"/>
      <c r="C131" s="510"/>
      <c r="D131" s="510"/>
      <c r="E131" s="510"/>
      <c r="F131" s="510"/>
      <c r="G131" s="510"/>
      <c r="H131" s="497"/>
      <c r="I131" s="497"/>
      <c r="J131" s="497"/>
      <c r="K131" s="497"/>
      <c r="L131" s="497"/>
    </row>
    <row r="132" spans="2:12">
      <c r="B132" s="510"/>
      <c r="C132" s="510"/>
      <c r="D132" s="510"/>
      <c r="E132" s="510"/>
      <c r="F132" s="510"/>
      <c r="G132" s="510"/>
      <c r="H132" s="497"/>
      <c r="I132" s="497"/>
      <c r="J132" s="497"/>
      <c r="K132" s="497"/>
      <c r="L132" s="497"/>
    </row>
    <row r="133" spans="2:12">
      <c r="B133" s="510"/>
      <c r="C133" s="510"/>
      <c r="D133" s="510"/>
      <c r="E133" s="510"/>
      <c r="F133" s="510"/>
      <c r="G133" s="510"/>
      <c r="H133" s="497"/>
      <c r="I133" s="497"/>
      <c r="J133" s="497"/>
      <c r="K133" s="497"/>
      <c r="L133" s="497"/>
    </row>
    <row r="134" spans="2:12">
      <c r="B134" s="510"/>
      <c r="C134" s="510"/>
      <c r="D134" s="510"/>
      <c r="E134" s="510"/>
      <c r="F134" s="510"/>
      <c r="G134" s="510"/>
      <c r="H134" s="497"/>
      <c r="I134" s="497"/>
      <c r="J134" s="497"/>
      <c r="K134" s="497"/>
      <c r="L134" s="497"/>
    </row>
    <row r="135" spans="2:12">
      <c r="B135" s="510"/>
      <c r="C135" s="510"/>
      <c r="D135" s="510"/>
      <c r="E135" s="510"/>
      <c r="F135" s="510"/>
      <c r="G135" s="510"/>
      <c r="H135" s="497"/>
      <c r="I135" s="497"/>
      <c r="J135" s="497"/>
      <c r="K135" s="497"/>
      <c r="L135" s="497"/>
    </row>
    <row r="136" spans="2:12">
      <c r="B136" s="510"/>
      <c r="C136" s="510"/>
      <c r="D136" s="510"/>
      <c r="E136" s="510"/>
      <c r="F136" s="510"/>
      <c r="G136" s="510"/>
      <c r="H136" s="497"/>
      <c r="I136" s="497"/>
      <c r="J136" s="497"/>
      <c r="K136" s="497"/>
      <c r="L136" s="497"/>
    </row>
    <row r="137" spans="2:12">
      <c r="B137" s="510"/>
      <c r="C137" s="510"/>
      <c r="D137" s="510"/>
      <c r="E137" s="510"/>
      <c r="F137" s="510"/>
      <c r="G137" s="510"/>
      <c r="H137" s="497"/>
      <c r="I137" s="497"/>
      <c r="J137" s="497"/>
      <c r="K137" s="497"/>
      <c r="L137" s="497"/>
    </row>
    <row r="138" spans="2:12">
      <c r="B138" s="510"/>
      <c r="C138" s="510"/>
      <c r="D138" s="510"/>
      <c r="E138" s="510"/>
      <c r="F138" s="510"/>
      <c r="G138" s="510"/>
      <c r="H138" s="497"/>
      <c r="I138" s="497"/>
      <c r="J138" s="497"/>
      <c r="K138" s="497"/>
      <c r="L138" s="497"/>
    </row>
    <row r="139" spans="2:12">
      <c r="B139" s="510"/>
      <c r="C139" s="510"/>
      <c r="D139" s="510"/>
      <c r="E139" s="510"/>
      <c r="F139" s="510"/>
      <c r="G139" s="510"/>
      <c r="H139" s="497"/>
      <c r="I139" s="497"/>
      <c r="J139" s="497"/>
      <c r="K139" s="497"/>
      <c r="L139" s="497"/>
    </row>
    <row r="140" spans="2:12">
      <c r="B140" s="510"/>
      <c r="C140" s="510"/>
      <c r="D140" s="510"/>
      <c r="E140" s="510"/>
      <c r="F140" s="510"/>
      <c r="G140" s="510"/>
      <c r="H140" s="497"/>
      <c r="I140" s="497"/>
      <c r="J140" s="497"/>
      <c r="K140" s="497"/>
      <c r="L140" s="497"/>
    </row>
    <row r="141" spans="2:12">
      <c r="B141" s="510"/>
      <c r="C141" s="510"/>
      <c r="D141" s="510"/>
      <c r="E141" s="510"/>
      <c r="F141" s="510"/>
      <c r="G141" s="510"/>
      <c r="H141" s="497"/>
      <c r="I141" s="497"/>
      <c r="J141" s="497"/>
      <c r="K141" s="497"/>
      <c r="L141" s="497"/>
    </row>
    <row r="142" spans="2:12">
      <c r="B142" s="510"/>
      <c r="C142" s="510"/>
      <c r="D142" s="510"/>
      <c r="E142" s="510"/>
      <c r="F142" s="510"/>
      <c r="G142" s="510"/>
      <c r="H142" s="497"/>
      <c r="I142" s="497"/>
      <c r="J142" s="497"/>
      <c r="K142" s="497"/>
      <c r="L142" s="497"/>
    </row>
    <row r="143" spans="2:12">
      <c r="B143" s="510"/>
      <c r="C143" s="510"/>
      <c r="D143" s="510"/>
      <c r="E143" s="510"/>
      <c r="F143" s="510"/>
      <c r="G143" s="510"/>
      <c r="H143" s="497"/>
      <c r="I143" s="497"/>
      <c r="J143" s="497"/>
      <c r="K143" s="497"/>
      <c r="L143" s="497"/>
    </row>
    <row r="144" spans="2:12">
      <c r="B144" s="510"/>
      <c r="C144" s="510"/>
      <c r="D144" s="510"/>
      <c r="E144" s="510"/>
      <c r="F144" s="510"/>
      <c r="G144" s="510"/>
      <c r="H144" s="497"/>
      <c r="I144" s="497"/>
      <c r="J144" s="497"/>
      <c r="K144" s="497"/>
      <c r="L144" s="497"/>
    </row>
    <row r="145" spans="2:12">
      <c r="B145" s="510"/>
      <c r="C145" s="510"/>
      <c r="D145" s="510"/>
      <c r="E145" s="510"/>
      <c r="F145" s="510"/>
      <c r="G145" s="510"/>
      <c r="H145" s="497"/>
      <c r="I145" s="497"/>
      <c r="J145" s="497"/>
      <c r="K145" s="497"/>
      <c r="L145" s="497"/>
    </row>
    <row r="146" spans="2:12">
      <c r="B146" s="510"/>
      <c r="C146" s="510"/>
      <c r="D146" s="510"/>
      <c r="E146" s="510"/>
      <c r="F146" s="510"/>
      <c r="G146" s="510"/>
      <c r="H146" s="497"/>
      <c r="I146" s="497"/>
      <c r="J146" s="497"/>
      <c r="K146" s="497"/>
      <c r="L146" s="497"/>
    </row>
    <row r="147" spans="2:12">
      <c r="B147" s="510"/>
      <c r="C147" s="510"/>
      <c r="D147" s="510"/>
      <c r="E147" s="510"/>
      <c r="F147" s="510"/>
      <c r="G147" s="510"/>
      <c r="H147" s="497"/>
      <c r="I147" s="497"/>
      <c r="J147" s="497"/>
      <c r="K147" s="497"/>
      <c r="L147" s="497"/>
    </row>
    <row r="148" spans="2:12">
      <c r="B148" s="510"/>
      <c r="C148" s="510"/>
      <c r="D148" s="510"/>
      <c r="E148" s="510"/>
      <c r="F148" s="510"/>
      <c r="G148" s="510"/>
      <c r="H148" s="497"/>
      <c r="I148" s="497"/>
      <c r="J148" s="497"/>
      <c r="K148" s="497"/>
      <c r="L148" s="497"/>
    </row>
    <row r="149" spans="2:12">
      <c r="B149" s="510"/>
      <c r="C149" s="510"/>
      <c r="D149" s="510"/>
      <c r="E149" s="510"/>
      <c r="F149" s="510"/>
      <c r="G149" s="510"/>
      <c r="H149" s="497"/>
      <c r="I149" s="497"/>
      <c r="J149" s="497"/>
      <c r="K149" s="497"/>
      <c r="L149" s="497"/>
    </row>
    <row r="150" spans="2:12">
      <c r="B150" s="510"/>
      <c r="C150" s="510"/>
      <c r="D150" s="510"/>
      <c r="E150" s="510"/>
      <c r="F150" s="510"/>
      <c r="G150" s="510"/>
      <c r="H150" s="497"/>
      <c r="I150" s="497"/>
      <c r="J150" s="497"/>
      <c r="K150" s="497"/>
      <c r="L150" s="497"/>
    </row>
    <row r="151" spans="2:12">
      <c r="B151" s="510"/>
      <c r="C151" s="510"/>
      <c r="D151" s="510"/>
      <c r="E151" s="510"/>
      <c r="F151" s="510"/>
      <c r="G151" s="510"/>
      <c r="H151" s="497"/>
      <c r="I151" s="497"/>
      <c r="J151" s="497"/>
      <c r="K151" s="497"/>
      <c r="L151" s="497"/>
    </row>
    <row r="152" spans="2:12">
      <c r="B152" s="510"/>
      <c r="C152" s="510"/>
      <c r="D152" s="510"/>
      <c r="E152" s="510"/>
      <c r="F152" s="510"/>
      <c r="G152" s="510"/>
      <c r="H152" s="497"/>
      <c r="I152" s="497"/>
      <c r="J152" s="497"/>
      <c r="K152" s="497"/>
      <c r="L152" s="497"/>
    </row>
    <row r="153" spans="2:12">
      <c r="B153" s="510"/>
      <c r="C153" s="510"/>
      <c r="D153" s="510"/>
      <c r="E153" s="510"/>
      <c r="F153" s="510"/>
      <c r="G153" s="510"/>
      <c r="H153" s="497"/>
      <c r="I153" s="497"/>
      <c r="J153" s="497"/>
      <c r="K153" s="497"/>
      <c r="L153" s="497"/>
    </row>
    <row r="154" spans="2:12">
      <c r="B154" s="510"/>
      <c r="C154" s="510"/>
      <c r="D154" s="510"/>
      <c r="E154" s="510"/>
      <c r="F154" s="510"/>
      <c r="G154" s="510"/>
      <c r="H154" s="497"/>
      <c r="I154" s="497"/>
      <c r="J154" s="497"/>
      <c r="K154" s="497"/>
      <c r="L154" s="497"/>
    </row>
    <row r="155" spans="2:12">
      <c r="B155" s="510"/>
      <c r="C155" s="510"/>
      <c r="D155" s="510"/>
      <c r="E155" s="510"/>
      <c r="F155" s="510"/>
      <c r="G155" s="510"/>
      <c r="H155" s="497"/>
      <c r="I155" s="497"/>
      <c r="J155" s="497"/>
      <c r="K155" s="497"/>
      <c r="L155" s="497"/>
    </row>
    <row r="156" spans="2:12">
      <c r="B156" s="510"/>
      <c r="C156" s="510"/>
      <c r="D156" s="510"/>
      <c r="E156" s="510"/>
      <c r="F156" s="510"/>
      <c r="G156" s="510"/>
      <c r="H156" s="497"/>
      <c r="I156" s="497"/>
      <c r="J156" s="497"/>
      <c r="K156" s="497"/>
      <c r="L156" s="497"/>
    </row>
    <row r="157" spans="2:12">
      <c r="B157" s="510"/>
      <c r="C157" s="510"/>
      <c r="D157" s="510"/>
      <c r="E157" s="510"/>
      <c r="F157" s="510"/>
      <c r="G157" s="510"/>
      <c r="H157" s="497"/>
      <c r="I157" s="497"/>
      <c r="J157" s="497"/>
      <c r="K157" s="497"/>
      <c r="L157" s="497"/>
    </row>
    <row r="158" spans="2:12">
      <c r="B158" s="510"/>
      <c r="C158" s="510"/>
      <c r="D158" s="510"/>
      <c r="E158" s="510"/>
      <c r="F158" s="510"/>
      <c r="G158" s="510"/>
      <c r="H158" s="497"/>
      <c r="I158" s="497"/>
      <c r="J158" s="497"/>
      <c r="K158" s="497"/>
      <c r="L158" s="497"/>
    </row>
    <row r="159" spans="2:12">
      <c r="B159" s="510"/>
      <c r="C159" s="510"/>
      <c r="D159" s="510"/>
      <c r="E159" s="510"/>
      <c r="F159" s="510"/>
      <c r="G159" s="510"/>
      <c r="H159" s="497"/>
      <c r="I159" s="497"/>
      <c r="J159" s="497"/>
      <c r="K159" s="497"/>
      <c r="L159" s="497"/>
    </row>
    <row r="160" spans="2:12">
      <c r="B160" s="510"/>
      <c r="C160" s="510"/>
      <c r="D160" s="510"/>
      <c r="E160" s="510"/>
      <c r="F160" s="510"/>
      <c r="G160" s="510"/>
      <c r="H160" s="497"/>
      <c r="I160" s="497"/>
      <c r="J160" s="497"/>
      <c r="K160" s="497"/>
      <c r="L160" s="497"/>
    </row>
    <row r="161" spans="2:12">
      <c r="B161" s="510"/>
      <c r="C161" s="510"/>
      <c r="D161" s="510"/>
      <c r="E161" s="510"/>
      <c r="F161" s="510"/>
      <c r="G161" s="510"/>
      <c r="H161" s="497"/>
      <c r="I161" s="497"/>
      <c r="J161" s="497"/>
      <c r="K161" s="497"/>
      <c r="L161" s="497"/>
    </row>
    <row r="162" spans="2:12">
      <c r="B162" s="510"/>
      <c r="C162" s="510"/>
      <c r="D162" s="510"/>
      <c r="E162" s="510"/>
      <c r="F162" s="510"/>
      <c r="G162" s="510"/>
      <c r="H162" s="497"/>
      <c r="I162" s="497"/>
      <c r="J162" s="497"/>
      <c r="K162" s="497"/>
      <c r="L162" s="497"/>
    </row>
    <row r="163" spans="2:12">
      <c r="B163" s="510"/>
      <c r="C163" s="510"/>
      <c r="D163" s="510"/>
      <c r="E163" s="510"/>
      <c r="F163" s="510"/>
      <c r="G163" s="510"/>
      <c r="H163" s="497"/>
      <c r="I163" s="497"/>
      <c r="J163" s="497"/>
      <c r="K163" s="497"/>
      <c r="L163" s="497"/>
    </row>
    <row r="164" spans="2:12">
      <c r="B164" s="510"/>
      <c r="C164" s="510"/>
      <c r="D164" s="510"/>
      <c r="E164" s="510"/>
      <c r="F164" s="510"/>
      <c r="G164" s="510"/>
      <c r="H164" s="497"/>
      <c r="I164" s="497"/>
      <c r="J164" s="497"/>
      <c r="K164" s="497"/>
      <c r="L164" s="497"/>
    </row>
    <row r="165" spans="2:12">
      <c r="B165" s="510"/>
      <c r="C165" s="510"/>
      <c r="D165" s="510"/>
      <c r="E165" s="510"/>
      <c r="F165" s="510"/>
      <c r="G165" s="510"/>
      <c r="H165" s="497"/>
      <c r="I165" s="497"/>
      <c r="J165" s="497"/>
      <c r="K165" s="497"/>
      <c r="L165" s="497"/>
    </row>
    <row r="166" spans="2:12">
      <c r="B166" s="510"/>
      <c r="C166" s="510"/>
      <c r="D166" s="510"/>
      <c r="E166" s="510"/>
      <c r="F166" s="510"/>
      <c r="G166" s="510"/>
      <c r="H166" s="497"/>
      <c r="I166" s="497"/>
      <c r="J166" s="497"/>
      <c r="K166" s="497"/>
      <c r="L166" s="497"/>
    </row>
    <row r="167" spans="2:12">
      <c r="B167" s="510"/>
      <c r="C167" s="510"/>
      <c r="D167" s="510"/>
      <c r="E167" s="510"/>
      <c r="F167" s="510"/>
      <c r="G167" s="510"/>
      <c r="H167" s="497"/>
      <c r="I167" s="497"/>
      <c r="J167" s="497"/>
      <c r="K167" s="497"/>
      <c r="L167" s="497"/>
    </row>
    <row r="168" spans="2:12">
      <c r="B168" s="510"/>
      <c r="C168" s="510"/>
      <c r="D168" s="510"/>
      <c r="E168" s="510"/>
      <c r="F168" s="510"/>
      <c r="G168" s="510"/>
      <c r="H168" s="497"/>
      <c r="I168" s="497"/>
      <c r="J168" s="497"/>
      <c r="K168" s="497"/>
      <c r="L168" s="497"/>
    </row>
    <row r="169" spans="2:12">
      <c r="B169" s="510"/>
      <c r="C169" s="510"/>
      <c r="D169" s="510"/>
      <c r="E169" s="510"/>
      <c r="F169" s="510"/>
      <c r="G169" s="510"/>
      <c r="H169" s="497"/>
      <c r="I169" s="497"/>
      <c r="J169" s="497"/>
      <c r="K169" s="497"/>
      <c r="L169" s="497"/>
    </row>
    <row r="170" spans="2:12">
      <c r="B170" s="510"/>
      <c r="C170" s="510"/>
      <c r="D170" s="510"/>
      <c r="E170" s="510"/>
      <c r="F170" s="510"/>
      <c r="G170" s="510"/>
      <c r="H170" s="497"/>
      <c r="I170" s="497"/>
      <c r="J170" s="497"/>
      <c r="K170" s="497"/>
      <c r="L170" s="497"/>
    </row>
    <row r="171" spans="2:12">
      <c r="B171" s="510"/>
      <c r="C171" s="510"/>
      <c r="D171" s="510"/>
      <c r="E171" s="510"/>
      <c r="F171" s="510"/>
      <c r="G171" s="510"/>
      <c r="H171" s="497"/>
      <c r="I171" s="497"/>
      <c r="J171" s="497"/>
      <c r="K171" s="497"/>
      <c r="L171" s="497"/>
    </row>
    <row r="172" spans="2:12">
      <c r="B172" s="510"/>
      <c r="C172" s="510"/>
      <c r="D172" s="510"/>
      <c r="E172" s="510"/>
      <c r="F172" s="510"/>
      <c r="G172" s="510"/>
      <c r="H172" s="497"/>
      <c r="I172" s="497"/>
      <c r="J172" s="497"/>
      <c r="K172" s="497"/>
      <c r="L172" s="497"/>
    </row>
    <row r="173" spans="2:12">
      <c r="B173" s="510"/>
      <c r="C173" s="510"/>
      <c r="D173" s="510"/>
      <c r="E173" s="510"/>
      <c r="F173" s="510"/>
      <c r="G173" s="510"/>
      <c r="H173" s="497"/>
      <c r="I173" s="497"/>
      <c r="J173" s="497"/>
      <c r="K173" s="497"/>
      <c r="L173" s="497"/>
    </row>
    <row r="174" spans="2:12">
      <c r="B174" s="510"/>
      <c r="C174" s="510"/>
      <c r="D174" s="510"/>
      <c r="E174" s="510"/>
      <c r="F174" s="510"/>
      <c r="G174" s="510"/>
      <c r="H174" s="497"/>
      <c r="I174" s="497"/>
      <c r="J174" s="497"/>
      <c r="K174" s="497"/>
      <c r="L174" s="497"/>
    </row>
    <row r="175" spans="2:12">
      <c r="B175" s="510"/>
      <c r="C175" s="510"/>
      <c r="D175" s="510"/>
      <c r="E175" s="510"/>
      <c r="F175" s="510"/>
      <c r="G175" s="510"/>
      <c r="H175" s="497"/>
      <c r="I175" s="497"/>
      <c r="J175" s="497"/>
      <c r="K175" s="497"/>
      <c r="L175" s="497"/>
    </row>
    <row r="176" spans="2:12">
      <c r="B176" s="510"/>
      <c r="C176" s="510"/>
      <c r="D176" s="510"/>
      <c r="E176" s="510"/>
      <c r="F176" s="510"/>
      <c r="G176" s="510"/>
      <c r="H176" s="497"/>
      <c r="I176" s="497"/>
      <c r="J176" s="497"/>
      <c r="K176" s="497"/>
      <c r="L176" s="497"/>
    </row>
    <row r="177" spans="2:12">
      <c r="B177" s="510"/>
      <c r="C177" s="510"/>
      <c r="D177" s="510"/>
      <c r="E177" s="510"/>
      <c r="F177" s="510"/>
      <c r="G177" s="510"/>
      <c r="H177" s="497"/>
      <c r="I177" s="497"/>
      <c r="J177" s="497"/>
      <c r="K177" s="497"/>
      <c r="L177" s="497"/>
    </row>
    <row r="178" spans="2:12">
      <c r="B178" s="510"/>
      <c r="C178" s="510"/>
      <c r="D178" s="510"/>
      <c r="E178" s="510"/>
      <c r="F178" s="510"/>
      <c r="G178" s="510"/>
      <c r="H178" s="497"/>
      <c r="I178" s="497"/>
      <c r="J178" s="497"/>
      <c r="K178" s="497"/>
      <c r="L178" s="497"/>
    </row>
    <row r="179" spans="2:12">
      <c r="B179" s="510"/>
      <c r="C179" s="510"/>
      <c r="D179" s="510"/>
      <c r="E179" s="510"/>
      <c r="F179" s="510"/>
      <c r="G179" s="510"/>
      <c r="H179" s="497"/>
      <c r="I179" s="497"/>
      <c r="J179" s="497"/>
      <c r="K179" s="497"/>
      <c r="L179" s="497"/>
    </row>
    <row r="180" spans="2:12">
      <c r="B180" s="510"/>
      <c r="C180" s="510"/>
      <c r="D180" s="510"/>
      <c r="E180" s="510"/>
      <c r="F180" s="510"/>
      <c r="G180" s="510"/>
      <c r="H180" s="497"/>
      <c r="I180" s="497"/>
      <c r="J180" s="497"/>
      <c r="K180" s="497"/>
      <c r="L180" s="497"/>
    </row>
    <row r="181" spans="2:12">
      <c r="B181" s="510"/>
      <c r="C181" s="510"/>
      <c r="D181" s="510"/>
      <c r="E181" s="510"/>
      <c r="F181" s="510"/>
      <c r="G181" s="510"/>
      <c r="H181" s="497"/>
      <c r="I181" s="497"/>
      <c r="J181" s="497"/>
      <c r="K181" s="497"/>
      <c r="L181" s="497"/>
    </row>
    <row r="182" spans="2:12">
      <c r="B182" s="510"/>
      <c r="C182" s="510"/>
      <c r="D182" s="510"/>
      <c r="E182" s="510"/>
      <c r="F182" s="510"/>
      <c r="G182" s="510"/>
      <c r="H182" s="497"/>
      <c r="I182" s="497"/>
      <c r="J182" s="497"/>
      <c r="K182" s="497"/>
      <c r="L182" s="497"/>
    </row>
    <row r="183" spans="2:12">
      <c r="B183" s="510"/>
      <c r="C183" s="510"/>
      <c r="D183" s="510"/>
      <c r="E183" s="510"/>
      <c r="F183" s="510"/>
      <c r="G183" s="510"/>
      <c r="H183" s="497"/>
      <c r="I183" s="497"/>
      <c r="J183" s="497"/>
      <c r="K183" s="497"/>
      <c r="L183" s="497"/>
    </row>
    <row r="184" spans="2:12">
      <c r="B184" s="510"/>
      <c r="C184" s="510"/>
      <c r="D184" s="510"/>
      <c r="E184" s="510"/>
      <c r="F184" s="510"/>
      <c r="G184" s="510"/>
      <c r="H184" s="497"/>
      <c r="I184" s="497"/>
      <c r="J184" s="497"/>
      <c r="K184" s="497"/>
      <c r="L184" s="497"/>
    </row>
    <row r="185" spans="2:12">
      <c r="B185" s="510"/>
      <c r="C185" s="510"/>
      <c r="D185" s="510"/>
      <c r="E185" s="510"/>
      <c r="F185" s="510"/>
      <c r="G185" s="510"/>
      <c r="H185" s="497"/>
      <c r="I185" s="497"/>
      <c r="J185" s="497"/>
      <c r="K185" s="497"/>
      <c r="L185" s="497"/>
    </row>
    <row r="186" spans="2:12">
      <c r="B186" s="510"/>
      <c r="C186" s="510"/>
      <c r="D186" s="510"/>
      <c r="E186" s="510"/>
      <c r="F186" s="510"/>
      <c r="G186" s="510"/>
      <c r="H186" s="497"/>
      <c r="I186" s="497"/>
      <c r="J186" s="497"/>
      <c r="K186" s="497"/>
      <c r="L186" s="497"/>
    </row>
    <row r="187" spans="2:12">
      <c r="B187" s="510"/>
      <c r="C187" s="510"/>
      <c r="D187" s="510"/>
      <c r="E187" s="510"/>
      <c r="F187" s="510"/>
      <c r="G187" s="510"/>
      <c r="H187" s="497"/>
      <c r="I187" s="497"/>
      <c r="J187" s="497"/>
      <c r="K187" s="497"/>
      <c r="L187" s="497"/>
    </row>
    <row r="188" spans="2:12">
      <c r="B188" s="510"/>
      <c r="C188" s="510"/>
      <c r="D188" s="510"/>
      <c r="E188" s="510"/>
      <c r="F188" s="510"/>
      <c r="G188" s="510"/>
      <c r="H188" s="497"/>
      <c r="I188" s="497"/>
      <c r="J188" s="497"/>
      <c r="K188" s="497"/>
      <c r="L188" s="497"/>
    </row>
    <row r="189" spans="2:12">
      <c r="B189" s="510"/>
      <c r="C189" s="510"/>
      <c r="D189" s="510"/>
      <c r="E189" s="510"/>
      <c r="F189" s="510"/>
      <c r="G189" s="510"/>
      <c r="H189" s="497"/>
      <c r="I189" s="497"/>
      <c r="J189" s="497"/>
      <c r="K189" s="497"/>
      <c r="L189" s="497"/>
    </row>
    <row r="190" spans="2:12">
      <c r="B190" s="510"/>
      <c r="C190" s="510"/>
      <c r="D190" s="510"/>
      <c r="E190" s="510"/>
      <c r="F190" s="510"/>
      <c r="G190" s="510"/>
      <c r="H190" s="497"/>
      <c r="I190" s="497"/>
      <c r="J190" s="497"/>
      <c r="K190" s="497"/>
      <c r="L190" s="497"/>
    </row>
    <row r="191" spans="2:12">
      <c r="B191" s="510"/>
      <c r="C191" s="510"/>
      <c r="D191" s="510"/>
      <c r="E191" s="510"/>
      <c r="F191" s="510"/>
      <c r="G191" s="510"/>
      <c r="H191" s="497"/>
      <c r="I191" s="497"/>
      <c r="J191" s="497"/>
      <c r="K191" s="497"/>
      <c r="L191" s="497"/>
    </row>
    <row r="192" spans="2:12">
      <c r="B192" s="510"/>
      <c r="C192" s="510"/>
      <c r="D192" s="510"/>
      <c r="E192" s="510"/>
      <c r="F192" s="510"/>
      <c r="G192" s="510"/>
      <c r="H192" s="497"/>
      <c r="I192" s="497"/>
      <c r="J192" s="497"/>
      <c r="K192" s="497"/>
      <c r="L192" s="497"/>
    </row>
    <row r="193" spans="2:12">
      <c r="B193" s="510"/>
      <c r="C193" s="510"/>
      <c r="D193" s="510"/>
      <c r="E193" s="510"/>
      <c r="F193" s="510"/>
      <c r="G193" s="510"/>
      <c r="H193" s="497"/>
      <c r="I193" s="497"/>
      <c r="J193" s="497"/>
      <c r="K193" s="497"/>
      <c r="L193" s="497"/>
    </row>
    <row r="194" spans="2:12">
      <c r="B194" s="510"/>
      <c r="C194" s="510"/>
      <c r="D194" s="510"/>
      <c r="E194" s="510"/>
      <c r="F194" s="510"/>
      <c r="G194" s="510"/>
      <c r="H194" s="497"/>
      <c r="I194" s="497"/>
      <c r="J194" s="497"/>
      <c r="K194" s="497"/>
      <c r="L194" s="497"/>
    </row>
    <row r="195" spans="2:12">
      <c r="B195" s="510"/>
      <c r="C195" s="510"/>
      <c r="D195" s="510"/>
      <c r="E195" s="510"/>
      <c r="F195" s="510"/>
      <c r="G195" s="510"/>
      <c r="H195" s="497"/>
      <c r="I195" s="497"/>
      <c r="J195" s="497"/>
      <c r="K195" s="497"/>
      <c r="L195" s="497"/>
    </row>
    <row r="196" spans="2:12">
      <c r="B196" s="510"/>
      <c r="C196" s="510"/>
      <c r="D196" s="510"/>
      <c r="E196" s="510"/>
      <c r="F196" s="510"/>
      <c r="G196" s="510"/>
      <c r="H196" s="497"/>
      <c r="I196" s="497"/>
      <c r="J196" s="497"/>
      <c r="K196" s="497"/>
      <c r="L196" s="497"/>
    </row>
    <row r="197" spans="2:12">
      <c r="B197" s="510"/>
      <c r="C197" s="510"/>
      <c r="D197" s="510"/>
      <c r="E197" s="510"/>
      <c r="F197" s="510"/>
      <c r="G197" s="510"/>
      <c r="H197" s="497"/>
      <c r="I197" s="497"/>
      <c r="J197" s="497"/>
      <c r="K197" s="497"/>
      <c r="L197" s="497"/>
    </row>
    <row r="198" spans="2:12">
      <c r="B198" s="510"/>
      <c r="C198" s="510"/>
      <c r="D198" s="510"/>
      <c r="E198" s="510"/>
      <c r="F198" s="510"/>
      <c r="G198" s="510"/>
      <c r="H198" s="497"/>
      <c r="I198" s="497"/>
      <c r="J198" s="497"/>
      <c r="K198" s="497"/>
      <c r="L198" s="497"/>
    </row>
    <row r="199" spans="2:12">
      <c r="B199" s="510"/>
      <c r="C199" s="510"/>
      <c r="D199" s="510"/>
      <c r="E199" s="510"/>
      <c r="F199" s="510"/>
      <c r="G199" s="510"/>
      <c r="H199" s="497"/>
      <c r="I199" s="497"/>
      <c r="J199" s="497"/>
      <c r="K199" s="497"/>
      <c r="L199" s="497"/>
    </row>
    <row r="200" spans="2:12">
      <c r="B200" s="510"/>
      <c r="C200" s="510"/>
      <c r="D200" s="510"/>
      <c r="E200" s="510"/>
      <c r="F200" s="510"/>
      <c r="G200" s="510"/>
      <c r="H200" s="497"/>
      <c r="I200" s="497"/>
      <c r="J200" s="497"/>
      <c r="K200" s="497"/>
      <c r="L200" s="497"/>
    </row>
    <row r="201" spans="2:12">
      <c r="B201" s="510"/>
      <c r="C201" s="510"/>
      <c r="D201" s="510"/>
      <c r="E201" s="510"/>
      <c r="F201" s="510"/>
      <c r="G201" s="510"/>
      <c r="H201" s="497"/>
      <c r="I201" s="497"/>
      <c r="J201" s="497"/>
      <c r="K201" s="497"/>
      <c r="L201" s="497"/>
    </row>
    <row r="202" spans="2:12">
      <c r="B202" s="510"/>
      <c r="C202" s="510"/>
      <c r="D202" s="510"/>
      <c r="E202" s="510"/>
      <c r="F202" s="510"/>
      <c r="G202" s="510"/>
      <c r="H202" s="497"/>
      <c r="I202" s="497"/>
      <c r="J202" s="497"/>
      <c r="K202" s="497"/>
      <c r="L202" s="497"/>
    </row>
    <row r="203" spans="2:12">
      <c r="B203" s="510"/>
      <c r="C203" s="510"/>
      <c r="D203" s="510"/>
      <c r="E203" s="510"/>
      <c r="F203" s="510"/>
      <c r="G203" s="510"/>
      <c r="H203" s="497"/>
      <c r="I203" s="497"/>
      <c r="J203" s="497"/>
      <c r="K203" s="497"/>
      <c r="L203" s="497"/>
    </row>
    <row r="204" spans="2:12">
      <c r="B204" s="510"/>
      <c r="C204" s="510"/>
      <c r="D204" s="510"/>
      <c r="E204" s="510"/>
      <c r="F204" s="510"/>
      <c r="G204" s="510"/>
      <c r="H204" s="497"/>
      <c r="I204" s="497"/>
      <c r="J204" s="497"/>
      <c r="K204" s="497"/>
      <c r="L204" s="497"/>
    </row>
    <row r="205" spans="2:12">
      <c r="B205" s="510"/>
      <c r="C205" s="510"/>
      <c r="D205" s="510"/>
      <c r="E205" s="510"/>
      <c r="F205" s="510"/>
      <c r="G205" s="510"/>
      <c r="H205" s="497"/>
      <c r="I205" s="497"/>
      <c r="J205" s="497"/>
      <c r="K205" s="497"/>
      <c r="L205" s="497"/>
    </row>
    <row r="206" spans="2:12">
      <c r="B206" s="510"/>
      <c r="C206" s="510"/>
      <c r="D206" s="510"/>
      <c r="E206" s="510"/>
      <c r="F206" s="510"/>
      <c r="G206" s="510"/>
      <c r="H206" s="497"/>
      <c r="I206" s="497"/>
      <c r="J206" s="497"/>
      <c r="K206" s="497"/>
      <c r="L206" s="497"/>
    </row>
    <row r="207" spans="2:12">
      <c r="B207" s="510"/>
      <c r="C207" s="510"/>
      <c r="D207" s="510"/>
      <c r="E207" s="510"/>
      <c r="F207" s="510"/>
      <c r="G207" s="510"/>
      <c r="H207" s="497"/>
      <c r="I207" s="497"/>
      <c r="J207" s="497"/>
      <c r="K207" s="497"/>
      <c r="L207" s="497"/>
    </row>
    <row r="208" spans="2:12">
      <c r="B208" s="510"/>
      <c r="C208" s="510"/>
      <c r="D208" s="510"/>
      <c r="E208" s="510"/>
      <c r="F208" s="510"/>
      <c r="G208" s="510"/>
      <c r="H208" s="497"/>
      <c r="I208" s="497"/>
      <c r="J208" s="497"/>
      <c r="K208" s="497"/>
      <c r="L208" s="497"/>
    </row>
    <row r="209" spans="2:12">
      <c r="B209" s="510"/>
      <c r="C209" s="510"/>
      <c r="D209" s="510"/>
      <c r="E209" s="510"/>
      <c r="F209" s="510"/>
      <c r="G209" s="510"/>
      <c r="H209" s="497"/>
      <c r="I209" s="497"/>
      <c r="J209" s="497"/>
      <c r="K209" s="497"/>
      <c r="L209" s="497"/>
    </row>
    <row r="210" spans="2:12">
      <c r="B210" s="510"/>
      <c r="C210" s="510"/>
      <c r="D210" s="510"/>
      <c r="E210" s="510"/>
      <c r="F210" s="510"/>
      <c r="G210" s="510"/>
      <c r="H210" s="497"/>
      <c r="I210" s="497"/>
      <c r="J210" s="497"/>
      <c r="K210" s="497"/>
      <c r="L210" s="497"/>
    </row>
    <row r="211" spans="2:12">
      <c r="B211" s="510"/>
      <c r="C211" s="510"/>
      <c r="D211" s="510"/>
      <c r="E211" s="510"/>
      <c r="F211" s="510"/>
      <c r="G211" s="510"/>
      <c r="H211" s="497"/>
      <c r="I211" s="497"/>
      <c r="J211" s="497"/>
      <c r="K211" s="497"/>
      <c r="L211" s="497"/>
    </row>
    <row r="212" spans="2:12">
      <c r="B212" s="510"/>
      <c r="C212" s="510"/>
      <c r="D212" s="510"/>
      <c r="E212" s="510"/>
      <c r="F212" s="510"/>
      <c r="G212" s="510"/>
      <c r="H212" s="497"/>
      <c r="I212" s="497"/>
      <c r="J212" s="497"/>
      <c r="K212" s="497"/>
      <c r="L212" s="497"/>
    </row>
    <row r="213" spans="2:12">
      <c r="B213" s="510"/>
      <c r="C213" s="510"/>
      <c r="D213" s="510"/>
      <c r="E213" s="510"/>
      <c r="F213" s="510"/>
      <c r="G213" s="510"/>
      <c r="H213" s="497"/>
      <c r="I213" s="497"/>
      <c r="J213" s="497"/>
      <c r="K213" s="497"/>
      <c r="L213" s="497"/>
    </row>
    <row r="214" spans="2:12">
      <c r="B214" s="510"/>
      <c r="C214" s="510"/>
      <c r="D214" s="510"/>
      <c r="E214" s="510"/>
      <c r="F214" s="510"/>
      <c r="G214" s="510"/>
      <c r="H214" s="497"/>
      <c r="I214" s="497"/>
      <c r="J214" s="497"/>
      <c r="K214" s="497"/>
      <c r="L214" s="497"/>
    </row>
    <row r="215" spans="2:12">
      <c r="B215" s="510"/>
      <c r="C215" s="510"/>
      <c r="D215" s="510"/>
      <c r="E215" s="510"/>
      <c r="F215" s="510"/>
      <c r="G215" s="510"/>
      <c r="H215" s="497"/>
      <c r="I215" s="497"/>
      <c r="J215" s="497"/>
      <c r="K215" s="497"/>
      <c r="L215" s="497"/>
    </row>
    <row r="216" spans="2:12">
      <c r="B216" s="510"/>
      <c r="C216" s="510"/>
      <c r="D216" s="510"/>
      <c r="E216" s="510"/>
      <c r="F216" s="510"/>
      <c r="G216" s="510"/>
      <c r="H216" s="497"/>
      <c r="I216" s="497"/>
      <c r="J216" s="497"/>
      <c r="K216" s="497"/>
      <c r="L216" s="497"/>
    </row>
    <row r="217" spans="2:12">
      <c r="B217" s="510"/>
      <c r="C217" s="510"/>
      <c r="D217" s="510"/>
      <c r="E217" s="510"/>
      <c r="F217" s="510"/>
      <c r="G217" s="510"/>
      <c r="H217" s="497"/>
      <c r="I217" s="497"/>
      <c r="J217" s="497"/>
      <c r="K217" s="497"/>
      <c r="L217" s="497"/>
    </row>
    <row r="218" spans="2:12">
      <c r="B218" s="510"/>
      <c r="C218" s="510"/>
      <c r="D218" s="510"/>
      <c r="E218" s="510"/>
      <c r="F218" s="510"/>
      <c r="G218" s="510"/>
      <c r="H218" s="497"/>
      <c r="I218" s="497"/>
      <c r="J218" s="497"/>
      <c r="K218" s="497"/>
      <c r="L218" s="497"/>
    </row>
    <row r="219" spans="2:12">
      <c r="B219" s="510"/>
      <c r="C219" s="510"/>
      <c r="D219" s="510"/>
      <c r="E219" s="510"/>
      <c r="F219" s="510"/>
      <c r="G219" s="510"/>
      <c r="H219" s="497"/>
      <c r="I219" s="497"/>
      <c r="J219" s="497"/>
      <c r="K219" s="497"/>
      <c r="L219" s="497"/>
    </row>
    <row r="220" spans="2:12">
      <c r="B220" s="510"/>
      <c r="C220" s="510"/>
      <c r="D220" s="510"/>
      <c r="E220" s="510"/>
      <c r="F220" s="510"/>
      <c r="G220" s="510"/>
      <c r="H220" s="497"/>
      <c r="I220" s="497"/>
      <c r="J220" s="497"/>
      <c r="K220" s="497"/>
      <c r="L220" s="497"/>
    </row>
    <row r="221" spans="2:12">
      <c r="B221" s="510"/>
      <c r="C221" s="510"/>
      <c r="D221" s="510"/>
      <c r="E221" s="510"/>
      <c r="F221" s="510"/>
      <c r="G221" s="510"/>
      <c r="H221" s="497"/>
      <c r="I221" s="497"/>
      <c r="J221" s="497"/>
      <c r="K221" s="497"/>
      <c r="L221" s="497"/>
    </row>
    <row r="222" spans="2:12">
      <c r="B222" s="510"/>
      <c r="C222" s="510"/>
      <c r="D222" s="510"/>
      <c r="E222" s="510"/>
      <c r="F222" s="510"/>
      <c r="G222" s="510"/>
      <c r="H222" s="497"/>
      <c r="I222" s="497"/>
      <c r="J222" s="497"/>
      <c r="K222" s="497"/>
      <c r="L222" s="497"/>
    </row>
    <row r="223" spans="2:12">
      <c r="B223" s="510"/>
      <c r="C223" s="510"/>
      <c r="D223" s="510"/>
      <c r="E223" s="510"/>
      <c r="F223" s="510"/>
      <c r="G223" s="510"/>
      <c r="H223" s="497"/>
      <c r="I223" s="497"/>
      <c r="J223" s="497"/>
      <c r="K223" s="497"/>
      <c r="L223" s="497"/>
    </row>
    <row r="224" spans="2:12">
      <c r="B224" s="510"/>
      <c r="C224" s="510"/>
      <c r="D224" s="510"/>
      <c r="E224" s="510"/>
      <c r="F224" s="510"/>
      <c r="G224" s="510"/>
      <c r="H224" s="497"/>
      <c r="I224" s="497"/>
      <c r="J224" s="497"/>
      <c r="K224" s="497"/>
      <c r="L224" s="497"/>
    </row>
    <row r="225" spans="2:12">
      <c r="B225" s="510"/>
      <c r="C225" s="510"/>
      <c r="D225" s="510"/>
      <c r="E225" s="510"/>
      <c r="F225" s="510"/>
      <c r="G225" s="510"/>
      <c r="H225" s="497"/>
      <c r="I225" s="497"/>
      <c r="J225" s="497"/>
      <c r="K225" s="497"/>
      <c r="L225" s="497"/>
    </row>
    <row r="226" spans="2:12">
      <c r="B226" s="510"/>
      <c r="C226" s="510"/>
      <c r="D226" s="510"/>
      <c r="E226" s="510"/>
      <c r="F226" s="510"/>
      <c r="G226" s="510"/>
      <c r="H226" s="497"/>
      <c r="I226" s="497"/>
      <c r="J226" s="497"/>
      <c r="K226" s="497"/>
      <c r="L226" s="497"/>
    </row>
    <row r="227" spans="2:12">
      <c r="B227" s="510"/>
      <c r="C227" s="510"/>
      <c r="D227" s="510"/>
      <c r="E227" s="510"/>
      <c r="F227" s="510"/>
      <c r="G227" s="510"/>
      <c r="H227" s="497"/>
      <c r="I227" s="497"/>
      <c r="J227" s="497"/>
      <c r="K227" s="497"/>
      <c r="L227" s="497"/>
    </row>
    <row r="228" spans="2:12">
      <c r="B228" s="510"/>
      <c r="C228" s="510"/>
      <c r="D228" s="510"/>
      <c r="E228" s="510"/>
      <c r="F228" s="510"/>
      <c r="G228" s="510"/>
      <c r="H228" s="497"/>
      <c r="I228" s="497"/>
      <c r="J228" s="497"/>
      <c r="K228" s="497"/>
      <c r="L228" s="497"/>
    </row>
    <row r="229" spans="2:12">
      <c r="B229" s="510"/>
      <c r="C229" s="510"/>
      <c r="D229" s="510"/>
      <c r="E229" s="510"/>
      <c r="F229" s="510"/>
      <c r="G229" s="510"/>
      <c r="H229" s="497"/>
      <c r="I229" s="497"/>
      <c r="J229" s="497"/>
      <c r="K229" s="497"/>
      <c r="L229" s="497"/>
    </row>
    <row r="230" spans="2:12">
      <c r="B230" s="510"/>
      <c r="C230" s="510"/>
      <c r="D230" s="510"/>
      <c r="E230" s="510"/>
      <c r="F230" s="510"/>
      <c r="G230" s="510"/>
      <c r="H230" s="497"/>
      <c r="I230" s="497"/>
      <c r="J230" s="497"/>
      <c r="K230" s="497"/>
      <c r="L230" s="497"/>
    </row>
    <row r="231" spans="2:12">
      <c r="B231" s="510"/>
      <c r="C231" s="510"/>
      <c r="D231" s="510"/>
      <c r="E231" s="510"/>
      <c r="F231" s="510"/>
      <c r="G231" s="510"/>
      <c r="H231" s="497"/>
      <c r="I231" s="497"/>
      <c r="J231" s="497"/>
      <c r="K231" s="497"/>
      <c r="L231" s="497"/>
    </row>
    <row r="232" spans="2:12">
      <c r="B232" s="510"/>
      <c r="C232" s="510"/>
      <c r="D232" s="510"/>
      <c r="E232" s="510"/>
      <c r="F232" s="510"/>
      <c r="G232" s="510"/>
      <c r="H232" s="497"/>
      <c r="I232" s="497"/>
      <c r="J232" s="497"/>
      <c r="K232" s="497"/>
      <c r="L232" s="497"/>
    </row>
    <row r="233" spans="2:12">
      <c r="B233" s="510"/>
      <c r="C233" s="510"/>
      <c r="D233" s="510"/>
      <c r="E233" s="510"/>
      <c r="F233" s="510"/>
      <c r="G233" s="510"/>
      <c r="H233" s="497"/>
      <c r="I233" s="497"/>
      <c r="J233" s="497"/>
      <c r="K233" s="497"/>
      <c r="L233" s="497"/>
    </row>
    <row r="234" spans="2:12">
      <c r="B234" s="510"/>
      <c r="C234" s="510"/>
      <c r="D234" s="510"/>
      <c r="E234" s="510"/>
      <c r="F234" s="510"/>
      <c r="G234" s="510"/>
      <c r="H234" s="497"/>
      <c r="I234" s="497"/>
      <c r="J234" s="497"/>
      <c r="K234" s="497"/>
      <c r="L234" s="497"/>
    </row>
    <row r="235" spans="2:12">
      <c r="B235" s="510"/>
      <c r="C235" s="510"/>
      <c r="D235" s="510"/>
      <c r="E235" s="510"/>
      <c r="F235" s="510"/>
      <c r="G235" s="510"/>
      <c r="H235" s="497"/>
      <c r="I235" s="497"/>
      <c r="J235" s="497"/>
      <c r="K235" s="497"/>
      <c r="L235" s="497"/>
    </row>
    <row r="236" spans="2:12">
      <c r="B236" s="510"/>
      <c r="C236" s="510"/>
      <c r="D236" s="510"/>
      <c r="E236" s="510"/>
      <c r="F236" s="510"/>
      <c r="G236" s="510"/>
      <c r="H236" s="497"/>
      <c r="I236" s="497"/>
      <c r="J236" s="497"/>
      <c r="K236" s="497"/>
      <c r="L236" s="497"/>
    </row>
    <row r="237" spans="2:12">
      <c r="B237" s="510"/>
      <c r="C237" s="510"/>
      <c r="D237" s="510"/>
      <c r="E237" s="510"/>
      <c r="F237" s="510"/>
      <c r="G237" s="510"/>
      <c r="H237" s="497"/>
      <c r="I237" s="497"/>
      <c r="J237" s="497"/>
      <c r="K237" s="497"/>
      <c r="L237" s="497"/>
    </row>
    <row r="238" spans="2:12">
      <c r="B238" s="510"/>
      <c r="C238" s="510"/>
      <c r="D238" s="510"/>
      <c r="E238" s="510"/>
      <c r="F238" s="510"/>
      <c r="G238" s="510"/>
      <c r="H238" s="497"/>
      <c r="I238" s="497"/>
      <c r="J238" s="497"/>
      <c r="K238" s="497"/>
      <c r="L238" s="497"/>
    </row>
    <row r="239" spans="2:12">
      <c r="B239" s="510"/>
      <c r="C239" s="510"/>
      <c r="D239" s="510"/>
      <c r="E239" s="510"/>
      <c r="F239" s="510"/>
      <c r="G239" s="510"/>
      <c r="H239" s="497"/>
      <c r="I239" s="497"/>
      <c r="J239" s="497"/>
      <c r="K239" s="497"/>
      <c r="L239" s="497"/>
    </row>
    <row r="240" spans="2:12">
      <c r="B240" s="510"/>
      <c r="C240" s="510"/>
      <c r="D240" s="510"/>
      <c r="E240" s="510"/>
      <c r="F240" s="510"/>
      <c r="G240" s="510"/>
      <c r="H240" s="497"/>
      <c r="I240" s="497"/>
      <c r="J240" s="497"/>
      <c r="K240" s="497"/>
      <c r="L240" s="497"/>
    </row>
    <row r="241" spans="2:12">
      <c r="B241" s="510"/>
      <c r="C241" s="510"/>
      <c r="D241" s="510"/>
      <c r="E241" s="510"/>
      <c r="F241" s="510"/>
      <c r="G241" s="510"/>
      <c r="H241" s="497"/>
      <c r="I241" s="497"/>
      <c r="J241" s="497"/>
      <c r="K241" s="497"/>
      <c r="L241" s="497"/>
    </row>
    <row r="242" spans="2:12">
      <c r="B242" s="510"/>
      <c r="C242" s="510"/>
      <c r="D242" s="510"/>
      <c r="E242" s="510"/>
      <c r="F242" s="510"/>
      <c r="G242" s="510"/>
      <c r="H242" s="497"/>
      <c r="I242" s="497"/>
      <c r="J242" s="497"/>
      <c r="K242" s="497"/>
      <c r="L242" s="497"/>
    </row>
    <row r="243" spans="2:12">
      <c r="B243" s="510"/>
      <c r="C243" s="510"/>
      <c r="D243" s="510"/>
      <c r="E243" s="510"/>
      <c r="F243" s="510"/>
      <c r="G243" s="510"/>
      <c r="H243" s="497"/>
      <c r="I243" s="497"/>
      <c r="J243" s="497"/>
      <c r="K243" s="497"/>
      <c r="L243" s="497"/>
    </row>
    <row r="244" spans="2:12">
      <c r="B244" s="510"/>
      <c r="C244" s="510"/>
      <c r="D244" s="510"/>
      <c r="E244" s="510"/>
      <c r="F244" s="510"/>
      <c r="G244" s="510"/>
      <c r="H244" s="497"/>
      <c r="I244" s="497"/>
      <c r="J244" s="497"/>
      <c r="K244" s="497"/>
      <c r="L244" s="497"/>
    </row>
    <row r="245" spans="2:12">
      <c r="B245" s="510"/>
      <c r="C245" s="510"/>
      <c r="D245" s="510"/>
      <c r="E245" s="510"/>
      <c r="F245" s="510"/>
      <c r="G245" s="510"/>
      <c r="H245" s="497"/>
      <c r="I245" s="497"/>
      <c r="J245" s="497"/>
      <c r="K245" s="497"/>
      <c r="L245" s="497"/>
    </row>
    <row r="246" spans="2:12">
      <c r="B246" s="510"/>
      <c r="C246" s="510"/>
      <c r="D246" s="510"/>
      <c r="E246" s="510"/>
      <c r="F246" s="510"/>
      <c r="G246" s="510"/>
      <c r="H246" s="497"/>
      <c r="I246" s="497"/>
      <c r="J246" s="497"/>
      <c r="K246" s="497"/>
      <c r="L246" s="497"/>
    </row>
    <row r="247" spans="2:12">
      <c r="B247" s="510"/>
      <c r="C247" s="510"/>
      <c r="D247" s="510"/>
      <c r="E247" s="510"/>
      <c r="F247" s="510"/>
      <c r="G247" s="510"/>
      <c r="H247" s="497"/>
      <c r="I247" s="497"/>
      <c r="J247" s="497"/>
      <c r="K247" s="497"/>
      <c r="L247" s="497"/>
    </row>
    <row r="248" spans="2:12">
      <c r="B248" s="510"/>
      <c r="C248" s="510"/>
      <c r="D248" s="510"/>
      <c r="E248" s="510"/>
      <c r="F248" s="510"/>
      <c r="G248" s="510"/>
      <c r="H248" s="497"/>
      <c r="I248" s="497"/>
      <c r="J248" s="497"/>
      <c r="K248" s="497"/>
      <c r="L248" s="497"/>
    </row>
    <row r="249" spans="2:12">
      <c r="B249" s="510"/>
      <c r="C249" s="510"/>
      <c r="D249" s="510"/>
      <c r="E249" s="510"/>
      <c r="F249" s="510"/>
      <c r="G249" s="510"/>
      <c r="H249" s="497"/>
      <c r="I249" s="497"/>
      <c r="J249" s="497"/>
      <c r="K249" s="497"/>
      <c r="L249" s="497"/>
    </row>
    <row r="250" spans="2:12">
      <c r="B250" s="510"/>
      <c r="C250" s="510"/>
      <c r="D250" s="510"/>
      <c r="E250" s="510"/>
      <c r="F250" s="510"/>
      <c r="G250" s="510"/>
      <c r="H250" s="497"/>
      <c r="I250" s="497"/>
      <c r="J250" s="497"/>
      <c r="K250" s="497"/>
      <c r="L250" s="497"/>
    </row>
    <row r="251" spans="2:12">
      <c r="B251" s="510"/>
      <c r="C251" s="510"/>
      <c r="D251" s="510"/>
      <c r="E251" s="510"/>
      <c r="F251" s="510"/>
      <c r="G251" s="510"/>
      <c r="H251" s="497"/>
      <c r="I251" s="497"/>
      <c r="J251" s="497"/>
      <c r="K251" s="497"/>
      <c r="L251" s="497"/>
    </row>
    <row r="252" spans="2:12">
      <c r="B252" s="510"/>
      <c r="C252" s="510"/>
      <c r="D252" s="510"/>
      <c r="E252" s="510"/>
      <c r="F252" s="510"/>
      <c r="G252" s="510"/>
      <c r="H252" s="497"/>
      <c r="I252" s="497"/>
      <c r="J252" s="497"/>
      <c r="K252" s="497"/>
      <c r="L252" s="497"/>
    </row>
    <row r="253" spans="2:12">
      <c r="B253" s="510"/>
      <c r="C253" s="510"/>
      <c r="D253" s="510"/>
      <c r="E253" s="510"/>
      <c r="F253" s="510"/>
      <c r="G253" s="510"/>
      <c r="H253" s="497"/>
      <c r="I253" s="497"/>
      <c r="J253" s="497"/>
      <c r="K253" s="497"/>
      <c r="L253" s="497"/>
    </row>
    <row r="254" spans="2:12">
      <c r="B254" s="510"/>
      <c r="C254" s="510"/>
      <c r="D254" s="510"/>
      <c r="E254" s="510"/>
      <c r="F254" s="510"/>
      <c r="G254" s="510"/>
      <c r="H254" s="497"/>
      <c r="I254" s="497"/>
      <c r="J254" s="497"/>
      <c r="K254" s="497"/>
      <c r="L254" s="497"/>
    </row>
    <row r="255" spans="2:12">
      <c r="B255" s="510"/>
      <c r="C255" s="510"/>
      <c r="D255" s="510"/>
      <c r="E255" s="510"/>
      <c r="F255" s="510"/>
      <c r="G255" s="510"/>
      <c r="H255" s="497"/>
      <c r="I255" s="497"/>
      <c r="J255" s="497"/>
      <c r="K255" s="497"/>
      <c r="L255" s="497"/>
    </row>
    <row r="256" spans="2:12">
      <c r="B256" s="510"/>
      <c r="C256" s="510"/>
      <c r="D256" s="510"/>
      <c r="E256" s="510"/>
      <c r="F256" s="510"/>
      <c r="G256" s="510"/>
      <c r="H256" s="497"/>
      <c r="I256" s="497"/>
      <c r="J256" s="497"/>
      <c r="K256" s="497"/>
      <c r="L256" s="497"/>
    </row>
    <row r="257" spans="2:12">
      <c r="B257" s="510"/>
      <c r="C257" s="510"/>
      <c r="D257" s="510"/>
      <c r="E257" s="510"/>
      <c r="F257" s="510"/>
      <c r="G257" s="510"/>
      <c r="H257" s="497"/>
      <c r="I257" s="497"/>
      <c r="J257" s="497"/>
      <c r="K257" s="497"/>
      <c r="L257" s="497"/>
    </row>
    <row r="258" spans="2:12">
      <c r="B258" s="510"/>
      <c r="C258" s="510"/>
      <c r="D258" s="510"/>
      <c r="E258" s="510"/>
      <c r="F258" s="510"/>
      <c r="G258" s="510"/>
      <c r="H258" s="497"/>
      <c r="I258" s="497"/>
      <c r="J258" s="497"/>
      <c r="K258" s="497"/>
      <c r="L258" s="497"/>
    </row>
    <row r="259" spans="2:12">
      <c r="B259" s="510"/>
      <c r="C259" s="510"/>
      <c r="D259" s="510"/>
      <c r="E259" s="510"/>
      <c r="F259" s="510"/>
      <c r="G259" s="510"/>
      <c r="H259" s="497"/>
      <c r="I259" s="497"/>
      <c r="J259" s="497"/>
      <c r="K259" s="497"/>
      <c r="L259" s="497"/>
    </row>
    <row r="260" spans="2:12">
      <c r="B260" s="510"/>
      <c r="C260" s="510"/>
      <c r="D260" s="510"/>
      <c r="E260" s="510"/>
      <c r="F260" s="510"/>
      <c r="G260" s="510"/>
      <c r="H260" s="497"/>
      <c r="I260" s="497"/>
      <c r="J260" s="497"/>
      <c r="K260" s="497"/>
      <c r="L260" s="497"/>
    </row>
    <row r="261" spans="2:12">
      <c r="B261" s="510"/>
      <c r="C261" s="510"/>
      <c r="D261" s="510"/>
      <c r="E261" s="510"/>
      <c r="F261" s="510"/>
      <c r="G261" s="510"/>
      <c r="H261" s="497"/>
      <c r="I261" s="497"/>
      <c r="J261" s="497"/>
      <c r="K261" s="497"/>
      <c r="L261" s="497"/>
    </row>
    <row r="262" spans="2:12">
      <c r="B262" s="510"/>
      <c r="C262" s="510"/>
      <c r="D262" s="510"/>
      <c r="E262" s="510"/>
      <c r="F262" s="510"/>
      <c r="G262" s="510"/>
      <c r="H262" s="497"/>
      <c r="I262" s="497"/>
      <c r="J262" s="497"/>
      <c r="K262" s="497"/>
      <c r="L262" s="497"/>
    </row>
    <row r="263" spans="2:12">
      <c r="B263" s="510"/>
      <c r="C263" s="510"/>
      <c r="D263" s="510"/>
      <c r="E263" s="510"/>
      <c r="F263" s="510"/>
      <c r="G263" s="510"/>
      <c r="H263" s="497"/>
      <c r="I263" s="497"/>
      <c r="J263" s="497"/>
      <c r="K263" s="497"/>
      <c r="L263" s="497"/>
    </row>
    <row r="264" spans="2:12">
      <c r="B264" s="510"/>
      <c r="C264" s="510"/>
      <c r="D264" s="510"/>
      <c r="E264" s="510"/>
      <c r="F264" s="510"/>
      <c r="G264" s="510"/>
      <c r="H264" s="497"/>
      <c r="I264" s="497"/>
      <c r="J264" s="497"/>
      <c r="K264" s="497"/>
      <c r="L264" s="497"/>
    </row>
    <row r="265" spans="2:12">
      <c r="B265" s="510"/>
      <c r="C265" s="510"/>
      <c r="D265" s="510"/>
      <c r="E265" s="510"/>
      <c r="F265" s="510"/>
      <c r="G265" s="510"/>
      <c r="H265" s="497"/>
      <c r="I265" s="497"/>
      <c r="J265" s="497"/>
      <c r="K265" s="497"/>
      <c r="L265" s="497"/>
    </row>
    <row r="266" spans="2:12">
      <c r="B266" s="510"/>
      <c r="C266" s="510"/>
      <c r="D266" s="510"/>
      <c r="E266" s="510"/>
      <c r="F266" s="510"/>
      <c r="G266" s="510"/>
      <c r="H266" s="497"/>
      <c r="I266" s="497"/>
      <c r="J266" s="497"/>
      <c r="K266" s="497"/>
      <c r="L266" s="497"/>
    </row>
    <row r="267" spans="2:12">
      <c r="B267" s="510"/>
      <c r="C267" s="510"/>
      <c r="D267" s="510"/>
      <c r="E267" s="510"/>
      <c r="F267" s="510"/>
      <c r="G267" s="510"/>
      <c r="H267" s="497"/>
      <c r="I267" s="497"/>
      <c r="J267" s="497"/>
      <c r="K267" s="497"/>
      <c r="L267" s="497"/>
    </row>
    <row r="268" spans="2:12">
      <c r="B268" s="510"/>
      <c r="C268" s="510"/>
      <c r="D268" s="510"/>
      <c r="E268" s="510"/>
      <c r="F268" s="510"/>
      <c r="G268" s="510"/>
      <c r="H268" s="497"/>
      <c r="I268" s="497"/>
      <c r="J268" s="497"/>
      <c r="K268" s="497"/>
      <c r="L268" s="497"/>
    </row>
    <row r="269" spans="2:12">
      <c r="B269" s="510"/>
      <c r="C269" s="510"/>
      <c r="D269" s="510"/>
      <c r="E269" s="510"/>
      <c r="F269" s="510"/>
      <c r="G269" s="510"/>
      <c r="H269" s="497"/>
      <c r="I269" s="497"/>
      <c r="J269" s="497"/>
      <c r="K269" s="497"/>
      <c r="L269" s="497"/>
    </row>
    <row r="270" spans="2:12">
      <c r="B270" s="510"/>
      <c r="C270" s="510"/>
      <c r="D270" s="510"/>
      <c r="E270" s="510"/>
      <c r="F270" s="510"/>
      <c r="G270" s="510"/>
      <c r="H270" s="497"/>
      <c r="I270" s="497"/>
      <c r="J270" s="497"/>
      <c r="K270" s="497"/>
      <c r="L270" s="497"/>
    </row>
    <row r="271" spans="2:12">
      <c r="B271" s="510"/>
      <c r="C271" s="510"/>
      <c r="D271" s="510"/>
      <c r="E271" s="510"/>
      <c r="F271" s="510"/>
      <c r="G271" s="510"/>
      <c r="H271" s="497"/>
      <c r="I271" s="497"/>
      <c r="J271" s="497"/>
      <c r="K271" s="497"/>
      <c r="L271" s="497"/>
    </row>
    <row r="272" spans="2:12">
      <c r="B272" s="510"/>
      <c r="C272" s="510"/>
      <c r="D272" s="510"/>
      <c r="E272" s="510"/>
      <c r="F272" s="510"/>
      <c r="G272" s="510"/>
      <c r="H272" s="497"/>
      <c r="I272" s="497"/>
      <c r="J272" s="497"/>
      <c r="K272" s="497"/>
      <c r="L272" s="497"/>
    </row>
    <row r="273" spans="2:12">
      <c r="B273" s="510"/>
      <c r="C273" s="510"/>
      <c r="D273" s="510"/>
      <c r="E273" s="510"/>
      <c r="F273" s="510"/>
      <c r="G273" s="510"/>
      <c r="H273" s="497"/>
      <c r="I273" s="497"/>
      <c r="J273" s="497"/>
      <c r="K273" s="497"/>
      <c r="L273" s="497"/>
    </row>
    <row r="274" spans="2:12">
      <c r="B274" s="510"/>
      <c r="C274" s="510"/>
      <c r="D274" s="510"/>
      <c r="E274" s="510"/>
      <c r="F274" s="510"/>
      <c r="G274" s="510"/>
      <c r="H274" s="497"/>
      <c r="I274" s="497"/>
      <c r="J274" s="497"/>
      <c r="K274" s="497"/>
      <c r="L274" s="497"/>
    </row>
    <row r="275" spans="2:12">
      <c r="B275" s="510"/>
      <c r="C275" s="510"/>
      <c r="D275" s="510"/>
      <c r="E275" s="510"/>
      <c r="F275" s="510"/>
      <c r="G275" s="510"/>
      <c r="H275" s="497"/>
      <c r="I275" s="497"/>
      <c r="J275" s="497"/>
      <c r="K275" s="497"/>
      <c r="L275" s="497"/>
    </row>
    <row r="276" spans="2:12">
      <c r="B276" s="510"/>
      <c r="C276" s="510"/>
      <c r="D276" s="510"/>
      <c r="E276" s="510"/>
      <c r="F276" s="510"/>
      <c r="G276" s="510"/>
      <c r="H276" s="497"/>
      <c r="I276" s="497"/>
      <c r="J276" s="497"/>
      <c r="K276" s="497"/>
      <c r="L276" s="497"/>
    </row>
    <row r="277" spans="2:12">
      <c r="B277" s="510"/>
      <c r="C277" s="510"/>
      <c r="D277" s="510"/>
      <c r="E277" s="510"/>
      <c r="F277" s="510"/>
      <c r="G277" s="510"/>
      <c r="H277" s="497"/>
      <c r="I277" s="497"/>
      <c r="J277" s="497"/>
      <c r="K277" s="497"/>
      <c r="L277" s="497"/>
    </row>
    <row r="278" spans="2:12">
      <c r="B278" s="510"/>
      <c r="C278" s="510"/>
      <c r="D278" s="510"/>
      <c r="E278" s="510"/>
      <c r="F278" s="510"/>
      <c r="G278" s="510"/>
      <c r="H278" s="497"/>
      <c r="I278" s="497"/>
      <c r="J278" s="497"/>
      <c r="K278" s="497"/>
      <c r="L278" s="497"/>
    </row>
    <row r="279" spans="2:12">
      <c r="B279" s="510"/>
      <c r="C279" s="510"/>
      <c r="D279" s="510"/>
      <c r="E279" s="510"/>
      <c r="F279" s="510"/>
      <c r="G279" s="510"/>
      <c r="H279" s="497"/>
      <c r="I279" s="497"/>
      <c r="J279" s="497"/>
      <c r="K279" s="497"/>
      <c r="L279" s="497"/>
    </row>
    <row r="280" spans="2:12">
      <c r="B280" s="510"/>
      <c r="C280" s="510"/>
      <c r="D280" s="510"/>
      <c r="E280" s="510"/>
      <c r="F280" s="510"/>
      <c r="G280" s="510"/>
      <c r="H280" s="497"/>
      <c r="I280" s="497"/>
      <c r="J280" s="497"/>
      <c r="K280" s="497"/>
      <c r="L280" s="497"/>
    </row>
    <row r="281" spans="2:12">
      <c r="B281" s="510"/>
      <c r="C281" s="510"/>
      <c r="D281" s="510"/>
      <c r="E281" s="510"/>
      <c r="F281" s="510"/>
      <c r="G281" s="510"/>
      <c r="H281" s="497"/>
      <c r="I281" s="497"/>
      <c r="J281" s="497"/>
      <c r="K281" s="497"/>
      <c r="L281" s="497"/>
    </row>
    <row r="282" spans="2:12">
      <c r="B282" s="510"/>
      <c r="C282" s="510"/>
      <c r="D282" s="510"/>
      <c r="E282" s="510"/>
      <c r="F282" s="510"/>
      <c r="G282" s="510"/>
      <c r="H282" s="497"/>
      <c r="I282" s="497"/>
      <c r="J282" s="497"/>
      <c r="K282" s="497"/>
      <c r="L282" s="497"/>
    </row>
    <row r="283" spans="2:12">
      <c r="B283" s="510"/>
      <c r="C283" s="510"/>
      <c r="D283" s="510"/>
      <c r="E283" s="510"/>
      <c r="F283" s="510"/>
      <c r="G283" s="510"/>
      <c r="H283" s="497"/>
      <c r="I283" s="497"/>
      <c r="J283" s="497"/>
      <c r="K283" s="497"/>
      <c r="L283" s="497"/>
    </row>
    <row r="284" spans="2:12">
      <c r="B284" s="510"/>
      <c r="C284" s="510"/>
      <c r="D284" s="510"/>
      <c r="E284" s="510"/>
      <c r="F284" s="510"/>
      <c r="G284" s="510"/>
      <c r="H284" s="497"/>
      <c r="I284" s="497"/>
      <c r="J284" s="497"/>
      <c r="K284" s="497"/>
      <c r="L284" s="497"/>
    </row>
    <row r="285" spans="2:12">
      <c r="B285" s="510"/>
      <c r="C285" s="510"/>
      <c r="D285" s="510"/>
      <c r="E285" s="510"/>
      <c r="F285" s="510"/>
      <c r="G285" s="510"/>
      <c r="H285" s="497"/>
      <c r="I285" s="497"/>
      <c r="J285" s="497"/>
      <c r="K285" s="497"/>
      <c r="L285" s="497"/>
    </row>
    <row r="286" spans="2:12">
      <c r="B286" s="510"/>
      <c r="C286" s="510"/>
      <c r="D286" s="510"/>
      <c r="E286" s="510"/>
      <c r="F286" s="510"/>
      <c r="G286" s="510"/>
      <c r="H286" s="497"/>
      <c r="I286" s="497"/>
      <c r="J286" s="497"/>
      <c r="K286" s="497"/>
      <c r="L286" s="497"/>
    </row>
    <row r="287" spans="2:12">
      <c r="B287" s="510"/>
      <c r="C287" s="510"/>
      <c r="D287" s="510"/>
      <c r="E287" s="510"/>
      <c r="F287" s="510"/>
      <c r="G287" s="510"/>
      <c r="H287" s="497"/>
      <c r="I287" s="497"/>
      <c r="J287" s="497"/>
      <c r="K287" s="497"/>
      <c r="L287" s="497"/>
    </row>
    <row r="288" spans="2:12">
      <c r="B288" s="510"/>
      <c r="C288" s="510"/>
      <c r="D288" s="510"/>
      <c r="E288" s="510"/>
      <c r="F288" s="510"/>
      <c r="G288" s="510"/>
      <c r="H288" s="497"/>
      <c r="I288" s="497"/>
      <c r="J288" s="497"/>
      <c r="K288" s="497"/>
      <c r="L288" s="497"/>
    </row>
    <row r="289" spans="2:12">
      <c r="B289" s="510"/>
      <c r="C289" s="510"/>
      <c r="D289" s="510"/>
      <c r="E289" s="510"/>
      <c r="F289" s="510"/>
      <c r="G289" s="510"/>
      <c r="H289" s="497"/>
      <c r="I289" s="497"/>
      <c r="J289" s="497"/>
      <c r="K289" s="497"/>
      <c r="L289" s="497"/>
    </row>
    <row r="290" spans="2:12">
      <c r="B290" s="510"/>
      <c r="C290" s="510"/>
      <c r="D290" s="510"/>
      <c r="E290" s="510"/>
      <c r="F290" s="510"/>
      <c r="G290" s="510"/>
      <c r="H290" s="497"/>
      <c r="I290" s="497"/>
      <c r="J290" s="497"/>
      <c r="K290" s="497"/>
      <c r="L290" s="497"/>
    </row>
    <row r="291" spans="2:12">
      <c r="B291" s="510"/>
      <c r="C291" s="510"/>
      <c r="D291" s="510"/>
      <c r="E291" s="510"/>
      <c r="F291" s="510"/>
      <c r="G291" s="510"/>
      <c r="H291" s="497"/>
      <c r="I291" s="497"/>
      <c r="J291" s="497"/>
      <c r="K291" s="497"/>
      <c r="L291" s="497"/>
    </row>
    <row r="292" spans="2:12">
      <c r="B292" s="510"/>
      <c r="C292" s="510"/>
      <c r="D292" s="510"/>
      <c r="E292" s="510"/>
      <c r="F292" s="510"/>
      <c r="G292" s="510"/>
      <c r="H292" s="497"/>
      <c r="I292" s="497"/>
      <c r="J292" s="497"/>
      <c r="K292" s="497"/>
      <c r="L292" s="497"/>
    </row>
    <row r="293" spans="2:12">
      <c r="B293" s="510"/>
      <c r="C293" s="510"/>
      <c r="D293" s="510"/>
      <c r="E293" s="510"/>
      <c r="F293" s="510"/>
      <c r="G293" s="510"/>
      <c r="H293" s="497"/>
      <c r="I293" s="497"/>
      <c r="J293" s="497"/>
      <c r="K293" s="497"/>
      <c r="L293" s="497"/>
    </row>
    <row r="294" spans="2:12">
      <c r="B294" s="510"/>
      <c r="C294" s="510"/>
      <c r="D294" s="510"/>
      <c r="E294" s="510"/>
      <c r="F294" s="510"/>
      <c r="G294" s="510"/>
      <c r="H294" s="497"/>
      <c r="I294" s="497"/>
      <c r="J294" s="497"/>
      <c r="K294" s="497"/>
      <c r="L294" s="497"/>
    </row>
    <row r="295" spans="2:12">
      <c r="B295" s="510"/>
      <c r="C295" s="510"/>
      <c r="D295" s="510"/>
      <c r="E295" s="510"/>
      <c r="F295" s="510"/>
      <c r="G295" s="510"/>
      <c r="H295" s="497"/>
      <c r="I295" s="497"/>
      <c r="J295" s="497"/>
      <c r="K295" s="497"/>
      <c r="L295" s="497"/>
    </row>
    <row r="296" spans="2:12">
      <c r="B296" s="510"/>
      <c r="C296" s="510"/>
      <c r="D296" s="510"/>
      <c r="E296" s="510"/>
      <c r="F296" s="510"/>
      <c r="G296" s="510"/>
      <c r="H296" s="497"/>
      <c r="I296" s="497"/>
      <c r="J296" s="497"/>
      <c r="K296" s="497"/>
      <c r="L296" s="497"/>
    </row>
    <row r="297" spans="2:12">
      <c r="B297" s="510"/>
      <c r="C297" s="510"/>
      <c r="D297" s="510"/>
      <c r="E297" s="510"/>
      <c r="F297" s="510"/>
      <c r="G297" s="510"/>
      <c r="H297" s="497"/>
      <c r="I297" s="497"/>
      <c r="J297" s="497"/>
      <c r="K297" s="497"/>
      <c r="L297" s="497"/>
    </row>
    <row r="298" spans="2:12">
      <c r="B298" s="510"/>
      <c r="C298" s="510"/>
      <c r="D298" s="510"/>
      <c r="E298" s="510"/>
      <c r="F298" s="510"/>
      <c r="G298" s="510"/>
      <c r="H298" s="497"/>
      <c r="I298" s="497"/>
      <c r="J298" s="497"/>
      <c r="K298" s="497"/>
      <c r="L298" s="497"/>
    </row>
    <row r="299" spans="2:12">
      <c r="B299" s="510"/>
      <c r="C299" s="510"/>
      <c r="D299" s="510"/>
      <c r="E299" s="510"/>
      <c r="F299" s="510"/>
      <c r="G299" s="510"/>
      <c r="H299" s="497"/>
      <c r="I299" s="497"/>
      <c r="J299" s="497"/>
      <c r="K299" s="497"/>
      <c r="L299" s="497"/>
    </row>
    <row r="300" spans="2:12">
      <c r="B300" s="510"/>
      <c r="C300" s="510"/>
      <c r="D300" s="510"/>
      <c r="E300" s="510"/>
      <c r="F300" s="510"/>
      <c r="G300" s="510"/>
      <c r="H300" s="497"/>
      <c r="I300" s="497"/>
      <c r="J300" s="497"/>
      <c r="K300" s="497"/>
      <c r="L300" s="497"/>
    </row>
    <row r="301" spans="2:12">
      <c r="B301" s="510"/>
      <c r="C301" s="510"/>
      <c r="D301" s="510"/>
      <c r="E301" s="510"/>
      <c r="F301" s="510"/>
      <c r="G301" s="510"/>
      <c r="H301" s="497"/>
      <c r="I301" s="497"/>
      <c r="J301" s="497"/>
      <c r="K301" s="497"/>
      <c r="L301" s="497"/>
    </row>
    <row r="302" spans="2:12">
      <c r="B302" s="510"/>
      <c r="C302" s="510"/>
      <c r="D302" s="510"/>
      <c r="E302" s="510"/>
      <c r="F302" s="510"/>
      <c r="G302" s="510"/>
      <c r="H302" s="497"/>
      <c r="I302" s="497"/>
      <c r="J302" s="497"/>
      <c r="K302" s="497"/>
      <c r="L302" s="497"/>
    </row>
    <row r="303" spans="2:12">
      <c r="B303" s="510"/>
      <c r="C303" s="510"/>
      <c r="D303" s="510"/>
      <c r="E303" s="510"/>
      <c r="F303" s="510"/>
      <c r="G303" s="510"/>
      <c r="H303" s="497"/>
      <c r="I303" s="497"/>
      <c r="J303" s="497"/>
      <c r="K303" s="497"/>
      <c r="L303" s="497"/>
    </row>
    <row r="304" spans="2:12">
      <c r="B304" s="510"/>
      <c r="C304" s="510"/>
      <c r="D304" s="510"/>
      <c r="E304" s="510"/>
      <c r="F304" s="510"/>
      <c r="G304" s="510"/>
      <c r="H304" s="497"/>
      <c r="I304" s="497"/>
      <c r="J304" s="497"/>
      <c r="K304" s="497"/>
      <c r="L304" s="497"/>
    </row>
    <row r="305" spans="2:12">
      <c r="B305" s="510"/>
      <c r="C305" s="510"/>
      <c r="D305" s="510"/>
      <c r="E305" s="510"/>
      <c r="F305" s="510"/>
      <c r="G305" s="510"/>
      <c r="H305" s="497"/>
      <c r="I305" s="497"/>
      <c r="J305" s="497"/>
      <c r="K305" s="497"/>
      <c r="L305" s="497"/>
    </row>
    <row r="306" spans="2:12">
      <c r="B306" s="510"/>
      <c r="C306" s="510"/>
      <c r="D306" s="510"/>
      <c r="E306" s="510"/>
      <c r="F306" s="510"/>
      <c r="G306" s="510"/>
      <c r="H306" s="497"/>
      <c r="I306" s="497"/>
      <c r="J306" s="497"/>
      <c r="K306" s="497"/>
      <c r="L306" s="497"/>
    </row>
    <row r="307" spans="2:12">
      <c r="B307" s="510"/>
      <c r="C307" s="510"/>
      <c r="D307" s="510"/>
      <c r="E307" s="510"/>
      <c r="F307" s="510"/>
      <c r="G307" s="510"/>
      <c r="H307" s="497"/>
      <c r="I307" s="497"/>
      <c r="J307" s="497"/>
      <c r="K307" s="497"/>
      <c r="L307" s="497"/>
    </row>
    <row r="308" spans="2:12">
      <c r="B308" s="510"/>
      <c r="C308" s="510"/>
      <c r="D308" s="510"/>
      <c r="E308" s="510"/>
      <c r="F308" s="510"/>
      <c r="G308" s="510"/>
      <c r="H308" s="497"/>
      <c r="I308" s="497"/>
      <c r="J308" s="497"/>
      <c r="K308" s="497"/>
      <c r="L308" s="497"/>
    </row>
    <row r="309" spans="2:12">
      <c r="B309" s="510"/>
      <c r="C309" s="510"/>
      <c r="D309" s="510"/>
      <c r="E309" s="510"/>
      <c r="F309" s="510"/>
      <c r="G309" s="510"/>
      <c r="H309" s="497"/>
      <c r="I309" s="497"/>
      <c r="J309" s="497"/>
      <c r="K309" s="497"/>
      <c r="L309" s="497"/>
    </row>
    <row r="310" spans="2:12">
      <c r="B310" s="510"/>
      <c r="C310" s="510"/>
      <c r="D310" s="510"/>
      <c r="E310" s="510"/>
      <c r="F310" s="510"/>
      <c r="G310" s="510"/>
      <c r="H310" s="497"/>
      <c r="I310" s="497"/>
      <c r="J310" s="497"/>
      <c r="K310" s="497"/>
      <c r="L310" s="497"/>
    </row>
    <row r="311" spans="2:12">
      <c r="B311" s="510"/>
      <c r="C311" s="510"/>
      <c r="D311" s="510"/>
      <c r="E311" s="510"/>
      <c r="F311" s="510"/>
      <c r="G311" s="510"/>
      <c r="H311" s="497"/>
      <c r="I311" s="497"/>
      <c r="J311" s="497"/>
      <c r="K311" s="497"/>
      <c r="L311" s="497"/>
    </row>
    <row r="312" spans="2:12">
      <c r="B312" s="510"/>
      <c r="C312" s="510"/>
      <c r="D312" s="510"/>
      <c r="E312" s="510"/>
      <c r="F312" s="510"/>
      <c r="G312" s="510"/>
      <c r="H312" s="497"/>
      <c r="I312" s="497"/>
      <c r="J312" s="497"/>
      <c r="K312" s="497"/>
      <c r="L312" s="497"/>
    </row>
    <row r="313" spans="2:12">
      <c r="B313" s="510"/>
      <c r="C313" s="510"/>
      <c r="D313" s="510"/>
      <c r="E313" s="510"/>
      <c r="F313" s="510"/>
      <c r="G313" s="510"/>
      <c r="H313" s="497"/>
      <c r="I313" s="497"/>
      <c r="J313" s="497"/>
      <c r="K313" s="497"/>
      <c r="L313" s="497"/>
    </row>
    <row r="314" spans="2:12">
      <c r="B314" s="510"/>
      <c r="C314" s="510"/>
      <c r="D314" s="510"/>
      <c r="E314" s="510"/>
      <c r="F314" s="510"/>
      <c r="G314" s="510"/>
      <c r="H314" s="497"/>
      <c r="I314" s="497"/>
      <c r="J314" s="497"/>
      <c r="K314" s="497"/>
      <c r="L314" s="497"/>
    </row>
    <row r="315" spans="2:12">
      <c r="B315" s="510"/>
      <c r="C315" s="510"/>
      <c r="D315" s="510"/>
      <c r="E315" s="510"/>
      <c r="F315" s="510"/>
      <c r="G315" s="510"/>
      <c r="H315" s="497"/>
      <c r="I315" s="497"/>
      <c r="J315" s="497"/>
      <c r="K315" s="497"/>
      <c r="L315" s="497"/>
    </row>
    <row r="316" spans="2:12">
      <c r="B316" s="510"/>
      <c r="C316" s="510"/>
      <c r="D316" s="510"/>
      <c r="E316" s="510"/>
      <c r="F316" s="510"/>
      <c r="G316" s="510"/>
      <c r="H316" s="497"/>
      <c r="I316" s="497"/>
      <c r="J316" s="497"/>
      <c r="K316" s="497"/>
      <c r="L316" s="497"/>
    </row>
    <row r="317" spans="2:12">
      <c r="B317" s="510"/>
      <c r="C317" s="510"/>
      <c r="D317" s="510"/>
      <c r="E317" s="510"/>
      <c r="F317" s="510"/>
      <c r="G317" s="510"/>
      <c r="H317" s="497"/>
      <c r="I317" s="497"/>
      <c r="J317" s="497"/>
      <c r="K317" s="497"/>
      <c r="L317" s="497"/>
    </row>
    <row r="318" spans="2:12">
      <c r="B318" s="510"/>
      <c r="C318" s="510"/>
      <c r="D318" s="510"/>
      <c r="E318" s="510"/>
      <c r="F318" s="510"/>
      <c r="G318" s="510"/>
      <c r="H318" s="497"/>
      <c r="I318" s="497"/>
      <c r="J318" s="497"/>
      <c r="K318" s="497"/>
      <c r="L318" s="497"/>
    </row>
    <row r="319" spans="2:12">
      <c r="B319" s="510"/>
      <c r="C319" s="510"/>
      <c r="D319" s="510"/>
      <c r="E319" s="510"/>
      <c r="F319" s="510"/>
      <c r="G319" s="510"/>
      <c r="H319" s="497"/>
      <c r="I319" s="497"/>
      <c r="J319" s="497"/>
      <c r="K319" s="497"/>
      <c r="L319" s="497"/>
    </row>
    <row r="320" spans="2:12">
      <c r="B320" s="510"/>
      <c r="C320" s="510"/>
      <c r="D320" s="510"/>
      <c r="E320" s="510"/>
      <c r="F320" s="510"/>
      <c r="G320" s="510"/>
      <c r="H320" s="497"/>
      <c r="I320" s="497"/>
      <c r="J320" s="497"/>
      <c r="K320" s="497"/>
      <c r="L320" s="497"/>
    </row>
    <row r="321" spans="2:12">
      <c r="B321" s="510"/>
      <c r="C321" s="510"/>
      <c r="D321" s="510"/>
      <c r="E321" s="510"/>
      <c r="F321" s="510"/>
      <c r="G321" s="510"/>
      <c r="H321" s="497"/>
      <c r="I321" s="497"/>
      <c r="J321" s="497"/>
      <c r="K321" s="497"/>
      <c r="L321" s="497"/>
    </row>
    <row r="322" spans="2:12">
      <c r="B322" s="510"/>
      <c r="C322" s="510"/>
      <c r="D322" s="510"/>
      <c r="E322" s="510"/>
      <c r="F322" s="510"/>
      <c r="G322" s="510"/>
      <c r="H322" s="497"/>
      <c r="I322" s="497"/>
      <c r="J322" s="497"/>
      <c r="K322" s="497"/>
      <c r="L322" s="497"/>
    </row>
    <row r="323" spans="2:12">
      <c r="B323" s="510"/>
      <c r="C323" s="510"/>
      <c r="D323" s="510"/>
      <c r="E323" s="510"/>
      <c r="F323" s="510"/>
      <c r="G323" s="510"/>
      <c r="H323" s="497"/>
      <c r="I323" s="497"/>
      <c r="J323" s="497"/>
      <c r="K323" s="497"/>
      <c r="L323" s="497"/>
    </row>
    <row r="324" spans="2:12">
      <c r="B324" s="510"/>
      <c r="C324" s="510"/>
      <c r="D324" s="510"/>
      <c r="E324" s="510"/>
      <c r="F324" s="510"/>
      <c r="G324" s="510"/>
      <c r="H324" s="497"/>
      <c r="I324" s="497"/>
      <c r="J324" s="497"/>
      <c r="K324" s="497"/>
      <c r="L324" s="497"/>
    </row>
    <row r="325" spans="2:12">
      <c r="B325" s="510"/>
      <c r="C325" s="510"/>
      <c r="D325" s="510"/>
      <c r="E325" s="510"/>
      <c r="F325" s="510"/>
      <c r="G325" s="510"/>
      <c r="H325" s="497"/>
      <c r="I325" s="497"/>
      <c r="J325" s="497"/>
      <c r="K325" s="497"/>
      <c r="L325" s="497"/>
    </row>
    <row r="326" spans="2:12">
      <c r="B326" s="510"/>
      <c r="C326" s="510"/>
      <c r="D326" s="510"/>
      <c r="E326" s="510"/>
      <c r="F326" s="510"/>
      <c r="G326" s="510"/>
      <c r="H326" s="497"/>
      <c r="I326" s="497"/>
      <c r="J326" s="497"/>
      <c r="K326" s="497"/>
      <c r="L326" s="497"/>
    </row>
    <row r="327" spans="2:12">
      <c r="B327" s="510"/>
      <c r="C327" s="510"/>
      <c r="D327" s="510"/>
      <c r="E327" s="510"/>
      <c r="F327" s="510"/>
      <c r="G327" s="510"/>
      <c r="H327" s="497"/>
      <c r="I327" s="497"/>
      <c r="J327" s="497"/>
      <c r="K327" s="497"/>
      <c r="L327" s="497"/>
    </row>
    <row r="328" spans="2:12">
      <c r="B328" s="510"/>
      <c r="C328" s="510"/>
      <c r="D328" s="510"/>
      <c r="E328" s="510"/>
      <c r="F328" s="510"/>
      <c r="G328" s="510"/>
      <c r="H328" s="497"/>
      <c r="I328" s="497"/>
      <c r="J328" s="497"/>
      <c r="K328" s="497"/>
      <c r="L328" s="497"/>
    </row>
    <row r="329" spans="2:12">
      <c r="B329" s="510"/>
      <c r="C329" s="510"/>
      <c r="D329" s="510"/>
      <c r="E329" s="510"/>
      <c r="F329" s="510"/>
      <c r="G329" s="510"/>
      <c r="H329" s="497"/>
      <c r="I329" s="497"/>
      <c r="J329" s="497"/>
      <c r="K329" s="497"/>
      <c r="L329" s="497"/>
    </row>
    <row r="330" spans="2:12">
      <c r="B330" s="510"/>
      <c r="C330" s="510"/>
      <c r="D330" s="510"/>
      <c r="E330" s="510"/>
      <c r="F330" s="510"/>
      <c r="G330" s="510"/>
      <c r="H330" s="497"/>
      <c r="I330" s="497"/>
      <c r="J330" s="497"/>
      <c r="K330" s="497"/>
      <c r="L330" s="497"/>
    </row>
    <row r="331" spans="2:12">
      <c r="B331" s="510"/>
      <c r="C331" s="510"/>
      <c r="D331" s="510"/>
      <c r="E331" s="510"/>
      <c r="F331" s="510"/>
      <c r="G331" s="510"/>
      <c r="H331" s="497"/>
      <c r="I331" s="497"/>
      <c r="J331" s="497"/>
      <c r="K331" s="497"/>
      <c r="L331" s="497"/>
    </row>
    <row r="332" spans="2:12">
      <c r="B332" s="510"/>
      <c r="C332" s="510"/>
      <c r="D332" s="510"/>
      <c r="E332" s="510"/>
      <c r="F332" s="510"/>
      <c r="G332" s="510"/>
      <c r="H332" s="497"/>
      <c r="I332" s="497"/>
      <c r="J332" s="497"/>
      <c r="K332" s="497"/>
      <c r="L332" s="497"/>
    </row>
    <row r="333" spans="2:12">
      <c r="B333" s="510"/>
      <c r="C333" s="510"/>
      <c r="D333" s="510"/>
      <c r="E333" s="510"/>
      <c r="F333" s="510"/>
      <c r="G333" s="510"/>
      <c r="H333" s="497"/>
      <c r="I333" s="497"/>
      <c r="J333" s="497"/>
      <c r="K333" s="497"/>
      <c r="L333" s="497"/>
    </row>
    <row r="334" spans="2:12">
      <c r="B334" s="510"/>
      <c r="C334" s="510"/>
      <c r="D334" s="510"/>
      <c r="E334" s="510"/>
      <c r="F334" s="510"/>
      <c r="G334" s="510"/>
      <c r="H334" s="497"/>
      <c r="I334" s="497"/>
      <c r="J334" s="497"/>
      <c r="K334" s="497"/>
      <c r="L334" s="497"/>
    </row>
    <row r="335" spans="2:12">
      <c r="B335" s="510"/>
      <c r="C335" s="510"/>
      <c r="D335" s="510"/>
      <c r="E335" s="510"/>
      <c r="F335" s="510"/>
      <c r="G335" s="510"/>
      <c r="H335" s="497"/>
      <c r="I335" s="497"/>
      <c r="J335" s="497"/>
      <c r="K335" s="497"/>
      <c r="L335" s="497"/>
    </row>
    <row r="336" spans="2:12">
      <c r="B336" s="510"/>
      <c r="C336" s="510"/>
      <c r="D336" s="510"/>
      <c r="E336" s="510"/>
      <c r="F336" s="510"/>
      <c r="G336" s="510"/>
      <c r="H336" s="497"/>
      <c r="I336" s="497"/>
      <c r="J336" s="497"/>
      <c r="K336" s="497"/>
      <c r="L336" s="497"/>
    </row>
    <row r="337" spans="2:12">
      <c r="B337" s="510"/>
      <c r="C337" s="510"/>
      <c r="D337" s="510"/>
      <c r="E337" s="510"/>
      <c r="F337" s="510"/>
      <c r="G337" s="510"/>
      <c r="H337" s="497"/>
      <c r="I337" s="497"/>
      <c r="J337" s="497"/>
      <c r="K337" s="497"/>
      <c r="L337" s="497"/>
    </row>
    <row r="338" spans="2:12">
      <c r="B338" s="510"/>
      <c r="C338" s="510"/>
      <c r="D338" s="510"/>
      <c r="E338" s="510"/>
      <c r="F338" s="510"/>
      <c r="G338" s="510"/>
      <c r="H338" s="497"/>
      <c r="I338" s="497"/>
      <c r="J338" s="497"/>
      <c r="K338" s="497"/>
      <c r="L338" s="497"/>
    </row>
    <row r="339" spans="2:12">
      <c r="B339" s="510"/>
      <c r="C339" s="510"/>
      <c r="D339" s="510"/>
      <c r="E339" s="510"/>
      <c r="F339" s="510"/>
      <c r="G339" s="510"/>
      <c r="H339" s="497"/>
      <c r="I339" s="497"/>
      <c r="J339" s="497"/>
      <c r="K339" s="497"/>
      <c r="L339" s="497"/>
    </row>
    <row r="340" spans="2:12">
      <c r="B340" s="510"/>
      <c r="C340" s="510"/>
      <c r="D340" s="510"/>
      <c r="E340" s="510"/>
      <c r="F340" s="510"/>
      <c r="G340" s="510"/>
      <c r="H340" s="497"/>
      <c r="I340" s="497"/>
      <c r="J340" s="497"/>
      <c r="K340" s="497"/>
      <c r="L340" s="497"/>
    </row>
    <row r="341" spans="2:12">
      <c r="B341" s="510"/>
      <c r="C341" s="510"/>
      <c r="D341" s="510"/>
      <c r="E341" s="510"/>
      <c r="F341" s="510"/>
      <c r="G341" s="510"/>
      <c r="H341" s="497"/>
      <c r="I341" s="497"/>
      <c r="J341" s="497"/>
      <c r="K341" s="497"/>
      <c r="L341" s="497"/>
    </row>
    <row r="342" spans="2:12">
      <c r="B342" s="510"/>
      <c r="C342" s="510"/>
      <c r="D342" s="510"/>
      <c r="E342" s="510"/>
      <c r="F342" s="510"/>
      <c r="G342" s="510"/>
      <c r="H342" s="497"/>
      <c r="I342" s="497"/>
      <c r="J342" s="497"/>
      <c r="K342" s="497"/>
      <c r="L342" s="497"/>
    </row>
    <row r="343" spans="2:12">
      <c r="B343" s="510"/>
      <c r="C343" s="510"/>
      <c r="D343" s="510"/>
      <c r="E343" s="510"/>
      <c r="F343" s="510"/>
      <c r="G343" s="510"/>
      <c r="H343" s="497"/>
      <c r="I343" s="497"/>
      <c r="J343" s="497"/>
      <c r="K343" s="497"/>
      <c r="L343" s="497"/>
    </row>
    <row r="344" spans="2:12">
      <c r="B344" s="510"/>
      <c r="C344" s="510"/>
      <c r="D344" s="510"/>
      <c r="E344" s="510"/>
      <c r="F344" s="510"/>
      <c r="G344" s="510"/>
      <c r="H344" s="497"/>
      <c r="I344" s="497"/>
      <c r="J344" s="497"/>
      <c r="K344" s="497"/>
      <c r="L344" s="497"/>
    </row>
    <row r="345" spans="2:12">
      <c r="B345" s="510"/>
      <c r="C345" s="510"/>
      <c r="D345" s="510"/>
      <c r="E345" s="510"/>
      <c r="F345" s="510"/>
      <c r="G345" s="510"/>
      <c r="H345" s="497"/>
      <c r="I345" s="497"/>
      <c r="J345" s="497"/>
      <c r="K345" s="497"/>
      <c r="L345" s="497"/>
    </row>
    <row r="346" spans="2:12">
      <c r="B346" s="510"/>
      <c r="C346" s="510"/>
      <c r="D346" s="510"/>
      <c r="E346" s="510"/>
      <c r="F346" s="510"/>
      <c r="G346" s="510"/>
      <c r="H346" s="497"/>
      <c r="I346" s="497"/>
      <c r="J346" s="497"/>
      <c r="K346" s="497"/>
      <c r="L346" s="497"/>
    </row>
    <row r="347" spans="2:12">
      <c r="B347" s="510"/>
      <c r="C347" s="510"/>
      <c r="D347" s="510"/>
      <c r="E347" s="510"/>
      <c r="F347" s="510"/>
      <c r="G347" s="510"/>
      <c r="H347" s="497"/>
      <c r="I347" s="497"/>
      <c r="J347" s="497"/>
      <c r="K347" s="497"/>
      <c r="L347" s="497"/>
    </row>
    <row r="348" spans="2:12">
      <c r="B348" s="510"/>
      <c r="C348" s="510"/>
      <c r="D348" s="510"/>
      <c r="E348" s="510"/>
      <c r="F348" s="510"/>
      <c r="G348" s="510"/>
      <c r="H348" s="497"/>
      <c r="I348" s="497"/>
      <c r="J348" s="497"/>
      <c r="K348" s="497"/>
      <c r="L348" s="497"/>
    </row>
    <row r="349" spans="2:12">
      <c r="B349" s="510"/>
      <c r="C349" s="510"/>
      <c r="D349" s="510"/>
      <c r="E349" s="510"/>
      <c r="F349" s="510"/>
      <c r="G349" s="510"/>
      <c r="H349" s="497"/>
      <c r="I349" s="497"/>
      <c r="J349" s="497"/>
      <c r="K349" s="497"/>
      <c r="L349" s="497"/>
    </row>
    <row r="350" spans="2:12">
      <c r="B350" s="510"/>
      <c r="C350" s="510"/>
      <c r="D350" s="510"/>
      <c r="E350" s="510"/>
      <c r="F350" s="510"/>
      <c r="G350" s="510"/>
      <c r="H350" s="497"/>
      <c r="I350" s="497"/>
      <c r="J350" s="497"/>
      <c r="K350" s="497"/>
      <c r="L350" s="497"/>
    </row>
    <row r="351" spans="2:12">
      <c r="B351" s="510"/>
      <c r="C351" s="510"/>
      <c r="D351" s="510"/>
      <c r="E351" s="510"/>
      <c r="F351" s="510"/>
      <c r="G351" s="510"/>
      <c r="H351" s="497"/>
      <c r="I351" s="497"/>
      <c r="J351" s="497"/>
      <c r="K351" s="497"/>
      <c r="L351" s="497"/>
    </row>
    <row r="352" spans="2:12">
      <c r="B352" s="510"/>
      <c r="C352" s="510"/>
      <c r="D352" s="510"/>
      <c r="E352" s="510"/>
      <c r="F352" s="510"/>
      <c r="G352" s="510"/>
      <c r="H352" s="497"/>
      <c r="I352" s="497"/>
      <c r="J352" s="497"/>
      <c r="K352" s="497"/>
      <c r="L352" s="497"/>
    </row>
    <row r="353" spans="2:12">
      <c r="B353" s="510"/>
      <c r="C353" s="510"/>
      <c r="D353" s="510"/>
      <c r="E353" s="510"/>
      <c r="F353" s="510"/>
      <c r="G353" s="510"/>
      <c r="H353" s="497"/>
      <c r="I353" s="497"/>
      <c r="J353" s="497"/>
      <c r="K353" s="497"/>
      <c r="L353" s="497"/>
    </row>
    <row r="354" spans="2:12">
      <c r="B354" s="510"/>
      <c r="C354" s="510"/>
      <c r="D354" s="510"/>
      <c r="E354" s="510"/>
      <c r="F354" s="510"/>
      <c r="G354" s="510"/>
      <c r="H354" s="497"/>
      <c r="I354" s="497"/>
      <c r="J354" s="497"/>
      <c r="K354" s="497"/>
      <c r="L354" s="497"/>
    </row>
    <row r="355" spans="2:12">
      <c r="B355" s="510"/>
      <c r="C355" s="510"/>
      <c r="D355" s="510"/>
      <c r="E355" s="510"/>
      <c r="F355" s="510"/>
      <c r="G355" s="510"/>
      <c r="H355" s="497"/>
      <c r="I355" s="497"/>
      <c r="J355" s="497"/>
      <c r="K355" s="497"/>
      <c r="L355" s="497"/>
    </row>
    <row r="356" spans="2:12">
      <c r="B356" s="510"/>
      <c r="C356" s="510"/>
      <c r="D356" s="510"/>
      <c r="E356" s="510"/>
      <c r="F356" s="510"/>
      <c r="G356" s="510"/>
      <c r="H356" s="497"/>
      <c r="I356" s="497"/>
      <c r="J356" s="497"/>
      <c r="K356" s="497"/>
      <c r="L356" s="497"/>
    </row>
    <row r="357" spans="2:12">
      <c r="B357" s="510"/>
      <c r="C357" s="510"/>
      <c r="D357" s="510"/>
      <c r="E357" s="510"/>
      <c r="F357" s="510"/>
      <c r="G357" s="510"/>
      <c r="H357" s="497"/>
      <c r="I357" s="497"/>
      <c r="J357" s="497"/>
      <c r="K357" s="497"/>
      <c r="L357" s="497"/>
    </row>
    <row r="358" spans="2:12">
      <c r="B358" s="510"/>
      <c r="C358" s="510"/>
      <c r="D358" s="510"/>
      <c r="E358" s="510"/>
      <c r="F358" s="510"/>
      <c r="G358" s="510"/>
      <c r="H358" s="497"/>
      <c r="I358" s="497"/>
      <c r="J358" s="497"/>
      <c r="K358" s="497"/>
      <c r="L358" s="497"/>
    </row>
    <row r="359" spans="2:12">
      <c r="B359" s="510"/>
      <c r="C359" s="510"/>
      <c r="D359" s="510"/>
      <c r="E359" s="510"/>
      <c r="F359" s="510"/>
      <c r="G359" s="510"/>
      <c r="H359" s="497"/>
      <c r="I359" s="497"/>
      <c r="J359" s="497"/>
      <c r="K359" s="497"/>
      <c r="L359" s="497"/>
    </row>
    <row r="360" spans="2:12">
      <c r="B360" s="510"/>
      <c r="C360" s="510"/>
      <c r="D360" s="510"/>
      <c r="E360" s="510"/>
      <c r="F360" s="510"/>
      <c r="G360" s="510"/>
      <c r="H360" s="497"/>
      <c r="I360" s="497"/>
      <c r="J360" s="497"/>
      <c r="K360" s="497"/>
      <c r="L360" s="497"/>
    </row>
    <row r="361" spans="2:12">
      <c r="B361" s="510"/>
      <c r="C361" s="510"/>
      <c r="D361" s="510"/>
      <c r="E361" s="510"/>
      <c r="F361" s="510"/>
      <c r="G361" s="510"/>
      <c r="H361" s="497"/>
      <c r="I361" s="497"/>
      <c r="J361" s="497"/>
      <c r="K361" s="497"/>
      <c r="L361" s="497"/>
    </row>
    <row r="362" spans="2:12">
      <c r="B362" s="510"/>
      <c r="C362" s="510"/>
      <c r="D362" s="510"/>
      <c r="E362" s="510"/>
      <c r="F362" s="510"/>
      <c r="G362" s="510"/>
      <c r="H362" s="497"/>
      <c r="I362" s="497"/>
      <c r="J362" s="497"/>
      <c r="K362" s="497"/>
      <c r="L362" s="497"/>
    </row>
    <row r="363" spans="2:12">
      <c r="B363" s="510"/>
      <c r="C363" s="510"/>
      <c r="D363" s="510"/>
      <c r="E363" s="510"/>
      <c r="F363" s="510"/>
      <c r="G363" s="510"/>
      <c r="H363" s="497"/>
      <c r="I363" s="497"/>
      <c r="J363" s="497"/>
      <c r="K363" s="497"/>
      <c r="L363" s="497"/>
    </row>
    <row r="364" spans="2:12">
      <c r="B364" s="510"/>
      <c r="C364" s="510"/>
      <c r="D364" s="510"/>
      <c r="E364" s="510"/>
      <c r="F364" s="510"/>
      <c r="G364" s="510"/>
      <c r="H364" s="497"/>
      <c r="I364" s="497"/>
      <c r="J364" s="497"/>
      <c r="K364" s="497"/>
      <c r="L364" s="497"/>
    </row>
    <row r="365" spans="2:12">
      <c r="B365" s="510"/>
      <c r="C365" s="510"/>
      <c r="D365" s="510"/>
      <c r="E365" s="510"/>
      <c r="F365" s="510"/>
      <c r="G365" s="510"/>
      <c r="H365" s="497"/>
      <c r="I365" s="497"/>
      <c r="J365" s="497"/>
      <c r="K365" s="497"/>
      <c r="L365" s="497"/>
    </row>
    <row r="366" spans="2:12">
      <c r="B366" s="510"/>
      <c r="C366" s="510"/>
      <c r="D366" s="510"/>
      <c r="E366" s="510"/>
      <c r="F366" s="510"/>
      <c r="G366" s="510"/>
      <c r="H366" s="497"/>
      <c r="I366" s="497"/>
      <c r="J366" s="497"/>
      <c r="K366" s="497"/>
      <c r="L366" s="497"/>
    </row>
    <row r="367" spans="2:12">
      <c r="B367" s="510"/>
      <c r="C367" s="510"/>
      <c r="D367" s="510"/>
      <c r="E367" s="510"/>
      <c r="F367" s="510"/>
      <c r="G367" s="510"/>
      <c r="H367" s="497"/>
      <c r="I367" s="497"/>
      <c r="J367" s="497"/>
      <c r="K367" s="497"/>
      <c r="L367" s="497"/>
    </row>
    <row r="368" spans="2:12">
      <c r="B368" s="510"/>
      <c r="C368" s="510"/>
      <c r="D368" s="510"/>
      <c r="E368" s="510"/>
      <c r="F368" s="510"/>
      <c r="G368" s="510"/>
      <c r="H368" s="497"/>
      <c r="I368" s="497"/>
      <c r="J368" s="497"/>
      <c r="K368" s="497"/>
      <c r="L368" s="497"/>
    </row>
    <row r="369" spans="2:12">
      <c r="B369" s="510"/>
      <c r="C369" s="510"/>
      <c r="D369" s="510"/>
      <c r="E369" s="510"/>
      <c r="F369" s="510"/>
      <c r="G369" s="510"/>
      <c r="H369" s="497"/>
      <c r="I369" s="497"/>
      <c r="J369" s="497"/>
      <c r="K369" s="497"/>
      <c r="L369" s="497"/>
    </row>
    <row r="370" spans="2:12">
      <c r="B370" s="510"/>
      <c r="C370" s="510"/>
      <c r="D370" s="510"/>
      <c r="E370" s="510"/>
      <c r="F370" s="510"/>
      <c r="G370" s="510"/>
      <c r="H370" s="497"/>
      <c r="I370" s="497"/>
      <c r="J370" s="497"/>
      <c r="K370" s="497"/>
      <c r="L370" s="497"/>
    </row>
    <row r="371" spans="2:12">
      <c r="B371" s="510"/>
      <c r="C371" s="510"/>
      <c r="D371" s="510"/>
      <c r="E371" s="510"/>
      <c r="F371" s="510"/>
      <c r="G371" s="510"/>
      <c r="H371" s="497"/>
      <c r="I371" s="497"/>
      <c r="J371" s="497"/>
      <c r="K371" s="497"/>
      <c r="L371" s="497"/>
    </row>
    <row r="372" spans="2:12">
      <c r="B372" s="510"/>
      <c r="C372" s="510"/>
      <c r="D372" s="510"/>
      <c r="E372" s="510"/>
      <c r="F372" s="510"/>
      <c r="G372" s="510"/>
      <c r="H372" s="497"/>
      <c r="I372" s="497"/>
      <c r="J372" s="497"/>
      <c r="K372" s="497"/>
      <c r="L372" s="497"/>
    </row>
    <row r="373" spans="2:12">
      <c r="B373" s="510"/>
      <c r="C373" s="510"/>
      <c r="D373" s="510"/>
      <c r="E373" s="510"/>
      <c r="F373" s="510"/>
      <c r="G373" s="510"/>
      <c r="H373" s="497"/>
      <c r="I373" s="497"/>
      <c r="J373" s="497"/>
      <c r="K373" s="497"/>
      <c r="L373" s="497"/>
    </row>
    <row r="374" spans="2:12">
      <c r="B374" s="510"/>
      <c r="C374" s="510"/>
      <c r="D374" s="510"/>
      <c r="E374" s="510"/>
      <c r="F374" s="510"/>
      <c r="G374" s="510"/>
      <c r="H374" s="497"/>
      <c r="I374" s="497"/>
      <c r="J374" s="497"/>
      <c r="K374" s="497"/>
      <c r="L374" s="497"/>
    </row>
    <row r="375" spans="2:12">
      <c r="B375" s="510"/>
      <c r="C375" s="510"/>
      <c r="D375" s="510"/>
      <c r="E375" s="510"/>
      <c r="F375" s="510"/>
      <c r="G375" s="510"/>
      <c r="H375" s="497"/>
      <c r="I375" s="497"/>
      <c r="J375" s="497"/>
      <c r="K375" s="497"/>
      <c r="L375" s="497"/>
    </row>
    <row r="376" spans="2:12">
      <c r="B376" s="510"/>
      <c r="C376" s="510"/>
      <c r="D376" s="510"/>
      <c r="E376" s="510"/>
      <c r="F376" s="510"/>
      <c r="G376" s="510"/>
      <c r="H376" s="497"/>
      <c r="I376" s="497"/>
      <c r="J376" s="497"/>
      <c r="K376" s="497"/>
      <c r="L376" s="497"/>
    </row>
    <row r="377" spans="2:12">
      <c r="B377" s="510"/>
      <c r="C377" s="510"/>
      <c r="D377" s="510"/>
      <c r="E377" s="510"/>
      <c r="F377" s="510"/>
      <c r="G377" s="510"/>
      <c r="H377" s="497"/>
      <c r="I377" s="497"/>
      <c r="J377" s="497"/>
      <c r="K377" s="497"/>
      <c r="L377" s="497"/>
    </row>
    <row r="378" spans="2:12">
      <c r="B378" s="510"/>
      <c r="C378" s="510"/>
      <c r="D378" s="510"/>
      <c r="E378" s="510"/>
      <c r="F378" s="510"/>
      <c r="G378" s="510"/>
      <c r="H378" s="497"/>
      <c r="I378" s="497"/>
      <c r="J378" s="497"/>
      <c r="K378" s="497"/>
      <c r="L378" s="497"/>
    </row>
    <row r="379" spans="2:12">
      <c r="B379" s="510"/>
      <c r="C379" s="510"/>
      <c r="D379" s="510"/>
      <c r="E379" s="510"/>
      <c r="F379" s="510"/>
      <c r="G379" s="510"/>
      <c r="H379" s="497"/>
      <c r="I379" s="497"/>
      <c r="J379" s="497"/>
      <c r="K379" s="497"/>
      <c r="L379" s="497"/>
    </row>
    <row r="380" spans="2:12">
      <c r="B380" s="510"/>
      <c r="C380" s="510"/>
      <c r="D380" s="510"/>
      <c r="E380" s="510"/>
      <c r="F380" s="510"/>
      <c r="G380" s="510"/>
      <c r="H380" s="497"/>
      <c r="I380" s="497"/>
      <c r="J380" s="497"/>
      <c r="K380" s="497"/>
      <c r="L380" s="497"/>
    </row>
    <row r="381" spans="2:12">
      <c r="B381" s="510"/>
      <c r="C381" s="510"/>
      <c r="D381" s="510"/>
      <c r="E381" s="510"/>
      <c r="F381" s="510"/>
      <c r="G381" s="510"/>
      <c r="H381" s="497"/>
      <c r="I381" s="497"/>
      <c r="J381" s="497"/>
      <c r="K381" s="497"/>
      <c r="L381" s="497"/>
    </row>
    <row r="382" spans="2:12">
      <c r="B382" s="510"/>
      <c r="C382" s="510"/>
      <c r="D382" s="510"/>
      <c r="E382" s="510"/>
      <c r="F382" s="510"/>
      <c r="G382" s="510"/>
      <c r="H382" s="497"/>
      <c r="I382" s="497"/>
      <c r="J382" s="497"/>
      <c r="K382" s="497"/>
      <c r="L382" s="497"/>
    </row>
    <row r="383" spans="2:12">
      <c r="B383" s="510"/>
      <c r="C383" s="510"/>
      <c r="D383" s="510"/>
      <c r="E383" s="510"/>
      <c r="F383" s="510"/>
      <c r="G383" s="510"/>
      <c r="H383" s="497"/>
      <c r="I383" s="497"/>
      <c r="J383" s="497"/>
      <c r="K383" s="497"/>
      <c r="L383" s="497"/>
    </row>
    <row r="384" spans="2:12">
      <c r="B384" s="510"/>
      <c r="C384" s="510"/>
      <c r="D384" s="510"/>
      <c r="E384" s="510"/>
      <c r="F384" s="510"/>
      <c r="G384" s="510"/>
      <c r="H384" s="497"/>
      <c r="I384" s="497"/>
      <c r="J384" s="497"/>
      <c r="K384" s="497"/>
      <c r="L384" s="497"/>
    </row>
    <row r="385" spans="2:12">
      <c r="B385" s="510"/>
      <c r="C385" s="510"/>
      <c r="D385" s="510"/>
      <c r="E385" s="510"/>
      <c r="F385" s="510"/>
      <c r="G385" s="510"/>
      <c r="H385" s="497"/>
      <c r="I385" s="497"/>
      <c r="J385" s="497"/>
      <c r="K385" s="497"/>
      <c r="L385" s="497"/>
    </row>
    <row r="386" spans="2:12">
      <c r="B386" s="510"/>
      <c r="C386" s="510"/>
      <c r="D386" s="510"/>
      <c r="E386" s="510"/>
      <c r="F386" s="510"/>
      <c r="G386" s="510"/>
      <c r="H386" s="497"/>
      <c r="I386" s="497"/>
      <c r="J386" s="497"/>
      <c r="K386" s="497"/>
      <c r="L386" s="497"/>
    </row>
    <row r="387" spans="2:12">
      <c r="B387" s="510"/>
      <c r="C387" s="510"/>
      <c r="D387" s="510"/>
      <c r="E387" s="510"/>
      <c r="F387" s="510"/>
      <c r="G387" s="510"/>
      <c r="H387" s="497"/>
      <c r="I387" s="497"/>
      <c r="J387" s="497"/>
      <c r="K387" s="497"/>
      <c r="L387" s="497"/>
    </row>
    <row r="388" spans="2:12">
      <c r="B388" s="510"/>
      <c r="C388" s="510"/>
      <c r="D388" s="510"/>
      <c r="E388" s="510"/>
      <c r="F388" s="510"/>
      <c r="G388" s="510"/>
      <c r="H388" s="497"/>
      <c r="I388" s="497"/>
      <c r="J388" s="497"/>
      <c r="K388" s="497"/>
      <c r="L388" s="497"/>
    </row>
    <row r="389" spans="2:12">
      <c r="B389" s="510"/>
      <c r="C389" s="510"/>
      <c r="D389" s="510"/>
      <c r="E389" s="510"/>
      <c r="F389" s="510"/>
      <c r="G389" s="510"/>
      <c r="H389" s="497"/>
      <c r="I389" s="497"/>
      <c r="J389" s="497"/>
      <c r="K389" s="497"/>
      <c r="L389" s="497"/>
    </row>
    <row r="390" spans="2:12">
      <c r="B390" s="510"/>
      <c r="C390" s="510"/>
      <c r="D390" s="510"/>
      <c r="E390" s="510"/>
      <c r="F390" s="510"/>
      <c r="G390" s="510"/>
      <c r="H390" s="497"/>
      <c r="I390" s="497"/>
      <c r="J390" s="497"/>
      <c r="K390" s="497"/>
      <c r="L390" s="497"/>
    </row>
    <row r="391" spans="2:12">
      <c r="B391" s="510"/>
      <c r="C391" s="510"/>
      <c r="D391" s="510"/>
      <c r="E391" s="510"/>
      <c r="F391" s="510"/>
      <c r="G391" s="510"/>
      <c r="H391" s="497"/>
      <c r="I391" s="497"/>
      <c r="J391" s="497"/>
      <c r="K391" s="497"/>
      <c r="L391" s="497"/>
    </row>
    <row r="392" spans="2:12">
      <c r="B392" s="510"/>
      <c r="C392" s="510"/>
      <c r="D392" s="510"/>
      <c r="E392" s="510"/>
      <c r="F392" s="510"/>
      <c r="G392" s="510"/>
      <c r="H392" s="497"/>
      <c r="I392" s="497"/>
      <c r="J392" s="497"/>
      <c r="K392" s="497"/>
      <c r="L392" s="497"/>
    </row>
    <row r="393" spans="2:12">
      <c r="B393" s="510"/>
      <c r="C393" s="510"/>
      <c r="D393" s="510"/>
      <c r="E393" s="510"/>
      <c r="F393" s="510"/>
      <c r="G393" s="510"/>
      <c r="H393" s="497"/>
      <c r="I393" s="497"/>
      <c r="J393" s="497"/>
      <c r="K393" s="497"/>
      <c r="L393" s="497"/>
    </row>
    <row r="394" spans="2:12">
      <c r="B394" s="510"/>
      <c r="C394" s="510"/>
      <c r="D394" s="510"/>
      <c r="E394" s="510"/>
      <c r="F394" s="510"/>
      <c r="G394" s="510"/>
      <c r="H394" s="497"/>
      <c r="I394" s="497"/>
      <c r="J394" s="497"/>
      <c r="K394" s="497"/>
      <c r="L394" s="497"/>
    </row>
    <row r="395" spans="2:12">
      <c r="B395" s="510"/>
      <c r="C395" s="510"/>
      <c r="D395" s="510"/>
      <c r="E395" s="510"/>
      <c r="F395" s="510"/>
      <c r="G395" s="510"/>
      <c r="H395" s="497"/>
      <c r="I395" s="497"/>
      <c r="J395" s="497"/>
      <c r="K395" s="497"/>
      <c r="L395" s="497"/>
    </row>
    <row r="396" spans="2:12">
      <c r="B396" s="510"/>
      <c r="C396" s="510"/>
      <c r="D396" s="510"/>
      <c r="E396" s="510"/>
      <c r="F396" s="510"/>
      <c r="G396" s="510"/>
      <c r="H396" s="497"/>
      <c r="I396" s="497"/>
      <c r="J396" s="497"/>
      <c r="K396" s="497"/>
      <c r="L396" s="497"/>
    </row>
    <row r="397" spans="2:12">
      <c r="B397" s="510"/>
      <c r="C397" s="510"/>
      <c r="D397" s="510"/>
      <c r="E397" s="510"/>
      <c r="F397" s="510"/>
      <c r="G397" s="510"/>
      <c r="H397" s="497"/>
      <c r="I397" s="497"/>
      <c r="J397" s="497"/>
      <c r="K397" s="497"/>
      <c r="L397" s="497"/>
    </row>
    <row r="398" spans="2:12">
      <c r="B398" s="510"/>
      <c r="C398" s="510"/>
      <c r="D398" s="510"/>
      <c r="E398" s="510"/>
      <c r="F398" s="510"/>
      <c r="G398" s="510"/>
      <c r="H398" s="497"/>
      <c r="I398" s="497"/>
      <c r="J398" s="497"/>
      <c r="K398" s="497"/>
      <c r="L398" s="497"/>
    </row>
    <row r="399" spans="2:12">
      <c r="B399" s="510"/>
      <c r="C399" s="510"/>
      <c r="D399" s="510"/>
      <c r="E399" s="510"/>
      <c r="F399" s="510"/>
      <c r="G399" s="510"/>
      <c r="H399" s="497"/>
      <c r="I399" s="497"/>
      <c r="J399" s="497"/>
      <c r="K399" s="497"/>
      <c r="L399" s="497"/>
    </row>
    <row r="400" spans="2:12">
      <c r="B400" s="510"/>
      <c r="C400" s="510"/>
      <c r="D400" s="510"/>
      <c r="E400" s="510"/>
      <c r="F400" s="510"/>
      <c r="G400" s="510"/>
      <c r="H400" s="497"/>
      <c r="I400" s="497"/>
      <c r="J400" s="497"/>
      <c r="K400" s="497"/>
      <c r="L400" s="497"/>
    </row>
    <row r="401" spans="2:12">
      <c r="B401" s="510"/>
      <c r="C401" s="510"/>
      <c r="D401" s="510"/>
      <c r="E401" s="510"/>
      <c r="F401" s="510"/>
      <c r="G401" s="510"/>
      <c r="H401" s="497"/>
      <c r="I401" s="497"/>
      <c r="J401" s="497"/>
      <c r="K401" s="497"/>
      <c r="L401" s="497"/>
    </row>
    <row r="402" spans="2:12">
      <c r="B402" s="510"/>
      <c r="C402" s="510"/>
      <c r="D402" s="510"/>
      <c r="E402" s="510"/>
      <c r="F402" s="510"/>
      <c r="G402" s="510"/>
      <c r="H402" s="497"/>
      <c r="I402" s="497"/>
      <c r="J402" s="497"/>
      <c r="K402" s="497"/>
      <c r="L402" s="497"/>
    </row>
    <row r="403" spans="2:12">
      <c r="B403" s="510"/>
      <c r="C403" s="510"/>
      <c r="D403" s="510"/>
      <c r="E403" s="510"/>
      <c r="F403" s="510"/>
      <c r="G403" s="510"/>
      <c r="H403" s="497"/>
      <c r="I403" s="497"/>
      <c r="J403" s="497"/>
      <c r="K403" s="497"/>
      <c r="L403" s="497"/>
    </row>
    <row r="404" spans="2:12">
      <c r="B404" s="510"/>
      <c r="C404" s="510"/>
      <c r="D404" s="510"/>
      <c r="E404" s="510"/>
      <c r="F404" s="510"/>
      <c r="G404" s="510"/>
      <c r="H404" s="497"/>
      <c r="I404" s="497"/>
      <c r="J404" s="497"/>
      <c r="K404" s="497"/>
      <c r="L404" s="497"/>
    </row>
    <row r="405" spans="2:12">
      <c r="B405" s="510"/>
      <c r="C405" s="510"/>
      <c r="D405" s="510"/>
      <c r="E405" s="510"/>
      <c r="F405" s="510"/>
      <c r="G405" s="510"/>
      <c r="H405" s="497"/>
      <c r="I405" s="497"/>
      <c r="J405" s="497"/>
      <c r="K405" s="497"/>
      <c r="L405" s="497"/>
    </row>
    <row r="406" spans="2:12">
      <c r="B406" s="510"/>
      <c r="C406" s="510"/>
      <c r="D406" s="510"/>
      <c r="E406" s="510"/>
      <c r="F406" s="510"/>
      <c r="G406" s="510"/>
      <c r="H406" s="497"/>
      <c r="I406" s="497"/>
      <c r="J406" s="497"/>
      <c r="K406" s="497"/>
      <c r="L406" s="497"/>
    </row>
    <row r="407" spans="2:12">
      <c r="B407" s="510"/>
      <c r="C407" s="510"/>
      <c r="D407" s="510"/>
      <c r="E407" s="510"/>
      <c r="F407" s="510"/>
      <c r="G407" s="510"/>
      <c r="H407" s="497"/>
      <c r="I407" s="497"/>
      <c r="J407" s="497"/>
      <c r="K407" s="497"/>
      <c r="L407" s="497"/>
    </row>
    <row r="408" spans="2:12">
      <c r="B408" s="510"/>
      <c r="C408" s="510"/>
      <c r="D408" s="510"/>
      <c r="E408" s="510"/>
      <c r="F408" s="510"/>
      <c r="G408" s="510"/>
      <c r="H408" s="497"/>
      <c r="I408" s="497"/>
      <c r="J408" s="497"/>
      <c r="K408" s="497"/>
      <c r="L408" s="497"/>
    </row>
    <row r="409" spans="2:12">
      <c r="B409" s="510"/>
      <c r="C409" s="510"/>
      <c r="D409" s="510"/>
      <c r="E409" s="510"/>
      <c r="F409" s="510"/>
      <c r="G409" s="510"/>
      <c r="H409" s="497"/>
      <c r="I409" s="497"/>
      <c r="J409" s="497"/>
      <c r="K409" s="497"/>
      <c r="L409" s="497"/>
    </row>
    <row r="410" spans="2:12">
      <c r="B410" s="510"/>
      <c r="C410" s="510"/>
      <c r="D410" s="510"/>
      <c r="E410" s="510"/>
      <c r="F410" s="510"/>
      <c r="G410" s="510"/>
      <c r="H410" s="497"/>
      <c r="I410" s="497"/>
      <c r="J410" s="497"/>
      <c r="K410" s="497"/>
      <c r="L410" s="497"/>
    </row>
    <row r="411" spans="2:12">
      <c r="B411" s="510"/>
      <c r="C411" s="510"/>
      <c r="D411" s="510"/>
      <c r="E411" s="510"/>
      <c r="F411" s="510"/>
      <c r="G411" s="510"/>
      <c r="H411" s="497"/>
      <c r="I411" s="497"/>
      <c r="J411" s="497"/>
      <c r="K411" s="497"/>
      <c r="L411" s="497"/>
    </row>
    <row r="412" spans="2:12">
      <c r="B412" s="510"/>
      <c r="C412" s="510"/>
      <c r="D412" s="510"/>
      <c r="E412" s="510"/>
      <c r="F412" s="510"/>
      <c r="G412" s="510"/>
      <c r="H412" s="497"/>
      <c r="I412" s="497"/>
      <c r="J412" s="497"/>
      <c r="K412" s="497"/>
      <c r="L412" s="497"/>
    </row>
    <row r="413" spans="2:12">
      <c r="B413" s="510"/>
      <c r="C413" s="510"/>
      <c r="D413" s="510"/>
      <c r="E413" s="510"/>
      <c r="F413" s="510"/>
      <c r="G413" s="510"/>
      <c r="H413" s="497"/>
      <c r="I413" s="497"/>
      <c r="J413" s="497"/>
      <c r="K413" s="497"/>
      <c r="L413" s="497"/>
    </row>
    <row r="414" spans="2:12">
      <c r="B414" s="510"/>
      <c r="C414" s="510"/>
      <c r="D414" s="510"/>
      <c r="E414" s="510"/>
      <c r="F414" s="510"/>
      <c r="G414" s="510"/>
      <c r="H414" s="497"/>
      <c r="I414" s="497"/>
      <c r="J414" s="497"/>
      <c r="K414" s="497"/>
      <c r="L414" s="497"/>
    </row>
    <row r="415" spans="2:12">
      <c r="B415" s="510"/>
      <c r="C415" s="510"/>
      <c r="D415" s="510"/>
      <c r="E415" s="510"/>
      <c r="F415" s="510"/>
      <c r="G415" s="510"/>
      <c r="H415" s="497"/>
      <c r="I415" s="497"/>
      <c r="J415" s="497"/>
      <c r="K415" s="497"/>
      <c r="L415" s="497"/>
    </row>
    <row r="416" spans="2:12">
      <c r="B416" s="510"/>
      <c r="C416" s="510"/>
      <c r="D416" s="510"/>
      <c r="E416" s="510"/>
      <c r="F416" s="510"/>
      <c r="G416" s="510"/>
      <c r="H416" s="497"/>
      <c r="I416" s="497"/>
      <c r="J416" s="497"/>
      <c r="K416" s="497"/>
      <c r="L416" s="497"/>
    </row>
    <row r="417" spans="2:12">
      <c r="B417" s="510"/>
      <c r="C417" s="510"/>
      <c r="D417" s="510"/>
      <c r="E417" s="510"/>
      <c r="F417" s="510"/>
      <c r="G417" s="510"/>
      <c r="H417" s="497"/>
      <c r="I417" s="497"/>
      <c r="J417" s="497"/>
      <c r="K417" s="497"/>
      <c r="L417" s="497"/>
    </row>
    <row r="418" spans="2:12">
      <c r="B418" s="510"/>
      <c r="C418" s="510"/>
      <c r="D418" s="510"/>
      <c r="E418" s="510"/>
      <c r="F418" s="510"/>
      <c r="G418" s="510"/>
      <c r="H418" s="497"/>
      <c r="I418" s="497"/>
      <c r="J418" s="497"/>
      <c r="K418" s="497"/>
      <c r="L418" s="497"/>
    </row>
    <row r="419" spans="2:12">
      <c r="B419" s="510"/>
      <c r="C419" s="510"/>
      <c r="D419" s="510"/>
      <c r="E419" s="510"/>
      <c r="F419" s="510"/>
      <c r="G419" s="510"/>
      <c r="H419" s="497"/>
      <c r="I419" s="497"/>
      <c r="J419" s="497"/>
      <c r="K419" s="497"/>
      <c r="L419" s="497"/>
    </row>
    <row r="420" spans="2:12">
      <c r="B420" s="510"/>
      <c r="C420" s="510"/>
      <c r="D420" s="510"/>
      <c r="E420" s="510"/>
      <c r="F420" s="510"/>
      <c r="G420" s="510"/>
      <c r="H420" s="497"/>
      <c r="I420" s="497"/>
      <c r="J420" s="497"/>
      <c r="K420" s="497"/>
      <c r="L420" s="497"/>
    </row>
    <row r="421" spans="2:12">
      <c r="B421" s="510"/>
      <c r="C421" s="510"/>
      <c r="D421" s="510"/>
      <c r="E421" s="510"/>
      <c r="F421" s="510"/>
      <c r="G421" s="510"/>
      <c r="H421" s="497"/>
      <c r="I421" s="497"/>
      <c r="J421" s="497"/>
      <c r="K421" s="497"/>
      <c r="L421" s="497"/>
    </row>
    <row r="422" spans="2:12">
      <c r="B422" s="510"/>
      <c r="C422" s="510"/>
      <c r="D422" s="510"/>
      <c r="E422" s="510"/>
      <c r="F422" s="510"/>
      <c r="G422" s="510"/>
      <c r="H422" s="497"/>
      <c r="I422" s="497"/>
      <c r="J422" s="497"/>
      <c r="K422" s="497"/>
      <c r="L422" s="497"/>
    </row>
    <row r="423" spans="2:12">
      <c r="B423" s="510"/>
      <c r="C423" s="510"/>
      <c r="D423" s="510"/>
      <c r="E423" s="510"/>
      <c r="F423" s="510"/>
      <c r="G423" s="510"/>
      <c r="H423" s="497"/>
      <c r="I423" s="497"/>
      <c r="J423" s="497"/>
      <c r="K423" s="497"/>
      <c r="L423" s="497"/>
    </row>
    <row r="424" spans="2:12">
      <c r="B424" s="510"/>
      <c r="C424" s="510"/>
      <c r="D424" s="510"/>
      <c r="E424" s="510"/>
      <c r="F424" s="510"/>
      <c r="G424" s="510"/>
      <c r="H424" s="497"/>
      <c r="I424" s="497"/>
      <c r="J424" s="497"/>
      <c r="K424" s="497"/>
      <c r="L424" s="497"/>
    </row>
    <row r="425" spans="2:12">
      <c r="B425" s="510"/>
      <c r="C425" s="510"/>
      <c r="D425" s="510"/>
      <c r="E425" s="510"/>
      <c r="F425" s="510"/>
      <c r="G425" s="510"/>
      <c r="H425" s="497"/>
      <c r="I425" s="497"/>
      <c r="J425" s="497"/>
      <c r="K425" s="497"/>
      <c r="L425" s="497"/>
    </row>
    <row r="426" spans="2:12">
      <c r="B426" s="510"/>
      <c r="C426" s="510"/>
      <c r="D426" s="510"/>
      <c r="E426" s="510"/>
      <c r="F426" s="510"/>
      <c r="G426" s="510"/>
      <c r="H426" s="497"/>
      <c r="I426" s="497"/>
      <c r="J426" s="497"/>
      <c r="K426" s="497"/>
      <c r="L426" s="497"/>
    </row>
    <row r="427" spans="2:12">
      <c r="B427" s="510"/>
      <c r="C427" s="510"/>
      <c r="D427" s="510"/>
      <c r="E427" s="510"/>
      <c r="F427" s="510"/>
      <c r="G427" s="510"/>
      <c r="H427" s="497"/>
      <c r="I427" s="497"/>
      <c r="J427" s="497"/>
      <c r="K427" s="497"/>
      <c r="L427" s="497"/>
    </row>
    <row r="428" spans="2:12">
      <c r="B428" s="510"/>
      <c r="C428" s="510"/>
      <c r="D428" s="510"/>
      <c r="E428" s="510"/>
      <c r="F428" s="510"/>
      <c r="G428" s="510"/>
      <c r="H428" s="497"/>
      <c r="I428" s="497"/>
      <c r="J428" s="497"/>
      <c r="K428" s="497"/>
      <c r="L428" s="497"/>
    </row>
  </sheetData>
  <mergeCells count="7">
    <mergeCell ref="A1:A3"/>
    <mergeCell ref="B1:G1"/>
    <mergeCell ref="H1:M1"/>
    <mergeCell ref="B2:D2"/>
    <mergeCell ref="E2:G2"/>
    <mergeCell ref="H2:J2"/>
    <mergeCell ref="K2:M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&amp;RPáty Község Önkormányzatának 2016. évi költségvetése
5.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40"/>
  <sheetViews>
    <sheetView view="pageBreakPreview" zoomScale="230" zoomScaleNormal="140" zoomScaleSheetLayoutView="230" workbookViewId="0">
      <pane ySplit="4" topLeftCell="A5" activePane="bottomLeft" state="frozen"/>
      <selection pane="bottomLeft" activeCell="A31" sqref="A31:XFD31"/>
    </sheetView>
  </sheetViews>
  <sheetFormatPr defaultColWidth="9.140625" defaultRowHeight="12.75"/>
  <cols>
    <col min="1" max="1" width="46.7109375" style="521" customWidth="1"/>
    <col min="2" max="2" width="14.5703125" style="518" customWidth="1"/>
    <col min="3" max="3" width="16.5703125" style="518" customWidth="1"/>
    <col min="4" max="4" width="13" style="518" customWidth="1"/>
    <col min="5" max="5" width="12.28515625" style="521" customWidth="1"/>
    <col min="6" max="16384" width="9.140625" style="521"/>
  </cols>
  <sheetData>
    <row r="1" spans="1:4" s="514" customFormat="1" ht="25.5">
      <c r="A1" s="512" t="s">
        <v>1237</v>
      </c>
      <c r="B1" s="513" t="s">
        <v>1238</v>
      </c>
      <c r="C1" s="513" t="s">
        <v>1</v>
      </c>
      <c r="D1" s="513" t="s">
        <v>2</v>
      </c>
    </row>
    <row r="2" spans="1:4" s="514" customFormat="1">
      <c r="A2" s="515" t="s">
        <v>1239</v>
      </c>
      <c r="B2" s="179">
        <f>SUM(B3+B4)</f>
        <v>333750.06186452036</v>
      </c>
      <c r="C2" s="179"/>
      <c r="D2" s="179">
        <f>SUM(D3+D4)</f>
        <v>0</v>
      </c>
    </row>
    <row r="3" spans="1:4" s="514" customFormat="1">
      <c r="A3" s="515" t="s">
        <v>1240</v>
      </c>
      <c r="B3" s="179">
        <f>SUM('03 bevétel'!L334-'04 kiadás'!L22-'04 kiadás'!L24-'04 kiadás'!L64-'04 kiadás'!L137-'04 kiadás'!L139-'04 kiadás'!L144-'04 kiadás'!L145-'04 kiadás'!L146-'04 kiadás'!L157-'04 kiadás'!L168-'04 kiadás'!L179-'04 kiadás'!L180-'04 kiadás'!L181-'04 kiadás'!L193-'04 kiadás'!L194-'04 kiadás'!L195-'04 kiadás'!L196-'04 kiadás'!L209-'04 kiadás'!L224-'04 kiadás'!L230-'04 kiadás'!L293-'04 kiadás'!L318-'04 kiadás'!L317)</f>
        <v>160721.06186452036</v>
      </c>
      <c r="C3" s="179"/>
      <c r="D3" s="179"/>
    </row>
    <row r="4" spans="1:4" s="514" customFormat="1">
      <c r="A4" s="515" t="s">
        <v>1241</v>
      </c>
      <c r="B4" s="179">
        <f>SUM(B6:B36)</f>
        <v>173029</v>
      </c>
      <c r="C4" s="179">
        <f>SUM(C5:C36)</f>
        <v>0</v>
      </c>
      <c r="D4" s="179">
        <f>SUM(D8:D36)</f>
        <v>0</v>
      </c>
    </row>
    <row r="5" spans="1:4" s="514" customFormat="1">
      <c r="A5" s="515" t="s">
        <v>1242</v>
      </c>
      <c r="B5" s="179"/>
      <c r="C5" s="179"/>
      <c r="D5" s="179"/>
    </row>
    <row r="6" spans="1:4" s="514" customFormat="1">
      <c r="A6" s="516" t="s">
        <v>1243</v>
      </c>
      <c r="B6" s="517">
        <v>1000</v>
      </c>
      <c r="C6" s="518"/>
      <c r="D6" s="519"/>
    </row>
    <row r="7" spans="1:4" s="514" customFormat="1">
      <c r="A7" s="520" t="s">
        <v>1244</v>
      </c>
      <c r="B7" s="518"/>
      <c r="C7" s="518"/>
      <c r="D7" s="518"/>
    </row>
    <row r="8" spans="1:4" s="514" customFormat="1" ht="25.5">
      <c r="A8" s="385" t="s">
        <v>1245</v>
      </c>
      <c r="B8" s="517">
        <v>2000</v>
      </c>
      <c r="C8" s="518"/>
      <c r="D8" s="519"/>
    </row>
    <row r="9" spans="1:4" s="514" customFormat="1">
      <c r="A9" s="385" t="s">
        <v>1246</v>
      </c>
      <c r="B9" s="517">
        <v>8000</v>
      </c>
      <c r="C9" s="518"/>
      <c r="D9" s="519"/>
    </row>
    <row r="10" spans="1:4" s="514" customFormat="1">
      <c r="A10" s="402" t="s">
        <v>1247</v>
      </c>
      <c r="B10" s="518"/>
      <c r="C10" s="518"/>
      <c r="D10" s="519"/>
    </row>
    <row r="11" spans="1:4" s="514" customFormat="1" ht="38.25">
      <c r="A11" s="514" t="s">
        <v>1248</v>
      </c>
      <c r="B11" s="517">
        <v>5000</v>
      </c>
      <c r="C11" s="518"/>
      <c r="D11" s="518"/>
    </row>
    <row r="12" spans="1:4" s="514" customFormat="1" ht="25.5">
      <c r="A12" s="514" t="s">
        <v>1249</v>
      </c>
      <c r="B12" s="517">
        <v>2200</v>
      </c>
      <c r="C12" s="518"/>
      <c r="D12" s="518"/>
    </row>
    <row r="13" spans="1:4" s="514" customFormat="1">
      <c r="A13" s="514" t="s">
        <v>1250</v>
      </c>
      <c r="B13" s="517">
        <v>1300</v>
      </c>
      <c r="C13" s="518"/>
      <c r="D13" s="518"/>
    </row>
    <row r="14" spans="1:4" s="514" customFormat="1" ht="25.5">
      <c r="A14" s="514" t="s">
        <v>1251</v>
      </c>
      <c r="B14" s="517">
        <v>4723</v>
      </c>
      <c r="C14" s="518"/>
      <c r="D14" s="518"/>
    </row>
    <row r="15" spans="1:4" s="514" customFormat="1" ht="25.5">
      <c r="A15" s="514" t="s">
        <v>1252</v>
      </c>
      <c r="B15" s="517">
        <v>500</v>
      </c>
      <c r="C15" s="518"/>
      <c r="D15" s="518"/>
    </row>
    <row r="16" spans="1:4" s="514" customFormat="1" ht="25.5">
      <c r="A16" s="514" t="s">
        <v>1253</v>
      </c>
      <c r="B16" s="517">
        <v>200</v>
      </c>
      <c r="C16" s="518"/>
      <c r="D16" s="518"/>
    </row>
    <row r="17" spans="1:4" s="514" customFormat="1">
      <c r="A17" s="514" t="s">
        <v>1254</v>
      </c>
      <c r="B17" s="517">
        <v>2356</v>
      </c>
      <c r="C17" s="518"/>
      <c r="D17" s="518"/>
    </row>
    <row r="18" spans="1:4" s="514" customFormat="1">
      <c r="A18" s="514" t="s">
        <v>1255</v>
      </c>
      <c r="B18" s="517">
        <v>7000</v>
      </c>
      <c r="C18" s="518"/>
      <c r="D18" s="518"/>
    </row>
    <row r="19" spans="1:4" s="514" customFormat="1">
      <c r="A19" s="431" t="s">
        <v>1256</v>
      </c>
      <c r="B19" s="470">
        <v>550</v>
      </c>
      <c r="C19" s="434"/>
      <c r="D19" s="434"/>
    </row>
    <row r="20" spans="1:4" s="514" customFormat="1">
      <c r="A20" s="431" t="s">
        <v>1257</v>
      </c>
      <c r="B20" s="470">
        <v>5000</v>
      </c>
      <c r="C20" s="434"/>
      <c r="D20" s="434"/>
    </row>
    <row r="21" spans="1:4" s="514" customFormat="1" ht="38.25">
      <c r="A21" s="431" t="s">
        <v>1258</v>
      </c>
      <c r="B21" s="470">
        <v>1800</v>
      </c>
      <c r="C21" s="434"/>
      <c r="D21" s="434"/>
    </row>
    <row r="22" spans="1:4" s="514" customFormat="1" ht="25.5">
      <c r="A22" s="521" t="s">
        <v>1259</v>
      </c>
      <c r="B22" s="517">
        <v>1400</v>
      </c>
      <c r="C22" s="518"/>
      <c r="D22" s="518"/>
    </row>
    <row r="23" spans="1:4" s="514" customFormat="1" ht="25.5">
      <c r="A23" s="514" t="s">
        <v>1260</v>
      </c>
      <c r="B23" s="517">
        <v>4000</v>
      </c>
      <c r="C23" s="518"/>
      <c r="D23" s="518"/>
    </row>
    <row r="24" spans="1:4" s="514" customFormat="1">
      <c r="A24" s="385" t="s">
        <v>1261</v>
      </c>
      <c r="B24" s="517">
        <v>500</v>
      </c>
      <c r="C24" s="518"/>
      <c r="D24" s="519"/>
    </row>
    <row r="25" spans="1:4" s="514" customFormat="1">
      <c r="A25" s="521" t="s">
        <v>1262</v>
      </c>
      <c r="B25" s="517">
        <v>3200</v>
      </c>
      <c r="C25" s="518"/>
      <c r="D25" s="518"/>
    </row>
    <row r="26" spans="1:4" s="514" customFormat="1">
      <c r="A26" s="522" t="s">
        <v>1263</v>
      </c>
      <c r="B26" s="518"/>
      <c r="C26" s="518"/>
      <c r="D26" s="518"/>
    </row>
    <row r="27" spans="1:4" s="514" customFormat="1">
      <c r="A27" s="385" t="s">
        <v>1264</v>
      </c>
      <c r="B27" s="517">
        <v>50000</v>
      </c>
      <c r="C27" s="518"/>
      <c r="D27" s="519"/>
    </row>
    <row r="28" spans="1:4" s="514" customFormat="1" ht="25.5">
      <c r="A28" s="385" t="s">
        <v>1265</v>
      </c>
      <c r="B28" s="517">
        <v>35000</v>
      </c>
      <c r="C28" s="518"/>
      <c r="D28" s="519"/>
    </row>
    <row r="29" spans="1:4" s="514" customFormat="1">
      <c r="A29" s="385" t="s">
        <v>1266</v>
      </c>
      <c r="B29" s="517">
        <v>15000</v>
      </c>
      <c r="C29" s="518"/>
      <c r="D29" s="519"/>
    </row>
    <row r="30" spans="1:4" s="514" customFormat="1">
      <c r="A30" s="385" t="s">
        <v>1267</v>
      </c>
      <c r="B30" s="517">
        <v>5000</v>
      </c>
      <c r="C30" s="518"/>
      <c r="D30" s="519"/>
    </row>
    <row r="31" spans="1:4" s="514" customFormat="1" ht="25.5">
      <c r="A31" s="385" t="s">
        <v>1268</v>
      </c>
      <c r="B31" s="517">
        <v>1300</v>
      </c>
      <c r="C31" s="518"/>
      <c r="D31" s="519"/>
    </row>
    <row r="32" spans="1:4" s="514" customFormat="1">
      <c r="A32" s="514" t="s">
        <v>1269</v>
      </c>
      <c r="B32" s="517">
        <v>5000</v>
      </c>
      <c r="C32" s="518"/>
      <c r="D32" s="518"/>
    </row>
    <row r="33" spans="1:4" s="514" customFormat="1" ht="25.5">
      <c r="A33" s="514" t="s">
        <v>1270</v>
      </c>
      <c r="B33" s="517">
        <v>3000</v>
      </c>
      <c r="C33" s="518"/>
      <c r="D33" s="518"/>
    </row>
    <row r="34" spans="1:4" s="514" customFormat="1">
      <c r="A34" s="520" t="s">
        <v>1271</v>
      </c>
      <c r="B34" s="517"/>
      <c r="C34" s="517"/>
      <c r="D34" s="517"/>
    </row>
    <row r="35" spans="1:4" s="514" customFormat="1" ht="25.5">
      <c r="A35" s="514" t="s">
        <v>1272</v>
      </c>
      <c r="B35" s="517">
        <v>5000</v>
      </c>
      <c r="C35" s="518"/>
      <c r="D35" s="518"/>
    </row>
    <row r="36" spans="1:4" s="514" customFormat="1">
      <c r="A36" s="514" t="s">
        <v>1273</v>
      </c>
      <c r="B36" s="517">
        <v>3000</v>
      </c>
      <c r="C36" s="518"/>
      <c r="D36" s="518"/>
    </row>
    <row r="37" spans="1:4" s="514" customFormat="1">
      <c r="B37" s="518"/>
      <c r="C37" s="518"/>
      <c r="D37" s="518"/>
    </row>
    <row r="38" spans="1:4" s="514" customFormat="1">
      <c r="B38" s="518"/>
      <c r="C38" s="518"/>
      <c r="D38" s="518"/>
    </row>
    <row r="39" spans="1:4" s="514" customFormat="1">
      <c r="B39" s="518"/>
      <c r="C39" s="518"/>
      <c r="D39" s="518"/>
    </row>
    <row r="40" spans="1:4" s="514" customFormat="1">
      <c r="B40" s="518"/>
      <c r="C40" s="518"/>
      <c r="D40" s="518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98" fitToWidth="0" fitToHeight="0" orientation="portrait" r:id="rId1"/>
  <headerFooter>
    <oddHeader>&amp;RPáty Község Önkormányzatának 2016. évi költségvetése
6.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O20"/>
  <sheetViews>
    <sheetView view="pageBreakPreview" zoomScale="80" zoomScaleSheetLayoutView="80" workbookViewId="0">
      <selection activeCell="B7" sqref="B7"/>
    </sheetView>
  </sheetViews>
  <sheetFormatPr defaultColWidth="9.140625" defaultRowHeight="12.75"/>
  <cols>
    <col min="1" max="1" width="4.42578125" style="166" customWidth="1"/>
    <col min="2" max="2" width="60.5703125" style="166" customWidth="1"/>
    <col min="3" max="15" width="11.5703125" style="166" customWidth="1"/>
    <col min="16" max="16384" width="9.140625" style="166"/>
  </cols>
  <sheetData>
    <row r="1" spans="1:15" ht="42" customHeight="1" thickBot="1">
      <c r="A1" s="600" t="s">
        <v>1274</v>
      </c>
      <c r="B1" s="601"/>
      <c r="C1" s="523" t="s">
        <v>1275</v>
      </c>
      <c r="D1" s="524" t="s">
        <v>1276</v>
      </c>
      <c r="E1" s="524" t="s">
        <v>1277</v>
      </c>
      <c r="F1" s="524" t="s">
        <v>1278</v>
      </c>
      <c r="G1" s="524" t="s">
        <v>1279</v>
      </c>
      <c r="H1" s="524" t="s">
        <v>1280</v>
      </c>
      <c r="I1" s="524" t="s">
        <v>1281</v>
      </c>
      <c r="J1" s="524" t="s">
        <v>1282</v>
      </c>
      <c r="K1" s="524" t="s">
        <v>1283</v>
      </c>
      <c r="L1" s="524" t="s">
        <v>1284</v>
      </c>
      <c r="M1" s="524" t="s">
        <v>1285</v>
      </c>
      <c r="N1" s="525" t="s">
        <v>1286</v>
      </c>
      <c r="O1" s="526" t="s">
        <v>1287</v>
      </c>
    </row>
    <row r="2" spans="1:15" ht="27.75" customHeight="1" thickBot="1">
      <c r="A2" s="598" t="s">
        <v>1288</v>
      </c>
      <c r="B2" s="599"/>
      <c r="C2" s="527">
        <f>SUM(C3:C4)</f>
        <v>7220</v>
      </c>
      <c r="D2" s="528">
        <f t="shared" ref="D2:O2" si="0">SUM(D3:D4)</f>
        <v>7220</v>
      </c>
      <c r="E2" s="528">
        <f t="shared" si="0"/>
        <v>7220</v>
      </c>
      <c r="F2" s="528">
        <f t="shared" si="0"/>
        <v>7220</v>
      </c>
      <c r="G2" s="529">
        <f t="shared" si="0"/>
        <v>7220</v>
      </c>
      <c r="H2" s="528">
        <f t="shared" si="0"/>
        <v>7220</v>
      </c>
      <c r="I2" s="528">
        <f t="shared" si="0"/>
        <v>7220</v>
      </c>
      <c r="J2" s="528">
        <f t="shared" si="0"/>
        <v>7220</v>
      </c>
      <c r="K2" s="528">
        <f t="shared" si="0"/>
        <v>7220</v>
      </c>
      <c r="L2" s="528">
        <f t="shared" si="0"/>
        <v>7220</v>
      </c>
      <c r="M2" s="528">
        <f t="shared" si="0"/>
        <v>7220</v>
      </c>
      <c r="N2" s="530">
        <f t="shared" si="0"/>
        <v>7220</v>
      </c>
      <c r="O2" s="531">
        <f t="shared" si="0"/>
        <v>86640</v>
      </c>
    </row>
    <row r="3" spans="1:15" ht="27.75" customHeight="1">
      <c r="A3" s="148">
        <v>1</v>
      </c>
      <c r="B3" s="149" t="s">
        <v>1289</v>
      </c>
      <c r="C3" s="150">
        <v>7100</v>
      </c>
      <c r="D3" s="151">
        <v>7100</v>
      </c>
      <c r="E3" s="151">
        <v>7100</v>
      </c>
      <c r="F3" s="152">
        <v>7100</v>
      </c>
      <c r="G3" s="151">
        <v>7100</v>
      </c>
      <c r="H3" s="151">
        <v>7100</v>
      </c>
      <c r="I3" s="151">
        <v>7100</v>
      </c>
      <c r="J3" s="151">
        <v>7100</v>
      </c>
      <c r="K3" s="151">
        <v>7100</v>
      </c>
      <c r="L3" s="151">
        <v>7100</v>
      </c>
      <c r="M3" s="151">
        <v>7100</v>
      </c>
      <c r="N3" s="153">
        <v>7100</v>
      </c>
      <c r="O3" s="532">
        <f>SUM(C3:N3)</f>
        <v>85200</v>
      </c>
    </row>
    <row r="4" spans="1:15" ht="27.75" customHeight="1" thickBot="1">
      <c r="A4" s="148">
        <v>2</v>
      </c>
      <c r="B4" s="154" t="s">
        <v>1290</v>
      </c>
      <c r="C4" s="155">
        <v>120</v>
      </c>
      <c r="D4" s="156">
        <v>120</v>
      </c>
      <c r="E4" s="156">
        <v>120</v>
      </c>
      <c r="F4" s="157">
        <v>120</v>
      </c>
      <c r="G4" s="156">
        <v>120</v>
      </c>
      <c r="H4" s="156">
        <v>120</v>
      </c>
      <c r="I4" s="156">
        <v>120</v>
      </c>
      <c r="J4" s="156">
        <v>120</v>
      </c>
      <c r="K4" s="156">
        <v>120</v>
      </c>
      <c r="L4" s="156">
        <v>120</v>
      </c>
      <c r="M4" s="156">
        <v>120</v>
      </c>
      <c r="N4" s="158">
        <v>120</v>
      </c>
      <c r="O4" s="532">
        <f>SUM(C4:N4)</f>
        <v>1440</v>
      </c>
    </row>
    <row r="5" spans="1:15" ht="27.75" customHeight="1" thickBot="1">
      <c r="A5" s="598" t="s">
        <v>1291</v>
      </c>
      <c r="B5" s="599"/>
      <c r="C5" s="527">
        <f>SUM(C6:C18)</f>
        <v>2094</v>
      </c>
      <c r="D5" s="528">
        <f t="shared" ref="D5:O5" si="1">SUM(D6:D18)</f>
        <v>2194</v>
      </c>
      <c r="E5" s="528">
        <f t="shared" si="1"/>
        <v>2314</v>
      </c>
      <c r="F5" s="528">
        <f t="shared" si="1"/>
        <v>2164</v>
      </c>
      <c r="G5" s="529">
        <f t="shared" si="1"/>
        <v>2214</v>
      </c>
      <c r="H5" s="528">
        <f t="shared" si="1"/>
        <v>2114</v>
      </c>
      <c r="I5" s="528">
        <f t="shared" si="1"/>
        <v>2114</v>
      </c>
      <c r="J5" s="528">
        <f t="shared" si="1"/>
        <v>2164</v>
      </c>
      <c r="K5" s="528">
        <f t="shared" si="1"/>
        <v>2114</v>
      </c>
      <c r="L5" s="528">
        <f t="shared" si="1"/>
        <v>2164</v>
      </c>
      <c r="M5" s="528">
        <f t="shared" si="1"/>
        <v>3114</v>
      </c>
      <c r="N5" s="530">
        <f t="shared" si="1"/>
        <v>2094</v>
      </c>
      <c r="O5" s="531">
        <f t="shared" si="1"/>
        <v>26858</v>
      </c>
    </row>
    <row r="6" spans="1:15" ht="27.75" customHeight="1">
      <c r="A6" s="148">
        <v>3</v>
      </c>
      <c r="B6" s="159" t="s">
        <v>1292</v>
      </c>
      <c r="C6" s="150">
        <v>100</v>
      </c>
      <c r="D6" s="151">
        <v>100</v>
      </c>
      <c r="E6" s="151">
        <v>100</v>
      </c>
      <c r="F6" s="152">
        <v>100</v>
      </c>
      <c r="G6" s="151">
        <v>100</v>
      </c>
      <c r="H6" s="151">
        <v>100</v>
      </c>
      <c r="I6" s="151">
        <v>100</v>
      </c>
      <c r="J6" s="151">
        <v>100</v>
      </c>
      <c r="K6" s="151">
        <v>100</v>
      </c>
      <c r="L6" s="151">
        <v>100</v>
      </c>
      <c r="M6" s="151">
        <v>1100</v>
      </c>
      <c r="N6" s="153">
        <v>100</v>
      </c>
      <c r="O6" s="532">
        <f t="shared" ref="O6:O18" si="2">SUM(C6:N6)</f>
        <v>2200</v>
      </c>
    </row>
    <row r="7" spans="1:15" ht="27.75" customHeight="1">
      <c r="A7" s="148">
        <v>4</v>
      </c>
      <c r="B7" s="160" t="s">
        <v>1293</v>
      </c>
      <c r="C7" s="161">
        <v>100</v>
      </c>
      <c r="D7" s="162">
        <v>200</v>
      </c>
      <c r="E7" s="162">
        <v>300</v>
      </c>
      <c r="F7" s="163">
        <v>300</v>
      </c>
      <c r="G7" s="162">
        <v>400</v>
      </c>
      <c r="H7" s="162">
        <v>400</v>
      </c>
      <c r="I7" s="162">
        <v>400</v>
      </c>
      <c r="J7" s="162">
        <v>400</v>
      </c>
      <c r="K7" s="162">
        <v>300</v>
      </c>
      <c r="L7" s="162">
        <v>300</v>
      </c>
      <c r="M7" s="162">
        <v>200</v>
      </c>
      <c r="N7" s="164">
        <v>100</v>
      </c>
      <c r="O7" s="533">
        <f>SUM(C7:N7)</f>
        <v>3400</v>
      </c>
    </row>
    <row r="8" spans="1:15" ht="27.75" customHeight="1">
      <c r="A8" s="148">
        <v>5</v>
      </c>
      <c r="B8" s="160" t="s">
        <v>1294</v>
      </c>
      <c r="C8" s="161">
        <v>50</v>
      </c>
      <c r="D8" s="162">
        <v>50</v>
      </c>
      <c r="E8" s="162">
        <v>70</v>
      </c>
      <c r="F8" s="163">
        <v>70</v>
      </c>
      <c r="G8" s="162">
        <v>70</v>
      </c>
      <c r="H8" s="162">
        <v>70</v>
      </c>
      <c r="I8" s="162">
        <v>70</v>
      </c>
      <c r="J8" s="162">
        <v>70</v>
      </c>
      <c r="K8" s="162">
        <v>70</v>
      </c>
      <c r="L8" s="162">
        <v>70</v>
      </c>
      <c r="M8" s="162">
        <v>70</v>
      </c>
      <c r="N8" s="164">
        <v>50</v>
      </c>
      <c r="O8" s="533">
        <f t="shared" si="2"/>
        <v>780</v>
      </c>
    </row>
    <row r="9" spans="1:15" ht="27.75" customHeight="1">
      <c r="A9" s="148">
        <v>6</v>
      </c>
      <c r="B9" s="160" t="s">
        <v>1295</v>
      </c>
      <c r="C9" s="161">
        <v>250</v>
      </c>
      <c r="D9" s="162">
        <v>250</v>
      </c>
      <c r="E9" s="162">
        <v>250</v>
      </c>
      <c r="F9" s="163">
        <v>100</v>
      </c>
      <c r="G9" s="162">
        <v>50</v>
      </c>
      <c r="H9" s="162">
        <v>50</v>
      </c>
      <c r="I9" s="162">
        <v>50</v>
      </c>
      <c r="J9" s="162">
        <v>50</v>
      </c>
      <c r="K9" s="162">
        <v>50</v>
      </c>
      <c r="L9" s="162">
        <v>100</v>
      </c>
      <c r="M9" s="162">
        <v>150</v>
      </c>
      <c r="N9" s="164">
        <v>250</v>
      </c>
      <c r="O9" s="533">
        <f t="shared" si="2"/>
        <v>1600</v>
      </c>
    </row>
    <row r="10" spans="1:15" ht="27.75" customHeight="1">
      <c r="A10" s="148">
        <v>7</v>
      </c>
      <c r="B10" s="160" t="s">
        <v>1296</v>
      </c>
      <c r="C10" s="161">
        <v>100</v>
      </c>
      <c r="D10" s="162">
        <v>100</v>
      </c>
      <c r="E10" s="162">
        <v>100</v>
      </c>
      <c r="F10" s="163">
        <v>100</v>
      </c>
      <c r="G10" s="162">
        <v>100</v>
      </c>
      <c r="H10" s="162">
        <v>100</v>
      </c>
      <c r="I10" s="162">
        <v>100</v>
      </c>
      <c r="J10" s="162">
        <v>100</v>
      </c>
      <c r="K10" s="162">
        <v>100</v>
      </c>
      <c r="L10" s="162">
        <v>100</v>
      </c>
      <c r="M10" s="162">
        <v>100</v>
      </c>
      <c r="N10" s="164">
        <v>100</v>
      </c>
      <c r="O10" s="533">
        <f t="shared" si="2"/>
        <v>1200</v>
      </c>
    </row>
    <row r="11" spans="1:15" ht="27.75" customHeight="1">
      <c r="A11" s="148">
        <v>8</v>
      </c>
      <c r="B11" s="160" t="s">
        <v>1297</v>
      </c>
      <c r="C11" s="161">
        <v>250</v>
      </c>
      <c r="D11" s="162">
        <v>250</v>
      </c>
      <c r="E11" s="162">
        <v>250</v>
      </c>
      <c r="F11" s="163">
        <v>250</v>
      </c>
      <c r="G11" s="162">
        <v>250</v>
      </c>
      <c r="H11" s="162">
        <v>250</v>
      </c>
      <c r="I11" s="162">
        <v>250</v>
      </c>
      <c r="J11" s="162">
        <v>250</v>
      </c>
      <c r="K11" s="162">
        <v>250</v>
      </c>
      <c r="L11" s="162">
        <v>250</v>
      </c>
      <c r="M11" s="162">
        <v>250</v>
      </c>
      <c r="N11" s="164">
        <v>250</v>
      </c>
      <c r="O11" s="533">
        <f t="shared" si="2"/>
        <v>3000</v>
      </c>
    </row>
    <row r="12" spans="1:15" ht="27.75" customHeight="1">
      <c r="A12" s="148">
        <v>9</v>
      </c>
      <c r="B12" s="160" t="s">
        <v>1298</v>
      </c>
      <c r="C12" s="161">
        <v>250</v>
      </c>
      <c r="D12" s="162">
        <v>250</v>
      </c>
      <c r="E12" s="162">
        <v>250</v>
      </c>
      <c r="F12" s="163">
        <v>250</v>
      </c>
      <c r="G12" s="162">
        <v>250</v>
      </c>
      <c r="H12" s="162">
        <v>250</v>
      </c>
      <c r="I12" s="162">
        <v>250</v>
      </c>
      <c r="J12" s="162">
        <v>250</v>
      </c>
      <c r="K12" s="162">
        <v>250</v>
      </c>
      <c r="L12" s="162">
        <v>250</v>
      </c>
      <c r="M12" s="162">
        <v>250</v>
      </c>
      <c r="N12" s="164">
        <v>250</v>
      </c>
      <c r="O12" s="533">
        <f t="shared" si="2"/>
        <v>3000</v>
      </c>
    </row>
    <row r="13" spans="1:15" ht="27.75" customHeight="1">
      <c r="A13" s="148">
        <v>10</v>
      </c>
      <c r="B13" s="160" t="s">
        <v>1299</v>
      </c>
      <c r="C13" s="161">
        <v>34</v>
      </c>
      <c r="D13" s="162">
        <v>34</v>
      </c>
      <c r="E13" s="162">
        <v>34</v>
      </c>
      <c r="F13" s="163">
        <v>34</v>
      </c>
      <c r="G13" s="162">
        <v>34</v>
      </c>
      <c r="H13" s="162">
        <v>34</v>
      </c>
      <c r="I13" s="162">
        <v>34</v>
      </c>
      <c r="J13" s="162">
        <v>34</v>
      </c>
      <c r="K13" s="162">
        <v>34</v>
      </c>
      <c r="L13" s="162">
        <v>34</v>
      </c>
      <c r="M13" s="162">
        <v>34</v>
      </c>
      <c r="N13" s="164">
        <v>34</v>
      </c>
      <c r="O13" s="533">
        <f t="shared" si="2"/>
        <v>408</v>
      </c>
    </row>
    <row r="14" spans="1:15" ht="27.75" customHeight="1">
      <c r="A14" s="148">
        <v>11</v>
      </c>
      <c r="B14" s="160" t="s">
        <v>1300</v>
      </c>
      <c r="C14" s="161">
        <v>600</v>
      </c>
      <c r="D14" s="162">
        <v>600</v>
      </c>
      <c r="E14" s="162">
        <v>600</v>
      </c>
      <c r="F14" s="163">
        <v>600</v>
      </c>
      <c r="G14" s="162">
        <v>600</v>
      </c>
      <c r="H14" s="162">
        <v>600</v>
      </c>
      <c r="I14" s="162">
        <v>600</v>
      </c>
      <c r="J14" s="162">
        <v>600</v>
      </c>
      <c r="K14" s="162">
        <v>600</v>
      </c>
      <c r="L14" s="162">
        <v>600</v>
      </c>
      <c r="M14" s="162">
        <v>600</v>
      </c>
      <c r="N14" s="164">
        <v>600</v>
      </c>
      <c r="O14" s="533">
        <f t="shared" si="2"/>
        <v>7200</v>
      </c>
    </row>
    <row r="15" spans="1:15" ht="27.75" customHeight="1">
      <c r="A15" s="148">
        <v>12</v>
      </c>
      <c r="B15" s="160" t="s">
        <v>1301</v>
      </c>
      <c r="C15" s="161">
        <v>100</v>
      </c>
      <c r="D15" s="162">
        <v>100</v>
      </c>
      <c r="E15" s="162">
        <v>100</v>
      </c>
      <c r="F15" s="163">
        <v>100</v>
      </c>
      <c r="G15" s="162">
        <v>100</v>
      </c>
      <c r="H15" s="162">
        <v>50</v>
      </c>
      <c r="I15" s="162">
        <v>50</v>
      </c>
      <c r="J15" s="162">
        <v>100</v>
      </c>
      <c r="K15" s="162">
        <v>100</v>
      </c>
      <c r="L15" s="162">
        <v>100</v>
      </c>
      <c r="M15" s="162">
        <v>100</v>
      </c>
      <c r="N15" s="164">
        <v>100</v>
      </c>
      <c r="O15" s="533">
        <f t="shared" si="2"/>
        <v>1100</v>
      </c>
    </row>
    <row r="16" spans="1:15" ht="27.75" customHeight="1">
      <c r="A16" s="148">
        <v>13</v>
      </c>
      <c r="B16" s="160" t="s">
        <v>1302</v>
      </c>
      <c r="C16" s="161">
        <v>100</v>
      </c>
      <c r="D16" s="162">
        <v>100</v>
      </c>
      <c r="E16" s="162">
        <v>100</v>
      </c>
      <c r="F16" s="163">
        <v>100</v>
      </c>
      <c r="G16" s="162">
        <v>100</v>
      </c>
      <c r="H16" s="162">
        <v>50</v>
      </c>
      <c r="I16" s="162">
        <v>50</v>
      </c>
      <c r="J16" s="162">
        <v>50</v>
      </c>
      <c r="K16" s="162">
        <v>100</v>
      </c>
      <c r="L16" s="162">
        <v>100</v>
      </c>
      <c r="M16" s="162">
        <v>100</v>
      </c>
      <c r="N16" s="164">
        <v>100</v>
      </c>
      <c r="O16" s="533">
        <f t="shared" si="2"/>
        <v>1050</v>
      </c>
    </row>
    <row r="17" spans="1:15" ht="27.75" customHeight="1">
      <c r="A17" s="148">
        <v>14</v>
      </c>
      <c r="B17" s="160" t="s">
        <v>1303</v>
      </c>
      <c r="C17" s="161">
        <v>60</v>
      </c>
      <c r="D17" s="162">
        <v>60</v>
      </c>
      <c r="E17" s="162">
        <v>60</v>
      </c>
      <c r="F17" s="163">
        <v>60</v>
      </c>
      <c r="G17" s="162">
        <v>60</v>
      </c>
      <c r="H17" s="162">
        <v>60</v>
      </c>
      <c r="I17" s="162">
        <v>60</v>
      </c>
      <c r="J17" s="162">
        <v>60</v>
      </c>
      <c r="K17" s="162">
        <v>60</v>
      </c>
      <c r="L17" s="162">
        <v>60</v>
      </c>
      <c r="M17" s="162">
        <v>60</v>
      </c>
      <c r="N17" s="164">
        <v>60</v>
      </c>
      <c r="O17" s="533">
        <f t="shared" si="2"/>
        <v>720</v>
      </c>
    </row>
    <row r="18" spans="1:15" ht="27.75" customHeight="1" thickBot="1">
      <c r="A18" s="148">
        <v>15</v>
      </c>
      <c r="B18" s="165" t="s">
        <v>1304</v>
      </c>
      <c r="C18" s="155">
        <v>100</v>
      </c>
      <c r="D18" s="156">
        <v>100</v>
      </c>
      <c r="E18" s="156">
        <v>100</v>
      </c>
      <c r="F18" s="157">
        <v>100</v>
      </c>
      <c r="G18" s="156">
        <v>100</v>
      </c>
      <c r="H18" s="156">
        <v>100</v>
      </c>
      <c r="I18" s="156">
        <v>100</v>
      </c>
      <c r="J18" s="156">
        <v>100</v>
      </c>
      <c r="K18" s="156">
        <v>100</v>
      </c>
      <c r="L18" s="156">
        <v>100</v>
      </c>
      <c r="M18" s="156">
        <v>100</v>
      </c>
      <c r="N18" s="158">
        <v>100</v>
      </c>
      <c r="O18" s="534">
        <f t="shared" si="2"/>
        <v>1200</v>
      </c>
    </row>
    <row r="19" spans="1:15" s="536" customFormat="1" ht="27.75" customHeight="1" thickBot="1">
      <c r="A19" s="598" t="s">
        <v>1305</v>
      </c>
      <c r="B19" s="599"/>
      <c r="C19" s="527">
        <f t="shared" ref="C19:N19" si="3">SUM(C3:C18)</f>
        <v>11408</v>
      </c>
      <c r="D19" s="528">
        <f t="shared" si="3"/>
        <v>11608</v>
      </c>
      <c r="E19" s="528">
        <f t="shared" si="3"/>
        <v>11848</v>
      </c>
      <c r="F19" s="529">
        <f t="shared" si="3"/>
        <v>11548</v>
      </c>
      <c r="G19" s="528">
        <f t="shared" si="3"/>
        <v>11648</v>
      </c>
      <c r="H19" s="528">
        <f t="shared" si="3"/>
        <v>11448</v>
      </c>
      <c r="I19" s="528">
        <f t="shared" si="3"/>
        <v>11448</v>
      </c>
      <c r="J19" s="528">
        <f t="shared" si="3"/>
        <v>11548</v>
      </c>
      <c r="K19" s="528">
        <f t="shared" si="3"/>
        <v>11448</v>
      </c>
      <c r="L19" s="528">
        <f t="shared" si="3"/>
        <v>11548</v>
      </c>
      <c r="M19" s="528">
        <f t="shared" si="3"/>
        <v>13448</v>
      </c>
      <c r="N19" s="535">
        <f t="shared" si="3"/>
        <v>11408</v>
      </c>
      <c r="O19" s="531">
        <f>SUM(O3:O4)+SUM(O6:O18)</f>
        <v>113498</v>
      </c>
    </row>
    <row r="20" spans="1:15">
      <c r="B20" s="537"/>
      <c r="C20" s="538"/>
      <c r="D20" s="538"/>
      <c r="E20" s="538"/>
      <c r="F20" s="538"/>
      <c r="G20" s="538"/>
      <c r="H20" s="538"/>
      <c r="I20" s="538"/>
      <c r="J20" s="538"/>
      <c r="K20" s="538"/>
      <c r="L20" s="538"/>
      <c r="M20" s="538"/>
      <c r="N20" s="538"/>
      <c r="O20" s="538"/>
    </row>
  </sheetData>
  <mergeCells count="4">
    <mergeCell ref="A2:B2"/>
    <mergeCell ref="A5:B5"/>
    <mergeCell ref="A19:B19"/>
    <mergeCell ref="A1:B1"/>
  </mergeCells>
  <phoneticPr fontId="3" type="noConversion"/>
  <pageMargins left="0.7" right="0.7" top="0.75" bottom="0.75" header="0.3" footer="0.3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6"/>
  <sheetViews>
    <sheetView view="pageBreakPreview" zoomScaleSheetLayoutView="100" workbookViewId="0">
      <pane ySplit="2" topLeftCell="A3" activePane="bottomLeft" state="frozen"/>
      <selection pane="bottomLeft" activeCell="C7" sqref="C7"/>
    </sheetView>
  </sheetViews>
  <sheetFormatPr defaultColWidth="9.140625" defaultRowHeight="12.75"/>
  <cols>
    <col min="1" max="1" width="8.140625" style="182" customWidth="1"/>
    <col min="2" max="2" width="7.28515625" style="183" customWidth="1"/>
    <col min="3" max="3" width="48.7109375" style="184" customWidth="1"/>
    <col min="4" max="5" width="12" style="185" customWidth="1"/>
    <col min="6" max="6" width="12" style="186" customWidth="1"/>
    <col min="7" max="7" width="16.42578125" style="167" customWidth="1"/>
    <col min="8" max="8" width="15.42578125" style="187" customWidth="1"/>
    <col min="9" max="9" width="18" style="167" customWidth="1"/>
    <col min="10" max="16384" width="9.140625" style="167"/>
  </cols>
  <sheetData>
    <row r="1" spans="1:9" ht="27.75" customHeight="1" thickBot="1">
      <c r="A1" s="603" t="s">
        <v>1306</v>
      </c>
      <c r="B1" s="605" t="s">
        <v>1307</v>
      </c>
      <c r="C1" s="607" t="s">
        <v>1308</v>
      </c>
      <c r="D1" s="539" t="s">
        <v>1309</v>
      </c>
      <c r="E1" s="539" t="s">
        <v>1310</v>
      </c>
      <c r="F1" s="540" t="s">
        <v>1311</v>
      </c>
      <c r="G1" s="609" t="s">
        <v>1312</v>
      </c>
      <c r="H1" s="610"/>
      <c r="I1" s="602"/>
    </row>
    <row r="2" spans="1:9" ht="27.75" customHeight="1" thickBot="1">
      <c r="A2" s="604"/>
      <c r="B2" s="606"/>
      <c r="C2" s="608"/>
      <c r="D2" s="511">
        <f>SUM(D3:D16)</f>
        <v>0</v>
      </c>
      <c r="E2" s="511">
        <f>SUM(E3:E16)</f>
        <v>0</v>
      </c>
      <c r="F2" s="511">
        <f>SUM(F3:F16)</f>
        <v>0</v>
      </c>
      <c r="G2" s="541" t="s">
        <v>1313</v>
      </c>
      <c r="H2" s="542" t="s">
        <v>1314</v>
      </c>
      <c r="I2" s="602"/>
    </row>
    <row r="3" spans="1:9" ht="20.25" customHeight="1">
      <c r="A3" s="168"/>
      <c r="B3" s="169"/>
      <c r="C3" s="170"/>
      <c r="D3" s="171"/>
      <c r="E3" s="171"/>
      <c r="F3" s="172"/>
      <c r="G3" s="173"/>
      <c r="H3" s="174"/>
    </row>
    <row r="4" spans="1:9" ht="20.25" customHeight="1">
      <c r="A4" s="175"/>
      <c r="B4" s="176"/>
      <c r="C4" s="177"/>
      <c r="D4" s="178"/>
      <c r="E4" s="178"/>
      <c r="F4" s="179"/>
      <c r="G4" s="180"/>
      <c r="H4" s="181"/>
    </row>
    <row r="5" spans="1:9" ht="20.25" customHeight="1">
      <c r="A5" s="175"/>
      <c r="B5" s="176"/>
      <c r="C5" s="177"/>
      <c r="D5" s="178"/>
      <c r="E5" s="178"/>
      <c r="F5" s="179"/>
      <c r="G5" s="180"/>
      <c r="H5" s="181"/>
    </row>
    <row r="6" spans="1:9" ht="20.25" customHeight="1">
      <c r="A6" s="175"/>
      <c r="B6" s="176"/>
      <c r="C6" s="177"/>
      <c r="D6" s="178"/>
      <c r="E6" s="178"/>
      <c r="F6" s="179"/>
      <c r="G6" s="180"/>
      <c r="H6" s="181"/>
    </row>
    <row r="7" spans="1:9" ht="20.25" customHeight="1">
      <c r="A7" s="175"/>
      <c r="B7" s="176"/>
      <c r="C7" s="177"/>
      <c r="D7" s="178"/>
      <c r="E7" s="178"/>
      <c r="F7" s="179"/>
      <c r="G7" s="180"/>
      <c r="H7" s="181"/>
    </row>
    <row r="8" spans="1:9" ht="20.25" customHeight="1">
      <c r="A8" s="175"/>
      <c r="B8" s="176"/>
      <c r="C8" s="177"/>
      <c r="D8" s="178"/>
      <c r="E8" s="178"/>
      <c r="F8" s="179"/>
      <c r="G8" s="180"/>
      <c r="H8" s="181"/>
    </row>
    <row r="9" spans="1:9" ht="20.25" customHeight="1">
      <c r="A9" s="175"/>
      <c r="B9" s="176"/>
      <c r="C9" s="177"/>
      <c r="D9" s="178"/>
      <c r="E9" s="178"/>
      <c r="F9" s="179"/>
      <c r="G9" s="180"/>
      <c r="H9" s="181"/>
    </row>
    <row r="10" spans="1:9" ht="20.25" customHeight="1">
      <c r="A10" s="175"/>
      <c r="B10" s="176"/>
      <c r="C10" s="177"/>
      <c r="D10" s="178"/>
      <c r="E10" s="178"/>
      <c r="F10" s="179"/>
      <c r="G10" s="180"/>
      <c r="H10" s="181"/>
    </row>
    <row r="11" spans="1:9" ht="20.25" customHeight="1">
      <c r="A11" s="175"/>
      <c r="B11" s="176"/>
      <c r="C11" s="177"/>
      <c r="D11" s="178"/>
      <c r="E11" s="178"/>
      <c r="F11" s="179"/>
      <c r="G11" s="180"/>
      <c r="H11" s="181"/>
    </row>
    <row r="12" spans="1:9" ht="20.25" customHeight="1">
      <c r="A12" s="175"/>
      <c r="B12" s="176"/>
      <c r="C12" s="177"/>
      <c r="D12" s="178"/>
      <c r="E12" s="178"/>
      <c r="F12" s="179"/>
      <c r="G12" s="180"/>
      <c r="H12" s="181"/>
    </row>
    <row r="13" spans="1:9" ht="20.25" customHeight="1">
      <c r="A13" s="175"/>
      <c r="B13" s="176"/>
      <c r="C13" s="177"/>
      <c r="D13" s="178"/>
      <c r="E13" s="178"/>
      <c r="F13" s="179"/>
      <c r="G13" s="180"/>
      <c r="H13" s="181"/>
    </row>
    <row r="14" spans="1:9" ht="20.25" customHeight="1">
      <c r="A14" s="175"/>
      <c r="B14" s="176"/>
      <c r="C14" s="177"/>
      <c r="D14" s="178"/>
      <c r="E14" s="178"/>
      <c r="F14" s="179"/>
      <c r="G14" s="180"/>
      <c r="H14" s="181"/>
    </row>
    <row r="15" spans="1:9" ht="20.25" customHeight="1">
      <c r="A15" s="175"/>
      <c r="B15" s="176"/>
      <c r="C15" s="177"/>
      <c r="D15" s="178"/>
      <c r="E15" s="178"/>
      <c r="F15" s="179"/>
      <c r="G15" s="180"/>
      <c r="H15" s="181"/>
    </row>
    <row r="16" spans="1:9" ht="20.25" customHeight="1">
      <c r="A16" s="175"/>
      <c r="B16" s="176"/>
      <c r="C16" s="177"/>
      <c r="D16" s="178"/>
      <c r="E16" s="178"/>
      <c r="F16" s="179"/>
      <c r="G16" s="180"/>
      <c r="H16" s="181"/>
    </row>
  </sheetData>
  <mergeCells count="5">
    <mergeCell ref="I1:I2"/>
    <mergeCell ref="A1:A2"/>
    <mergeCell ref="B1:B2"/>
    <mergeCell ref="C1:C2"/>
    <mergeCell ref="G1:H1"/>
  </mergeCells>
  <phoneticPr fontId="3" type="noConversion"/>
  <pageMargins left="0.59055118110236227" right="0.59055118110236227" top="0.78740157480314965" bottom="0.78740157480314965" header="0.31496062992125984" footer="0.31496062992125984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4"/>
  <sheetViews>
    <sheetView view="pageBreakPreview" zoomScaleNormal="100" zoomScaleSheetLayoutView="100" workbookViewId="0">
      <pane ySplit="3" topLeftCell="A4" activePane="bottomLeft" state="frozen"/>
      <selection pane="bottomLeft" activeCell="A16" sqref="A16"/>
    </sheetView>
  </sheetViews>
  <sheetFormatPr defaultColWidth="8.7109375" defaultRowHeight="12.75"/>
  <cols>
    <col min="1" max="2" width="31.42578125" style="129" customWidth="1"/>
    <col min="3" max="3" width="8" style="131" customWidth="1"/>
    <col min="4" max="5" width="15.28515625" style="132" customWidth="1"/>
    <col min="6" max="7" width="15.28515625" style="133" customWidth="1"/>
    <col min="8" max="8" width="24.42578125" style="133" customWidth="1"/>
    <col min="9" max="16384" width="8.7109375" style="129"/>
  </cols>
  <sheetData>
    <row r="1" spans="1:8" ht="31.5" customHeight="1" thickBot="1">
      <c r="A1" s="615" t="s">
        <v>1315</v>
      </c>
      <c r="B1" s="617" t="s">
        <v>1316</v>
      </c>
      <c r="C1" s="617" t="s">
        <v>1317</v>
      </c>
      <c r="D1" s="619" t="s">
        <v>1318</v>
      </c>
      <c r="E1" s="619"/>
      <c r="F1" s="619"/>
      <c r="G1" s="188" t="s">
        <v>1319</v>
      </c>
      <c r="H1" s="611" t="s">
        <v>1320</v>
      </c>
    </row>
    <row r="2" spans="1:8" ht="13.5" thickBot="1">
      <c r="A2" s="616"/>
      <c r="B2" s="618"/>
      <c r="C2" s="620"/>
      <c r="D2" s="189" t="s">
        <v>1228</v>
      </c>
      <c r="E2" s="189" t="s">
        <v>1229</v>
      </c>
      <c r="F2" s="190" t="s">
        <v>1227</v>
      </c>
      <c r="G2" s="190" t="s">
        <v>1227</v>
      </c>
      <c r="H2" s="612"/>
    </row>
    <row r="3" spans="1:8" s="130" customFormat="1" ht="31.5" customHeight="1" thickBot="1">
      <c r="A3" s="613" t="s">
        <v>85</v>
      </c>
      <c r="B3" s="614"/>
      <c r="C3" s="618"/>
      <c r="D3" s="191">
        <f>SUM(D4:D31)</f>
        <v>8119099</v>
      </c>
      <c r="E3" s="191">
        <f>SUM(E4:E31)</f>
        <v>1797861.4200000002</v>
      </c>
      <c r="F3" s="192">
        <f>SUM(F4:F31)</f>
        <v>9916960.4199999999</v>
      </c>
      <c r="G3" s="193">
        <f>SUM(G4:G31)</f>
        <v>45102977.140000001</v>
      </c>
      <c r="H3" s="194"/>
    </row>
    <row r="4" spans="1:8" s="195" customFormat="1" ht="15.75" customHeight="1">
      <c r="A4" s="195" t="s">
        <v>1321</v>
      </c>
      <c r="B4" s="195" t="s">
        <v>1322</v>
      </c>
      <c r="C4" s="196">
        <v>12</v>
      </c>
      <c r="D4" s="197">
        <v>95000</v>
      </c>
      <c r="E4" s="197">
        <f>SUM(D4*0.27)</f>
        <v>25650</v>
      </c>
      <c r="F4" s="198">
        <f>SUM(D4:E4)</f>
        <v>120650</v>
      </c>
      <c r="G4" s="198">
        <f>SUM(F4*C4)</f>
        <v>1447800</v>
      </c>
      <c r="H4" s="198" t="s">
        <v>1323</v>
      </c>
    </row>
    <row r="5" spans="1:8" s="195" customFormat="1" ht="15.75" customHeight="1">
      <c r="A5" s="195" t="s">
        <v>1324</v>
      </c>
      <c r="B5" s="195" t="s">
        <v>1325</v>
      </c>
      <c r="C5" s="196">
        <v>12</v>
      </c>
      <c r="D5" s="197">
        <v>53433</v>
      </c>
      <c r="E5" s="197"/>
      <c r="F5" s="198">
        <f t="shared" ref="F5:F31" si="0">SUM(D5:E5)</f>
        <v>53433</v>
      </c>
      <c r="G5" s="198">
        <f t="shared" ref="G5:G31" si="1">SUM(F5*C5)</f>
        <v>641196</v>
      </c>
      <c r="H5" s="198" t="s">
        <v>1326</v>
      </c>
    </row>
    <row r="6" spans="1:8" s="195" customFormat="1" ht="15.75" customHeight="1">
      <c r="A6" s="195" t="s">
        <v>1327</v>
      </c>
      <c r="B6" s="195" t="s">
        <v>1328</v>
      </c>
      <c r="C6" s="196">
        <v>12</v>
      </c>
      <c r="D6" s="197">
        <v>260000</v>
      </c>
      <c r="E6" s="197">
        <f t="shared" ref="E6:E30" si="2">SUM(D6*0.27)</f>
        <v>70200</v>
      </c>
      <c r="F6" s="198">
        <f t="shared" si="0"/>
        <v>330200</v>
      </c>
      <c r="G6" s="198">
        <f t="shared" si="1"/>
        <v>3962400</v>
      </c>
      <c r="H6" s="198" t="s">
        <v>1326</v>
      </c>
    </row>
    <row r="7" spans="1:8" s="195" customFormat="1" ht="15.75" customHeight="1">
      <c r="A7" s="195" t="s">
        <v>1329</v>
      </c>
      <c r="B7" s="195" t="s">
        <v>1330</v>
      </c>
      <c r="C7" s="196">
        <v>12</v>
      </c>
      <c r="D7" s="197">
        <v>11300</v>
      </c>
      <c r="E7" s="197">
        <f t="shared" si="2"/>
        <v>3051</v>
      </c>
      <c r="F7" s="198">
        <f t="shared" si="0"/>
        <v>14351</v>
      </c>
      <c r="G7" s="198">
        <f t="shared" si="1"/>
        <v>172212</v>
      </c>
      <c r="H7" s="198" t="s">
        <v>1326</v>
      </c>
    </row>
    <row r="8" spans="1:8" s="195" customFormat="1" ht="15.75" customHeight="1">
      <c r="A8" s="195" t="s">
        <v>1331</v>
      </c>
      <c r="B8" s="195" t="s">
        <v>1332</v>
      </c>
      <c r="C8" s="196">
        <v>3</v>
      </c>
      <c r="D8" s="197">
        <v>34530</v>
      </c>
      <c r="E8" s="197">
        <f t="shared" si="2"/>
        <v>9323.1</v>
      </c>
      <c r="F8" s="198">
        <f t="shared" si="0"/>
        <v>43853.1</v>
      </c>
      <c r="G8" s="198">
        <f t="shared" si="1"/>
        <v>131559.29999999999</v>
      </c>
      <c r="H8" s="198" t="s">
        <v>1323</v>
      </c>
    </row>
    <row r="9" spans="1:8" s="195" customFormat="1" ht="15.75" customHeight="1">
      <c r="A9" s="195" t="s">
        <v>1333</v>
      </c>
      <c r="B9" s="195" t="s">
        <v>1334</v>
      </c>
      <c r="C9" s="196">
        <v>12</v>
      </c>
      <c r="D9" s="197">
        <v>12916</v>
      </c>
      <c r="E9" s="197">
        <f t="shared" si="2"/>
        <v>3487.32</v>
      </c>
      <c r="F9" s="198">
        <f t="shared" si="0"/>
        <v>16403.32</v>
      </c>
      <c r="G9" s="198">
        <f t="shared" si="1"/>
        <v>196839.84</v>
      </c>
      <c r="H9" s="198" t="s">
        <v>1323</v>
      </c>
    </row>
    <row r="10" spans="1:8" s="195" customFormat="1" ht="15.75" customHeight="1">
      <c r="A10" s="195" t="s">
        <v>1335</v>
      </c>
      <c r="B10" s="195" t="s">
        <v>1336</v>
      </c>
      <c r="C10" s="196">
        <v>12</v>
      </c>
      <c r="D10" s="197">
        <v>125000</v>
      </c>
      <c r="E10" s="197">
        <f t="shared" si="2"/>
        <v>33750</v>
      </c>
      <c r="F10" s="198">
        <f t="shared" si="0"/>
        <v>158750</v>
      </c>
      <c r="G10" s="198">
        <f t="shared" si="1"/>
        <v>1905000</v>
      </c>
      <c r="H10" s="198" t="s">
        <v>1326</v>
      </c>
    </row>
    <row r="11" spans="1:8" s="195" customFormat="1" ht="15.75" customHeight="1">
      <c r="A11" s="195" t="s">
        <v>1337</v>
      </c>
      <c r="B11" s="195" t="s">
        <v>1338</v>
      </c>
      <c r="C11" s="196">
        <v>12</v>
      </c>
      <c r="D11" s="197">
        <v>140000</v>
      </c>
      <c r="E11" s="197">
        <f t="shared" si="2"/>
        <v>37800</v>
      </c>
      <c r="F11" s="198">
        <f t="shared" si="0"/>
        <v>177800</v>
      </c>
      <c r="G11" s="198">
        <f t="shared" si="1"/>
        <v>2133600</v>
      </c>
      <c r="H11" s="198" t="s">
        <v>1326</v>
      </c>
    </row>
    <row r="12" spans="1:8" s="195" customFormat="1" ht="15.75" customHeight="1">
      <c r="A12" s="195" t="s">
        <v>1339</v>
      </c>
      <c r="B12" s="195" t="s">
        <v>1340</v>
      </c>
      <c r="C12" s="196">
        <v>12</v>
      </c>
      <c r="D12" s="197">
        <v>100000</v>
      </c>
      <c r="E12" s="197">
        <f t="shared" si="2"/>
        <v>27000</v>
      </c>
      <c r="F12" s="198">
        <f t="shared" si="0"/>
        <v>127000</v>
      </c>
      <c r="G12" s="198">
        <f t="shared" si="1"/>
        <v>1524000</v>
      </c>
      <c r="H12" s="198" t="s">
        <v>1326</v>
      </c>
    </row>
    <row r="13" spans="1:8" s="195" customFormat="1" ht="15.75" customHeight="1">
      <c r="A13" s="195" t="s">
        <v>1341</v>
      </c>
      <c r="B13" s="195" t="s">
        <v>1342</v>
      </c>
      <c r="C13" s="196">
        <v>12</v>
      </c>
      <c r="D13" s="197">
        <v>110000</v>
      </c>
      <c r="E13" s="197">
        <f>SUM(D13*0.27)</f>
        <v>29700.000000000004</v>
      </c>
      <c r="F13" s="198">
        <f t="shared" si="0"/>
        <v>139700</v>
      </c>
      <c r="G13" s="198">
        <f t="shared" si="1"/>
        <v>1676400</v>
      </c>
      <c r="H13" s="198" t="s">
        <v>1326</v>
      </c>
    </row>
    <row r="14" spans="1:8" s="195" customFormat="1" ht="15.75" customHeight="1">
      <c r="A14" s="195" t="s">
        <v>1343</v>
      </c>
      <c r="B14" s="195" t="s">
        <v>1344</v>
      </c>
      <c r="C14" s="196">
        <v>12</v>
      </c>
      <c r="D14" s="197">
        <v>190000</v>
      </c>
      <c r="E14" s="197">
        <f t="shared" si="2"/>
        <v>51300</v>
      </c>
      <c r="F14" s="198">
        <f t="shared" si="0"/>
        <v>241300</v>
      </c>
      <c r="G14" s="198">
        <f t="shared" si="1"/>
        <v>2895600</v>
      </c>
      <c r="H14" s="198" t="s">
        <v>1326</v>
      </c>
    </row>
    <row r="15" spans="1:8" s="195" customFormat="1" ht="15.75" customHeight="1">
      <c r="A15" s="195" t="s">
        <v>1345</v>
      </c>
      <c r="B15" s="195" t="s">
        <v>1346</v>
      </c>
      <c r="C15" s="196">
        <v>12</v>
      </c>
      <c r="D15" s="197">
        <v>264000</v>
      </c>
      <c r="E15" s="197">
        <v>0</v>
      </c>
      <c r="F15" s="198">
        <f t="shared" si="0"/>
        <v>264000</v>
      </c>
      <c r="G15" s="198">
        <f t="shared" si="1"/>
        <v>3168000</v>
      </c>
      <c r="H15" s="198" t="s">
        <v>1326</v>
      </c>
    </row>
    <row r="16" spans="1:8" s="195" customFormat="1" ht="15.75" customHeight="1">
      <c r="A16" s="195" t="s">
        <v>1347</v>
      </c>
      <c r="B16" s="195" t="s">
        <v>1348</v>
      </c>
      <c r="C16" s="196">
        <v>12</v>
      </c>
      <c r="D16" s="197">
        <v>72000</v>
      </c>
      <c r="E16" s="197">
        <v>0</v>
      </c>
      <c r="F16" s="198">
        <f t="shared" si="0"/>
        <v>72000</v>
      </c>
      <c r="G16" s="198">
        <f t="shared" si="1"/>
        <v>864000</v>
      </c>
      <c r="H16" s="198" t="s">
        <v>1326</v>
      </c>
    </row>
    <row r="17" spans="1:8" s="195" customFormat="1" ht="15.75" customHeight="1">
      <c r="A17" s="195" t="s">
        <v>1349</v>
      </c>
      <c r="B17" s="195" t="s">
        <v>1350</v>
      </c>
      <c r="C17" s="196">
        <v>12</v>
      </c>
      <c r="D17" s="197">
        <v>100000</v>
      </c>
      <c r="E17" s="197">
        <f t="shared" si="2"/>
        <v>27000</v>
      </c>
      <c r="F17" s="198">
        <f t="shared" si="0"/>
        <v>127000</v>
      </c>
      <c r="G17" s="198">
        <f t="shared" si="1"/>
        <v>1524000</v>
      </c>
      <c r="H17" s="198" t="s">
        <v>1323</v>
      </c>
    </row>
    <row r="18" spans="1:8" s="195" customFormat="1" ht="15.75" customHeight="1">
      <c r="A18" s="195" t="s">
        <v>1351</v>
      </c>
      <c r="B18" s="195" t="s">
        <v>1352</v>
      </c>
      <c r="C18" s="196">
        <v>4</v>
      </c>
      <c r="D18" s="197">
        <v>475000</v>
      </c>
      <c r="E18" s="197">
        <f t="shared" si="2"/>
        <v>128250.00000000001</v>
      </c>
      <c r="F18" s="198">
        <f t="shared" si="0"/>
        <v>603250</v>
      </c>
      <c r="G18" s="198">
        <f t="shared" si="1"/>
        <v>2413000</v>
      </c>
      <c r="H18" s="198" t="s">
        <v>1326</v>
      </c>
    </row>
    <row r="19" spans="1:8" s="195" customFormat="1" ht="15.75" customHeight="1">
      <c r="A19" s="195" t="s">
        <v>1353</v>
      </c>
      <c r="B19" s="195" t="s">
        <v>1354</v>
      </c>
      <c r="C19" s="196">
        <v>2</v>
      </c>
      <c r="D19" s="197">
        <v>875000</v>
      </c>
      <c r="E19" s="197"/>
      <c r="F19" s="198">
        <f t="shared" si="0"/>
        <v>875000</v>
      </c>
      <c r="G19" s="198">
        <f t="shared" si="1"/>
        <v>1750000</v>
      </c>
      <c r="H19" s="198" t="s">
        <v>1326</v>
      </c>
    </row>
    <row r="20" spans="1:8" s="195" customFormat="1" ht="15.75" customHeight="1">
      <c r="A20" s="195" t="s">
        <v>1355</v>
      </c>
      <c r="B20" s="195" t="s">
        <v>1356</v>
      </c>
      <c r="C20" s="196">
        <v>12</v>
      </c>
      <c r="D20" s="197">
        <v>381000</v>
      </c>
      <c r="E20" s="197">
        <f t="shared" si="2"/>
        <v>102870</v>
      </c>
      <c r="F20" s="198">
        <f t="shared" si="0"/>
        <v>483870</v>
      </c>
      <c r="G20" s="198">
        <f t="shared" si="1"/>
        <v>5806440</v>
      </c>
      <c r="H20" s="198" t="s">
        <v>1323</v>
      </c>
    </row>
    <row r="21" spans="1:8" s="195" customFormat="1" ht="15.75" customHeight="1">
      <c r="A21" s="195" t="s">
        <v>1357</v>
      </c>
      <c r="B21" s="195" t="s">
        <v>1358</v>
      </c>
      <c r="C21" s="196">
        <v>12</v>
      </c>
      <c r="D21" s="197">
        <v>7000</v>
      </c>
      <c r="E21" s="197">
        <f t="shared" si="2"/>
        <v>1890.0000000000002</v>
      </c>
      <c r="F21" s="198">
        <f t="shared" si="0"/>
        <v>8890</v>
      </c>
      <c r="G21" s="198">
        <f t="shared" si="1"/>
        <v>106680</v>
      </c>
      <c r="H21" s="198" t="s">
        <v>1326</v>
      </c>
    </row>
    <row r="22" spans="1:8" s="195" customFormat="1" ht="15.75" customHeight="1">
      <c r="A22" s="195" t="s">
        <v>1359</v>
      </c>
      <c r="B22" s="195" t="s">
        <v>1360</v>
      </c>
      <c r="C22" s="196">
        <v>12</v>
      </c>
      <c r="D22" s="197">
        <v>27000</v>
      </c>
      <c r="E22" s="197">
        <f t="shared" si="2"/>
        <v>7290.0000000000009</v>
      </c>
      <c r="F22" s="198">
        <f t="shared" si="0"/>
        <v>34290</v>
      </c>
      <c r="G22" s="198">
        <f t="shared" si="1"/>
        <v>411480</v>
      </c>
      <c r="H22" s="198" t="s">
        <v>1323</v>
      </c>
    </row>
    <row r="23" spans="1:8" s="195" customFormat="1" ht="15.75" customHeight="1">
      <c r="A23" s="195" t="s">
        <v>1361</v>
      </c>
      <c r="B23" s="195" t="s">
        <v>1362</v>
      </c>
      <c r="C23" s="196">
        <v>12</v>
      </c>
      <c r="D23" s="197">
        <v>50000</v>
      </c>
      <c r="E23" s="197"/>
      <c r="F23" s="198">
        <f t="shared" si="0"/>
        <v>50000</v>
      </c>
      <c r="G23" s="198">
        <f t="shared" si="1"/>
        <v>600000</v>
      </c>
      <c r="H23" s="198" t="s">
        <v>1326</v>
      </c>
    </row>
    <row r="24" spans="1:8" s="195" customFormat="1" ht="15.75" customHeight="1">
      <c r="A24" s="195" t="s">
        <v>1363</v>
      </c>
      <c r="B24" s="195" t="s">
        <v>1364</v>
      </c>
      <c r="C24" s="196">
        <v>12</v>
      </c>
      <c r="D24" s="197">
        <v>15000</v>
      </c>
      <c r="E24" s="197">
        <f t="shared" si="2"/>
        <v>4050.0000000000005</v>
      </c>
      <c r="F24" s="198">
        <f t="shared" si="0"/>
        <v>19050</v>
      </c>
      <c r="G24" s="198">
        <f t="shared" si="1"/>
        <v>228600</v>
      </c>
      <c r="H24" s="198" t="s">
        <v>1326</v>
      </c>
    </row>
    <row r="25" spans="1:8" s="195" customFormat="1" ht="15.75" customHeight="1">
      <c r="A25" s="195" t="s">
        <v>1365</v>
      </c>
      <c r="B25" s="195" t="s">
        <v>1366</v>
      </c>
      <c r="C25" s="196">
        <v>12</v>
      </c>
      <c r="D25" s="197">
        <v>200000</v>
      </c>
      <c r="E25" s="197">
        <f t="shared" si="2"/>
        <v>54000</v>
      </c>
      <c r="F25" s="198">
        <f t="shared" si="0"/>
        <v>254000</v>
      </c>
      <c r="G25" s="198">
        <f t="shared" si="1"/>
        <v>3048000</v>
      </c>
      <c r="H25" s="198" t="s">
        <v>1326</v>
      </c>
    </row>
    <row r="26" spans="1:8" s="195" customFormat="1" ht="15.75" customHeight="1">
      <c r="A26" s="195" t="s">
        <v>1367</v>
      </c>
      <c r="B26" s="195" t="s">
        <v>1368</v>
      </c>
      <c r="C26" s="196">
        <v>12</v>
      </c>
      <c r="D26" s="197">
        <v>200000</v>
      </c>
      <c r="E26" s="197">
        <f t="shared" si="2"/>
        <v>54000</v>
      </c>
      <c r="F26" s="198">
        <f t="shared" si="0"/>
        <v>254000</v>
      </c>
      <c r="G26" s="198">
        <f t="shared" si="1"/>
        <v>3048000</v>
      </c>
      <c r="H26" s="198" t="s">
        <v>1326</v>
      </c>
    </row>
    <row r="27" spans="1:8" s="195" customFormat="1" ht="15.75" customHeight="1">
      <c r="A27" s="195" t="s">
        <v>1369</v>
      </c>
      <c r="B27" s="195" t="s">
        <v>1370</v>
      </c>
      <c r="C27" s="196">
        <v>1</v>
      </c>
      <c r="D27" s="197">
        <v>3600000</v>
      </c>
      <c r="E27" s="197">
        <f t="shared" si="2"/>
        <v>972000.00000000012</v>
      </c>
      <c r="F27" s="198">
        <f t="shared" si="0"/>
        <v>4572000</v>
      </c>
      <c r="G27" s="198">
        <f t="shared" si="1"/>
        <v>4572000</v>
      </c>
      <c r="H27" s="198" t="s">
        <v>1326</v>
      </c>
    </row>
    <row r="28" spans="1:8" s="195" customFormat="1" ht="15.75" customHeight="1">
      <c r="A28" s="195" t="s">
        <v>1369</v>
      </c>
      <c r="B28" s="195" t="s">
        <v>1370</v>
      </c>
      <c r="C28" s="196">
        <v>1</v>
      </c>
      <c r="D28" s="197">
        <v>200000</v>
      </c>
      <c r="E28" s="197">
        <f t="shared" si="2"/>
        <v>54000</v>
      </c>
      <c r="F28" s="198">
        <f t="shared" si="0"/>
        <v>254000</v>
      </c>
      <c r="G28" s="198">
        <f t="shared" si="1"/>
        <v>254000</v>
      </c>
      <c r="H28" s="198" t="s">
        <v>1323</v>
      </c>
    </row>
    <row r="29" spans="1:8" s="195" customFormat="1" ht="15.75" customHeight="1">
      <c r="A29" s="195" t="s">
        <v>1369</v>
      </c>
      <c r="B29" s="195" t="s">
        <v>1370</v>
      </c>
      <c r="C29" s="196">
        <v>1</v>
      </c>
      <c r="D29" s="197">
        <v>125000</v>
      </c>
      <c r="E29" s="197">
        <f t="shared" si="2"/>
        <v>33750</v>
      </c>
      <c r="F29" s="198">
        <f t="shared" si="0"/>
        <v>158750</v>
      </c>
      <c r="G29" s="198">
        <f t="shared" si="1"/>
        <v>158750</v>
      </c>
      <c r="H29" s="198" t="s">
        <v>1371</v>
      </c>
    </row>
    <row r="30" spans="1:8" s="195" customFormat="1" ht="15.75" customHeight="1">
      <c r="A30" s="195" t="s">
        <v>1369</v>
      </c>
      <c r="B30" s="195" t="s">
        <v>1370</v>
      </c>
      <c r="C30" s="196">
        <v>1</v>
      </c>
      <c r="D30" s="197">
        <v>250000</v>
      </c>
      <c r="E30" s="197">
        <f t="shared" si="2"/>
        <v>67500</v>
      </c>
      <c r="F30" s="198">
        <f t="shared" si="0"/>
        <v>317500</v>
      </c>
      <c r="G30" s="198">
        <f t="shared" si="1"/>
        <v>317500</v>
      </c>
      <c r="H30" s="198" t="s">
        <v>1372</v>
      </c>
    </row>
    <row r="31" spans="1:8" s="195" customFormat="1" ht="15.75" customHeight="1">
      <c r="A31" s="195" t="s">
        <v>1373</v>
      </c>
      <c r="B31" s="195" t="s">
        <v>1354</v>
      </c>
      <c r="C31" s="196">
        <v>1</v>
      </c>
      <c r="D31" s="197">
        <v>145920</v>
      </c>
      <c r="E31" s="197">
        <v>0</v>
      </c>
      <c r="F31" s="198">
        <f t="shared" si="0"/>
        <v>145920</v>
      </c>
      <c r="G31" s="198">
        <f t="shared" si="1"/>
        <v>145920</v>
      </c>
      <c r="H31" s="198" t="s">
        <v>1326</v>
      </c>
    </row>
    <row r="32" spans="1:8" ht="15.75" customHeight="1">
      <c r="A32" s="129" t="s">
        <v>1374</v>
      </c>
      <c r="B32" s="129" t="s">
        <v>1375</v>
      </c>
      <c r="C32" s="131">
        <v>1</v>
      </c>
      <c r="D32" s="132">
        <v>558071</v>
      </c>
      <c r="E32" s="197">
        <v>0</v>
      </c>
      <c r="F32" s="198">
        <f>SUM(D32:E32)</f>
        <v>558071</v>
      </c>
      <c r="G32" s="198">
        <f>SUM(F32*C32)</f>
        <v>558071</v>
      </c>
      <c r="H32" s="133" t="s">
        <v>1326</v>
      </c>
    </row>
    <row r="33" spans="1:8" ht="15.75" customHeight="1">
      <c r="A33" s="129" t="s">
        <v>1376</v>
      </c>
      <c r="B33" s="129" t="s">
        <v>1377</v>
      </c>
      <c r="C33" s="131">
        <v>12</v>
      </c>
      <c r="D33" s="197">
        <v>310000</v>
      </c>
      <c r="E33" s="197">
        <f t="shared" ref="E33" si="3">SUM(D33*0.27)</f>
        <v>83700</v>
      </c>
      <c r="F33" s="198">
        <f t="shared" ref="F33" si="4">SUM(D33:E33)</f>
        <v>393700</v>
      </c>
      <c r="G33" s="198">
        <f t="shared" ref="G33" si="5">SUM(F33*C33)</f>
        <v>4724400</v>
      </c>
      <c r="H33" s="133" t="s">
        <v>1326</v>
      </c>
    </row>
    <row r="34" spans="1:8" ht="15.75" customHeight="1">
      <c r="A34" s="129" t="s">
        <v>1378</v>
      </c>
      <c r="B34" s="129" t="s">
        <v>1379</v>
      </c>
      <c r="C34" s="131">
        <v>1</v>
      </c>
      <c r="D34" s="132">
        <v>1000000</v>
      </c>
      <c r="E34" s="197"/>
      <c r="F34" s="198">
        <f t="shared" ref="F34" si="6">SUM(D34:E34)</f>
        <v>1000000</v>
      </c>
      <c r="G34" s="198">
        <f t="shared" ref="G34" si="7">SUM(F34*C34)</f>
        <v>1000000</v>
      </c>
      <c r="H34" s="133" t="s">
        <v>1326</v>
      </c>
    </row>
  </sheetData>
  <mergeCells count="6">
    <mergeCell ref="H1:H2"/>
    <mergeCell ref="A3:B3"/>
    <mergeCell ref="A1:A2"/>
    <mergeCell ref="B1:B2"/>
    <mergeCell ref="D1:F1"/>
    <mergeCell ref="C1:C3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13</vt:i4>
      </vt:variant>
    </vt:vector>
  </HeadingPairs>
  <TitlesOfParts>
    <vt:vector size="23" baseType="lpstr">
      <vt:lpstr>01 Mérleg</vt:lpstr>
      <vt:lpstr>02 létszám</vt:lpstr>
      <vt:lpstr>03 bevétel</vt:lpstr>
      <vt:lpstr>04 kiadás</vt:lpstr>
      <vt:lpstr>05 felhalmozási források</vt:lpstr>
      <vt:lpstr>06 tartalékok</vt:lpstr>
      <vt:lpstr>07 PVK</vt:lpstr>
      <vt:lpstr>08 Kt. határozatok</vt:lpstr>
      <vt:lpstr>kötelezettségek</vt:lpstr>
      <vt:lpstr>bérek</vt:lpstr>
      <vt:lpstr>'03 bevétel'!Nyomtatási_cím</vt:lpstr>
      <vt:lpstr>'04 kiadás'!Nyomtatási_cím</vt:lpstr>
      <vt:lpstr>bérek!Nyomtatási_cím</vt:lpstr>
      <vt:lpstr>'01 Mérleg'!Nyomtatási_terület</vt:lpstr>
      <vt:lpstr>'02 létszám'!Nyomtatási_terület</vt:lpstr>
      <vt:lpstr>'03 bevétel'!Nyomtatási_terület</vt:lpstr>
      <vt:lpstr>'04 kiadás'!Nyomtatási_terület</vt:lpstr>
      <vt:lpstr>'05 felhalmozási források'!Nyomtatási_terület</vt:lpstr>
      <vt:lpstr>'06 tartalékok'!Nyomtatási_terület</vt:lpstr>
      <vt:lpstr>'07 PVK'!Nyomtatási_terület</vt:lpstr>
      <vt:lpstr>'08 Kt. határozatok'!Nyomtatási_terület</vt:lpstr>
      <vt:lpstr>bérek!Nyomtatási_terület</vt:lpstr>
      <vt:lpstr>kötelezettségek!Nyomtatási_terület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Jegyző</cp:lastModifiedBy>
  <cp:revision/>
  <cp:lastPrinted>2016-03-11T10:50:08Z</cp:lastPrinted>
  <dcterms:created xsi:type="dcterms:W3CDTF">1998-12-06T10:54:59Z</dcterms:created>
  <dcterms:modified xsi:type="dcterms:W3CDTF">2016-03-11T10:58:17Z</dcterms:modified>
</cp:coreProperties>
</file>