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cuments\2020\zárszámadás 2019\"/>
    </mc:Choice>
  </mc:AlternateContent>
  <bookViews>
    <workbookView xWindow="0" yWindow="0" windowWidth="20490" windowHeight="7650" firstSheet="2" activeTab="8"/>
  </bookViews>
  <sheets>
    <sheet name="1.mell.bev." sheetId="1" r:id="rId1"/>
    <sheet name="1.mell.kiad." sheetId="2" r:id="rId2"/>
    <sheet name="1.melléklet" sheetId="3" r:id="rId3"/>
    <sheet name="2.melléklet" sheetId="5" r:id="rId4"/>
    <sheet name="3.melléklet" sheetId="4" r:id="rId5"/>
    <sheet name="4.melléklet" sheetId="9" r:id="rId6"/>
    <sheet name="5.melléklet" sheetId="10" r:id="rId7"/>
    <sheet name="6.melléklet" sheetId="6" r:id="rId8"/>
    <sheet name="7.melléklet" sheetId="12" r:id="rId9"/>
  </sheets>
  <calcPr calcId="162913"/>
</workbook>
</file>

<file path=xl/calcChain.xml><?xml version="1.0" encoding="utf-8"?>
<calcChain xmlns="http://schemas.openxmlformats.org/spreadsheetml/2006/main">
  <c r="C57" i="12" l="1"/>
  <c r="B57" i="12"/>
  <c r="C53" i="12"/>
  <c r="B53" i="12"/>
  <c r="C44" i="12"/>
  <c r="B44" i="12"/>
  <c r="B58" i="12" l="1"/>
  <c r="C58" i="12"/>
  <c r="C74" i="3" l="1"/>
  <c r="B74" i="3"/>
  <c r="C73" i="3"/>
  <c r="B73" i="3"/>
  <c r="C72" i="3"/>
  <c r="B72" i="3"/>
  <c r="C67" i="3"/>
  <c r="B67" i="3"/>
  <c r="C66" i="3"/>
  <c r="B66" i="3"/>
  <c r="C58" i="3"/>
  <c r="B58" i="3"/>
  <c r="C75" i="3" l="1"/>
  <c r="B75" i="3"/>
  <c r="C19" i="6"/>
  <c r="B19" i="6"/>
  <c r="C18" i="6"/>
  <c r="B18" i="6"/>
  <c r="C14" i="6"/>
  <c r="B14" i="6"/>
  <c r="C12" i="6"/>
  <c r="B12" i="6"/>
  <c r="C11" i="6"/>
  <c r="B11" i="6"/>
  <c r="F19" i="4"/>
  <c r="E19" i="4"/>
  <c r="C19" i="4"/>
  <c r="B19" i="4"/>
  <c r="C52" i="1"/>
  <c r="B52" i="1"/>
  <c r="C22" i="2"/>
  <c r="B22" i="2"/>
  <c r="F55" i="4" l="1"/>
  <c r="E55" i="4"/>
  <c r="C55" i="4"/>
  <c r="B55" i="4"/>
  <c r="C20" i="6" l="1"/>
  <c r="B20" i="6"/>
  <c r="C17" i="6"/>
  <c r="B17" i="6"/>
  <c r="C13" i="6"/>
  <c r="B13" i="6"/>
  <c r="F50" i="4"/>
  <c r="E50" i="4"/>
  <c r="F49" i="4"/>
  <c r="E49" i="4"/>
  <c r="F48" i="4"/>
  <c r="E48" i="4"/>
  <c r="F56" i="4"/>
  <c r="E56" i="4"/>
  <c r="F18" i="4"/>
  <c r="E18" i="4"/>
  <c r="C56" i="4"/>
  <c r="B56" i="4"/>
  <c r="C18" i="4"/>
  <c r="B18" i="4"/>
  <c r="F17" i="4"/>
  <c r="E17" i="4"/>
  <c r="C17" i="4"/>
  <c r="B17" i="4"/>
  <c r="C16" i="4"/>
  <c r="B16" i="4"/>
  <c r="F13" i="4"/>
  <c r="E13" i="4"/>
  <c r="F14" i="4"/>
  <c r="E14" i="4"/>
  <c r="F12" i="4"/>
  <c r="E12" i="4"/>
  <c r="F11" i="4"/>
  <c r="E11" i="4"/>
  <c r="F10" i="4"/>
  <c r="E10" i="4"/>
  <c r="C13" i="4"/>
  <c r="B13" i="4"/>
  <c r="C46" i="1"/>
  <c r="C50" i="4" s="1"/>
  <c r="B46" i="1"/>
  <c r="B50" i="4" s="1"/>
  <c r="C42" i="1"/>
  <c r="C49" i="4" s="1"/>
  <c r="B42" i="1"/>
  <c r="B49" i="4" s="1"/>
  <c r="C38" i="1"/>
  <c r="C12" i="4" s="1"/>
  <c r="B38" i="1"/>
  <c r="B12" i="4" s="1"/>
  <c r="E20" i="4" l="1"/>
  <c r="F20" i="4"/>
  <c r="B20" i="4"/>
  <c r="C20" i="4"/>
  <c r="B21" i="6"/>
  <c r="C21" i="6"/>
  <c r="E15" i="4"/>
  <c r="F15" i="4"/>
  <c r="E53" i="4"/>
  <c r="E57" i="4" s="1"/>
  <c r="F53" i="4"/>
  <c r="F57" i="4" s="1"/>
  <c r="C25" i="1"/>
  <c r="C27" i="1" s="1"/>
  <c r="C11" i="4" s="1"/>
  <c r="B25" i="1"/>
  <c r="B27" i="1" s="1"/>
  <c r="B11" i="4" s="1"/>
  <c r="C16" i="1"/>
  <c r="C48" i="4" s="1"/>
  <c r="C53" i="4" s="1"/>
  <c r="C57" i="4" s="1"/>
  <c r="B16" i="1"/>
  <c r="B48" i="4" s="1"/>
  <c r="B53" i="4" s="1"/>
  <c r="B57" i="4" s="1"/>
  <c r="C23" i="2"/>
  <c r="B23" i="2"/>
  <c r="C17" i="2"/>
  <c r="B17" i="2"/>
  <c r="C14" i="9"/>
  <c r="D14" i="9"/>
  <c r="B14" i="9"/>
  <c r="C11" i="9"/>
  <c r="D11" i="9"/>
  <c r="B11" i="9"/>
  <c r="E20" i="5"/>
  <c r="D20" i="5"/>
  <c r="E17" i="5"/>
  <c r="D17" i="5"/>
  <c r="E31" i="5"/>
  <c r="D31" i="5"/>
  <c r="D33" i="5" s="1"/>
  <c r="C20" i="5"/>
  <c r="B20" i="5"/>
  <c r="C17" i="5"/>
  <c r="B17" i="5"/>
  <c r="C31" i="5"/>
  <c r="B31" i="5"/>
  <c r="B33" i="5" s="1"/>
  <c r="E21" i="4" l="1"/>
  <c r="D21" i="5"/>
  <c r="E21" i="5"/>
  <c r="B18" i="10"/>
  <c r="F21" i="4"/>
  <c r="C21" i="5"/>
  <c r="B24" i="2"/>
  <c r="C24" i="2"/>
  <c r="E33" i="5"/>
  <c r="D15" i="9"/>
  <c r="D17" i="9" s="1"/>
  <c r="D19" i="9" s="1"/>
  <c r="B21" i="5"/>
  <c r="C33" i="5"/>
  <c r="B15" i="9"/>
  <c r="B17" i="9" s="1"/>
  <c r="B19" i="9" s="1"/>
  <c r="C15" i="9"/>
  <c r="C17" i="9" s="1"/>
  <c r="C19" i="9" s="1"/>
  <c r="C18" i="10"/>
  <c r="D18" i="10"/>
  <c r="E18" i="10"/>
  <c r="E16" i="9"/>
  <c r="E18" i="9"/>
  <c r="E13" i="9"/>
  <c r="E14" i="9"/>
  <c r="E11" i="9"/>
  <c r="E12" i="9"/>
  <c r="E9" i="9"/>
  <c r="E10" i="9"/>
  <c r="B70" i="3"/>
  <c r="C70" i="3"/>
  <c r="B64" i="3"/>
  <c r="C64" i="3"/>
  <c r="B59" i="3"/>
  <c r="C59" i="3"/>
  <c r="B53" i="3"/>
  <c r="C53" i="3"/>
  <c r="B32" i="3"/>
  <c r="C32" i="3"/>
  <c r="B20" i="3"/>
  <c r="C20" i="3"/>
  <c r="B53" i="1"/>
  <c r="C13" i="1"/>
  <c r="B13" i="1"/>
  <c r="E17" i="9" l="1"/>
  <c r="C53" i="1"/>
  <c r="B47" i="1"/>
  <c r="B54" i="1" s="1"/>
  <c r="B10" i="4"/>
  <c r="B15" i="4" s="1"/>
  <c r="B21" i="4" s="1"/>
  <c r="C47" i="1"/>
  <c r="C10" i="4"/>
  <c r="C15" i="4" s="1"/>
  <c r="C21" i="4" s="1"/>
  <c r="E19" i="9"/>
  <c r="E15" i="9"/>
  <c r="C71" i="3"/>
  <c r="C76" i="3" s="1"/>
  <c r="B71" i="3"/>
  <c r="B76" i="3" s="1"/>
  <c r="C54" i="1" l="1"/>
</calcChain>
</file>

<file path=xl/sharedStrings.xml><?xml version="1.0" encoding="utf-8"?>
<sst xmlns="http://schemas.openxmlformats.org/spreadsheetml/2006/main" count="323" uniqueCount="217">
  <si>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</si>
  <si>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</si>
  <si>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</si>
  <si>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</si>
  <si>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</si>
  <si>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</si>
  <si>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</si>
  <si>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</si>
  <si>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</si>
  <si>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</si>
  <si>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</si>
  <si>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</si>
  <si>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</si>
  <si>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</si>
  <si>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</si>
  <si>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</si>
  <si>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</si>
  <si>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</si>
  <si>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</si>
  <si>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</si>
  <si>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</si>
  <si>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</si>
  <si>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</si>
  <si>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</si>
  <si>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</si>
  <si>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</si>
  <si>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</si>
  <si>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</si>
  <si>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</si>
  <si>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</si>
  <si>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</si>
  <si>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</si>
  <si>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</si>
  <si>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</si>
  <si>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</si>
  <si>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</si>
  <si>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</si>
  <si>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</si>
  <si>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</si>
  <si>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</si>
  <si>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</si>
  <si>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Talajterhelési díj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</si>
  <si>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</si>
  <si>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</si>
  <si>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</si>
  <si>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</si>
  <si>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</si>
  <si>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Egyéb működési bevételek</t>
  </si>
  <si>
    <t>Ingatlanok értékesítése</t>
  </si>
  <si>
    <t>Felhalm.célú visszatérítendő tám.visszatérülése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</si>
  <si>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</si>
  <si>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</si>
  <si>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</si>
  <si>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</si>
  <si>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</si>
  <si>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</si>
  <si>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</si>
  <si>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</si>
  <si>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</si>
  <si>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</si>
  <si>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</si>
  <si>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</si>
  <si>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</si>
  <si>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</si>
  <si>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</si>
  <si>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óvodai nevelés</t>
  </si>
  <si>
    <t>- háziorvosi alapellátás</t>
  </si>
  <si>
    <t>- köztemető fenntartás</t>
  </si>
  <si>
    <t>- közfoglalkoztatás</t>
  </si>
  <si>
    <t>- szociális étkeztetés</t>
  </si>
  <si>
    <t>- közvilágítás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</si>
  <si>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</si>
  <si>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</si>
  <si>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</si>
  <si>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</si>
  <si>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</si>
  <si>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</si>
  <si>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</si>
  <si>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</si>
  <si>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</si>
  <si>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</si>
  <si>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</si>
  <si>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</si>
  <si>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</si>
  <si>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</si>
  <si>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</si>
  <si>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</si>
  <si>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</si>
  <si>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</si>
  <si>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</si>
  <si>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</si>
  <si>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</si>
  <si>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>Császári Nyitnikék Óvoda</t>
  </si>
  <si>
    <t>Bevétel megnevezése</t>
  </si>
  <si>
    <t>Működési támogatások államháztartáson belülről</t>
  </si>
  <si>
    <t>Maradvány igénybevétele</t>
  </si>
  <si>
    <t>Központi, Irányítószervi támogatás</t>
  </si>
  <si>
    <t>Kiadás megnevezése</t>
  </si>
  <si>
    <t>Finanszírozás kiadások</t>
  </si>
  <si>
    <t>Kiadások mindösszesen</t>
  </si>
  <si>
    <t>Császári Közös Önkormányzati Hivatal</t>
  </si>
  <si>
    <t xml:space="preserve">Felújítások </t>
  </si>
  <si>
    <t>Felújítások összesen</t>
  </si>
  <si>
    <t>Felhalm.célú pénzeszköz átadás háztartásoknak</t>
  </si>
  <si>
    <t>Ingatlanok értékesítés</t>
  </si>
  <si>
    <t>Felhalmozási célú bevételek összesen</t>
  </si>
  <si>
    <t>Felhalmozási célú kiadások összesen</t>
  </si>
  <si>
    <t>Összesen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</si>
  <si>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</si>
  <si>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</si>
  <si>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</si>
  <si>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</si>
  <si>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</si>
  <si>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</si>
  <si>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</si>
  <si>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</si>
  <si>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</si>
  <si>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</si>
  <si>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</si>
  <si>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</si>
  <si>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</si>
  <si>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Császár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</si>
  <si>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</si>
  <si>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</si>
  <si>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</si>
  <si>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</si>
  <si>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</si>
  <si>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</si>
  <si>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</si>
  <si>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</si>
  <si>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ÁH-on belüli megelőlegezések visszafizetése</t>
  </si>
  <si>
    <t>- gyermekétkeztetés</t>
  </si>
  <si>
    <t>- város és községgazdálkodási feladatok</t>
  </si>
  <si>
    <t>- igazgatási tevékenység</t>
  </si>
  <si>
    <t>- család és nővédelmi eü.gondozás</t>
  </si>
  <si>
    <t>- közműv.intézmény működtetése</t>
  </si>
  <si>
    <t>- fogorvosi alapellátás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</si>
  <si>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</si>
  <si>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</si>
  <si>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</si>
  <si>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</si>
  <si>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</si>
  <si>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</si>
  <si>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</si>
  <si>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</si>
  <si>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</si>
  <si>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</si>
  <si>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</si>
  <si>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</si>
  <si>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Általános forgalmi adó visszatérítése</t>
  </si>
  <si>
    <t>Részesedések értékesítése</t>
  </si>
  <si>
    <t>Finanszírozási kiadások</t>
  </si>
  <si>
    <t>Elvonások és befizetések</t>
  </si>
  <si>
    <t>Előző évi pénzmaradvány igénybe vétele</t>
  </si>
  <si>
    <t>Felhalm.célú önkormányzati támogatások</t>
  </si>
  <si>
    <t>Felhalm. Célú visszatérítendő tám.visszatérülése</t>
  </si>
  <si>
    <t>Császár Község Önkormányzata</t>
  </si>
  <si>
    <t>2020. évi terv</t>
  </si>
  <si>
    <t>Felhalm.célú egyéb tám. Áh-on belülről</t>
  </si>
  <si>
    <t>Kamatbevételek</t>
  </si>
  <si>
    <t>Biztosító által fizetett kártérítés</t>
  </si>
  <si>
    <t>Egyéb tárgyi eszköz értékesítés</t>
  </si>
  <si>
    <t xml:space="preserve">Felhalmozási célú  támogatások </t>
  </si>
  <si>
    <t>Működési célú visszatérítendő tám., kölcsönök nyújtása ÁH-on kívülre</t>
  </si>
  <si>
    <t>- zöldterület kezelés</t>
  </si>
  <si>
    <t>- sport</t>
  </si>
  <si>
    <t>- állat egészségügy</t>
  </si>
  <si>
    <t>2021. évi terv</t>
  </si>
  <si>
    <t>- választás</t>
  </si>
  <si>
    <t>Az önkormányzat által irányított szervek 2019. évi költségvetési mérlege</t>
  </si>
  <si>
    <t>Császár Község Önkormányzat 2019. évi költségvetési mérlege</t>
  </si>
  <si>
    <t>2019. évi eredeti előirányzat</t>
  </si>
  <si>
    <t>Pénzeszközök lekötött bankbetétként elhelyezése</t>
  </si>
  <si>
    <t>Lekötött bankbetétek megszüntetése</t>
  </si>
  <si>
    <t>Császár Község Önkormányzat 2019. évi kiadásainak alakulása feladatonként</t>
  </si>
  <si>
    <t>Eredeti ei. 2019</t>
  </si>
  <si>
    <t>Császár Község Önkormányzat 2019. évi működési mérlege</t>
  </si>
  <si>
    <t>Császár Község Önkormányzat 2019. évi felhalmozási mérlege</t>
  </si>
  <si>
    <t>Császár Község Önkormányzat 2019. évi felhalmozási célú bevételei</t>
  </si>
  <si>
    <t>2019. évi eredeti ei.</t>
  </si>
  <si>
    <t>Császár Község Önkormányzat 2019. évi felhalmozási célú kiadásai</t>
  </si>
  <si>
    <t>2019. év tény</t>
  </si>
  <si>
    <t>2022. évi terv</t>
  </si>
  <si>
    <t>- óvodai nevelés SNI</t>
  </si>
  <si>
    <t>- egyéb szociális pénzbeli és természetbeni ellátások, támogatások</t>
  </si>
  <si>
    <t>- önkormányzati vagyonnal való gazdálkodás</t>
  </si>
  <si>
    <t>igazgatás beruházás</t>
  </si>
  <si>
    <t>közművelődés beruházás</t>
  </si>
  <si>
    <t>közvilágítás beruházás</t>
  </si>
  <si>
    <t>közös hivatal beruházás</t>
  </si>
  <si>
    <t>Császári kirendeltség beruházás</t>
  </si>
  <si>
    <t>Bakonysárkányi kirendeltség beruházás</t>
  </si>
  <si>
    <t>Vérteskethelyi kirendeltség beruházás</t>
  </si>
  <si>
    <t>konyhai digitális mérleg</t>
  </si>
  <si>
    <t>robot méhecske, irányitópanel, töltőállomás</t>
  </si>
  <si>
    <t>konyhai raktár program</t>
  </si>
  <si>
    <t>lóca</t>
  </si>
  <si>
    <t>védőnő notebook</t>
  </si>
  <si>
    <t>szivattyú város és község.</t>
  </si>
  <si>
    <t>"informatikai" szekrény hivatal</t>
  </si>
  <si>
    <t>8 db sörpadgarnitúra (város és község.)</t>
  </si>
  <si>
    <t>óvodába öltözőszekrény (3db)</t>
  </si>
  <si>
    <t>térfigyelő kamera csere</t>
  </si>
  <si>
    <t>fűkasza, lombfúvó, (közfogi program)</t>
  </si>
  <si>
    <t>szennyvíz vízi közművén végzett ért. növ. munkák</t>
  </si>
  <si>
    <t>"Bölcsődei fejlesztési program" építési eng. terv. elkészítése</t>
  </si>
  <si>
    <t>háziorvosi rendelő, lakás átépítési tervei</t>
  </si>
  <si>
    <t>főzőkonyha felújításának műszaki tervezése</t>
  </si>
  <si>
    <t>Kisfaludy u. parkoló építési terve</t>
  </si>
  <si>
    <t>1. melléklet a 7/2020.(VI.08.) önkormányzati rendelethez</t>
  </si>
  <si>
    <t>1. melléklet a 7/2020. (VI.08.) önkormányzati rendelethez</t>
  </si>
  <si>
    <t>2. melléklet a 7/2020.(VI.08  ) önkormányzati rendelethez</t>
  </si>
  <si>
    <t>3. melléklet a 7/2020.(VI.08.) önkormányzati rendelethez</t>
  </si>
  <si>
    <t>4.melléklet a 7/2020.(VI.08.) önkormányzati rendelethez</t>
  </si>
  <si>
    <t>5.melléklet a 7/2020.(VI.08.)önkormányzati rendelethez</t>
  </si>
  <si>
    <t>6.melléklet a 7/2020.(VI.08.)önkormányzati rendelethez</t>
  </si>
  <si>
    <t>7.melléklet a 7/2020.(VI.08.)önkormányzati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</si>
</sst>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rgb="FFAB4F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3" fontId="0" fillId="0" borderId="19" xfId="0" applyNumberFormat="1" applyBorder="1" applyAlignment="1">
      <alignment vertical="center"/>
    </xf>
    <xf numFmtId="3" fontId="25" fillId="0" borderId="39" xfId="0" applyNumberFormat="1" applyFont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25" fillId="0" borderId="46" xfId="0" applyNumberFormat="1" applyFont="1" applyBorder="1" applyAlignment="1">
      <alignment vertical="center"/>
    </xf>
    <xf numFmtId="3" fontId="7" fillId="0" borderId="1" xfId="0" applyNumberFormat="1" applyFont="1" applyBorder="1"/>
    <xf numFmtId="3" fontId="0" fillId="0" borderId="52" xfId="0" applyNumberFormat="1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45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55" xfId="0" applyNumberFormat="1" applyBorder="1" applyAlignment="1">
      <alignment vertical="center"/>
    </xf>
    <xf numFmtId="3" fontId="0" fillId="0" borderId="56" xfId="0" applyNumberFormat="1" applyBorder="1" applyAlignment="1">
      <alignment vertical="center"/>
    </xf>
    <xf numFmtId="3" fontId="0" fillId="0" borderId="38" xfId="0" applyNumberFormat="1" applyFill="1" applyBorder="1" applyAlignment="1">
      <alignment vertical="center"/>
    </xf>
    <xf numFmtId="3" fontId="0" fillId="0" borderId="0" xfId="0" applyNumberForma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6" xfId="0" applyNumberFormat="1" applyFont="1" applyBorder="1"/>
    <xf numFmtId="3" fontId="0" fillId="0" borderId="33" xfId="0" applyNumberFormat="1" applyBorder="1"/>
    <xf numFmtId="3" fontId="0" fillId="0" borderId="16" xfId="0" applyNumberFormat="1" applyBorder="1"/>
    <xf numFmtId="3" fontId="0" fillId="0" borderId="7" xfId="0" applyNumberFormat="1" applyBorder="1"/>
    <xf numFmtId="3" fontId="0" fillId="0" borderId="24" xfId="0" applyNumberFormat="1" applyBorder="1"/>
    <xf numFmtId="3" fontId="7" fillId="0" borderId="7" xfId="0" applyNumberFormat="1" applyFont="1" applyBorder="1"/>
    <xf numFmtId="3" fontId="7" fillId="0" borderId="24" xfId="0" applyNumberFormat="1" applyFont="1" applyBorder="1"/>
    <xf numFmtId="3" fontId="4" fillId="0" borderId="7" xfId="0" applyNumberFormat="1" applyFont="1" applyBorder="1"/>
    <xf numFmtId="3" fontId="9" fillId="0" borderId="7" xfId="0" applyNumberFormat="1" applyFont="1" applyBorder="1"/>
    <xf numFmtId="3" fontId="0" fillId="0" borderId="24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8" fillId="0" borderId="7" xfId="0" applyNumberFormat="1" applyFont="1" applyBorder="1"/>
    <xf numFmtId="3" fontId="6" fillId="0" borderId="31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1" xfId="0" applyNumberFormat="1" applyFont="1" applyBorder="1"/>
    <xf numFmtId="3" fontId="0" fillId="0" borderId="10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7" xfId="0" applyNumberFormat="1" applyFont="1" applyBorder="1"/>
    <xf numFmtId="3" fontId="0" fillId="0" borderId="31" xfId="0" applyNumberFormat="1" applyBorder="1"/>
    <xf numFmtId="3" fontId="7" fillId="0" borderId="3" xfId="0" applyNumberFormat="1" applyFont="1" applyBorder="1"/>
    <xf numFmtId="3" fontId="7" fillId="0" borderId="15" xfId="0" applyNumberFormat="1" applyFont="1" applyBorder="1"/>
    <xf numFmtId="3" fontId="7" fillId="0" borderId="14" xfId="0" applyNumberFormat="1" applyFont="1" applyBorder="1"/>
    <xf numFmtId="3" fontId="1" fillId="0" borderId="1" xfId="0" applyNumberFormat="1" applyFont="1" applyBorder="1" applyAlignment="1">
      <alignment vertical="center"/>
    </xf>
    <xf numFmtId="3" fontId="17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4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3" xfId="0" applyNumberFormat="1" applyFont="1" applyBorder="1"/>
    <xf numFmtId="3" fontId="0" fillId="0" borderId="0" xfId="0" applyNumberFormat="1" applyFont="1"/>
    <xf numFmtId="3" fontId="0" fillId="0" borderId="0" xfId="0" applyNumberFormat="1" applyAlignment="1">
      <alignment vertical="center"/>
    </xf>
    <xf numFmtId="3" fontId="0" fillId="0" borderId="19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6" xfId="0" applyNumberFormat="1" applyFon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3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3" fontId="16" fillId="0" borderId="0" xfId="0" applyNumberFormat="1" applyFont="1"/>
    <xf numFmtId="3" fontId="15" fillId="0" borderId="0" xfId="0" applyNumberFormat="1" applyFont="1"/>
    <xf numFmtId="3" fontId="13" fillId="0" borderId="0" xfId="0" applyNumberFormat="1" applyFont="1"/>
    <xf numFmtId="3" fontId="14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21" fillId="0" borderId="5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19" fillId="0" borderId="5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10" fillId="0" borderId="7" xfId="0" applyNumberFormat="1" applyFont="1" applyBorder="1"/>
    <xf numFmtId="3" fontId="0" fillId="0" borderId="11" xfId="0" applyNumberForma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20" fillId="0" borderId="7" xfId="0" applyNumberFormat="1" applyFont="1" applyBorder="1"/>
    <xf numFmtId="3" fontId="5" fillId="0" borderId="8" xfId="0" applyNumberFormat="1" applyFont="1" applyBorder="1"/>
    <xf numFmtId="3" fontId="18" fillId="0" borderId="7" xfId="0" applyNumberFormat="1" applyFont="1" applyBorder="1"/>
    <xf numFmtId="3" fontId="18" fillId="0" borderId="0" xfId="0" applyNumberFormat="1" applyFont="1"/>
    <xf numFmtId="3" fontId="4" fillId="0" borderId="1" xfId="0" applyNumberFormat="1" applyFont="1" applyBorder="1"/>
    <xf numFmtId="3" fontId="19" fillId="0" borderId="16" xfId="0" applyNumberFormat="1" applyFont="1" applyBorder="1"/>
    <xf numFmtId="3" fontId="5" fillId="0" borderId="16" xfId="0" applyNumberFormat="1" applyFont="1" applyBorder="1"/>
    <xf numFmtId="3" fontId="0" fillId="0" borderId="21" xfId="0" applyNumberFormat="1" applyBorder="1"/>
    <xf numFmtId="3" fontId="0" fillId="0" borderId="3" xfId="0" applyNumberFormat="1" applyBorder="1"/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4" xfId="0" applyNumberFormat="1" applyBorder="1"/>
    <xf numFmtId="3" fontId="0" fillId="0" borderId="14" xfId="0" applyNumberFormat="1" applyFont="1" applyBorder="1"/>
    <xf numFmtId="3" fontId="0" fillId="0" borderId="18" xfId="0" applyNumberFormat="1" applyBorder="1"/>
    <xf numFmtId="3" fontId="0" fillId="0" borderId="1" xfId="0" applyNumberFormat="1" applyBorder="1"/>
    <xf numFmtId="3" fontId="0" fillId="0" borderId="16" xfId="0" applyNumberFormat="1" applyFont="1" applyBorder="1"/>
    <xf numFmtId="3" fontId="0" fillId="0" borderId="53" xfId="0" applyNumberFormat="1" applyBorder="1"/>
    <xf numFmtId="3" fontId="7" fillId="0" borderId="16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48" xfId="0" applyNumberFormat="1" applyFont="1" applyBorder="1"/>
    <xf numFmtId="3" fontId="0" fillId="0" borderId="26" xfId="0" applyNumberFormat="1" applyBorder="1"/>
    <xf numFmtId="3" fontId="19" fillId="0" borderId="7" xfId="0" applyNumberFormat="1" applyFont="1" applyBorder="1"/>
    <xf numFmtId="3" fontId="19" fillId="0" borderId="6" xfId="0" applyNumberFormat="1" applyFont="1" applyBorder="1"/>
    <xf numFmtId="3" fontId="3" fillId="0" borderId="14" xfId="0" applyNumberFormat="1" applyFont="1" applyBorder="1"/>
    <xf numFmtId="3" fontId="3" fillId="0" borderId="20" xfId="0" applyNumberFormat="1" applyFont="1" applyBorder="1"/>
    <xf numFmtId="3" fontId="3" fillId="0" borderId="40" xfId="0" applyNumberFormat="1" applyFont="1" applyBorder="1"/>
    <xf numFmtId="3" fontId="17" fillId="0" borderId="25" xfId="0" applyNumberFormat="1" applyFont="1" applyBorder="1"/>
    <xf numFmtId="3" fontId="5" fillId="0" borderId="14" xfId="0" applyNumberFormat="1" applyFont="1" applyBorder="1"/>
    <xf numFmtId="3" fontId="3" fillId="0" borderId="15" xfId="0" applyNumberFormat="1" applyFont="1" applyBorder="1"/>
    <xf numFmtId="3" fontId="3" fillId="0" borderId="1" xfId="0" applyNumberFormat="1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3" fontId="23" fillId="0" borderId="15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2" fillId="0" borderId="1" xfId="0" applyNumberFormat="1" applyFont="1" applyFill="1" applyBorder="1" applyAlignment="1">
      <alignment horizontal="left"/>
    </xf>
    <xf numFmtId="3" fontId="24" fillId="0" borderId="1" xfId="0" applyNumberFormat="1" applyFont="1" applyFill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0" fillId="0" borderId="29" xfId="0" applyNumberFormat="1" applyFont="1" applyBorder="1"/>
    <xf numFmtId="3" fontId="0" fillId="0" borderId="28" xfId="0" applyNumberFormat="1" applyFont="1" applyBorder="1"/>
    <xf numFmtId="3" fontId="7" fillId="0" borderId="17" xfId="0" applyNumberFormat="1" applyFont="1" applyBorder="1"/>
    <xf numFmtId="3" fontId="7" fillId="0" borderId="2" xfId="0" applyNumberFormat="1" applyFont="1" applyBorder="1"/>
    <xf numFmtId="3" fontId="0" fillId="0" borderId="33" xfId="0" applyNumberFormat="1" applyFill="1" applyBorder="1"/>
    <xf numFmtId="3" fontId="0" fillId="0" borderId="24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Fill="1" applyBorder="1"/>
    <xf numFmtId="3" fontId="0" fillId="0" borderId="27" xfId="0" applyNumberFormat="1" applyBorder="1"/>
    <xf numFmtId="3" fontId="0" fillId="0" borderId="3" xfId="0" applyNumberFormat="1" applyFill="1" applyBorder="1"/>
    <xf numFmtId="3" fontId="0" fillId="0" borderId="12" xfId="0" applyNumberFormat="1" applyBorder="1"/>
    <xf numFmtId="3" fontId="0" fillId="0" borderId="10" xfId="0" applyNumberFormat="1" applyFill="1" applyBorder="1"/>
    <xf numFmtId="3" fontId="3" fillId="0" borderId="1" xfId="0" applyNumberFormat="1" applyFont="1" applyFill="1" applyBorder="1"/>
    <xf numFmtId="3" fontId="2" fillId="0" borderId="5" xfId="0" applyNumberFormat="1" applyFont="1" applyBorder="1"/>
    <xf numFmtId="3" fontId="17" fillId="0" borderId="0" xfId="0" applyNumberFormat="1" applyFont="1"/>
    <xf numFmtId="3" fontId="1" fillId="0" borderId="1" xfId="0" applyNumberFormat="1" applyFont="1" applyBorder="1"/>
    <xf numFmtId="3" fontId="0" fillId="0" borderId="5" xfId="0" applyNumberFormat="1" applyBorder="1" applyAlignment="1"/>
    <xf numFmtId="3" fontId="2" fillId="0" borderId="7" xfId="0" applyNumberFormat="1" applyFon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41" xfId="0" applyNumberFormat="1" applyFont="1" applyFill="1" applyBorder="1" applyAlignment="1">
      <alignment horizontal="center" vertical="center" wrapText="1"/>
    </xf>
    <xf numFmtId="3" fontId="0" fillId="0" borderId="27" xfId="0" applyNumberFormat="1" applyFill="1" applyBorder="1" applyAlignment="1">
      <alignment horizontal="left"/>
    </xf>
    <xf numFmtId="3" fontId="7" fillId="0" borderId="17" xfId="0" applyNumberFormat="1" applyFont="1" applyFill="1" applyBorder="1" applyAlignment="1">
      <alignment horizontal="left"/>
    </xf>
    <xf numFmtId="3" fontId="7" fillId="0" borderId="40" xfId="0" applyNumberFormat="1" applyFont="1" applyFill="1" applyBorder="1" applyAlignment="1"/>
    <xf numFmtId="3" fontId="0" fillId="0" borderId="16" xfId="0" applyNumberFormat="1" applyFill="1" applyBorder="1" applyAlignment="1">
      <alignment horizontal="left"/>
    </xf>
    <xf numFmtId="3" fontId="0" fillId="0" borderId="16" xfId="0" applyNumberFormat="1" applyFont="1" applyBorder="1" applyAlignment="1"/>
    <xf numFmtId="3" fontId="0" fillId="0" borderId="14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4" xfId="0" applyNumberFormat="1" applyFont="1" applyBorder="1" applyAlignment="1"/>
    <xf numFmtId="3" fontId="7" fillId="0" borderId="15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2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0" xfId="0" applyNumberFormat="1" applyFont="1" applyBorder="1" applyAlignment="1"/>
    <xf numFmtId="3" fontId="0" fillId="0" borderId="3" xfId="0" applyNumberFormat="1" applyFont="1" applyBorder="1" applyAlignment="1"/>
    <xf numFmtId="3" fontId="0" fillId="0" borderId="49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2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3" fontId="5" fillId="0" borderId="28" xfId="0" applyNumberFormat="1" applyFont="1" applyFill="1" applyBorder="1" applyAlignment="1">
      <alignment horizontal="left" vertical="center"/>
    </xf>
    <xf numFmtId="3" fontId="5" fillId="0" borderId="42" xfId="0" applyNumberFormat="1" applyFont="1" applyFill="1" applyBorder="1" applyAlignment="1">
      <alignment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5" fillId="0" borderId="27" xfId="0" applyNumberFormat="1" applyFont="1" applyFill="1" applyBorder="1" applyAlignment="1">
      <alignment horizontal="left" vertical="center"/>
    </xf>
    <xf numFmtId="3" fontId="5" fillId="0" borderId="49" xfId="0" applyNumberFormat="1" applyFont="1" applyBorder="1" applyAlignment="1">
      <alignment vertical="center"/>
    </xf>
    <xf numFmtId="3" fontId="5" fillId="0" borderId="27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2" xfId="0" applyNumberFormat="1" applyFont="1" applyFill="1" applyBorder="1" applyAlignment="1">
      <alignment vertical="center"/>
    </xf>
    <xf numFmtId="3" fontId="3" fillId="0" borderId="47" xfId="0" applyNumberFormat="1" applyFont="1" applyFill="1" applyBorder="1" applyAlignment="1">
      <alignment horizontal="left" vertical="center"/>
    </xf>
    <xf numFmtId="3" fontId="5" fillId="0" borderId="16" xfId="0" applyNumberFormat="1" applyFont="1" applyFill="1" applyBorder="1" applyAlignment="1">
      <alignment vertical="center"/>
    </xf>
    <xf numFmtId="3" fontId="5" fillId="0" borderId="43" xfId="0" applyNumberFormat="1" applyFont="1" applyFill="1" applyBorder="1" applyAlignment="1">
      <alignment horizontal="left" vertical="center"/>
    </xf>
    <xf numFmtId="3" fontId="5" fillId="0" borderId="50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horizontal="left" vertical="center"/>
    </xf>
    <xf numFmtId="3" fontId="5" fillId="0" borderId="27" xfId="0" applyNumberFormat="1" applyFont="1" applyFill="1" applyBorder="1" applyAlignment="1">
      <alignment vertical="center"/>
    </xf>
    <xf numFmtId="3" fontId="5" fillId="0" borderId="51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47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/>
    <xf numFmtId="3" fontId="25" fillId="0" borderId="0" xfId="0" applyNumberFormat="1" applyFont="1" applyAlignment="1">
      <alignment horizontal="right"/>
    </xf>
    <xf numFmtId="3" fontId="25" fillId="0" borderId="25" xfId="0" applyNumberFormat="1" applyFont="1" applyBorder="1" applyAlignment="1">
      <alignment horizontal="center" vertical="center"/>
    </xf>
    <xf numFmtId="3" fontId="25" fillId="0" borderId="39" xfId="0" applyNumberFormat="1" applyFont="1" applyBorder="1" applyAlignment="1">
      <alignment horizontal="center" vertical="center"/>
    </xf>
    <xf numFmtId="3" fontId="25" fillId="0" borderId="46" xfId="0" applyNumberFormat="1" applyFont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3" fontId="0" fillId="0" borderId="44" xfId="0" applyNumberForma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25" fillId="0" borderId="25" xfId="0" applyNumberFormat="1" applyFont="1" applyBorder="1" applyAlignment="1">
      <alignment vertical="center"/>
    </xf>
    <xf numFmtId="3" fontId="0" fillId="0" borderId="34" xfId="0" applyNumberFormat="1" applyFont="1" applyBorder="1"/>
    <xf numFmtId="3" fontId="0" fillId="0" borderId="3" xfId="0" applyNumberFormat="1" applyFont="1" applyBorder="1"/>
    <xf numFmtId="3" fontId="0" fillId="0" borderId="8" xfId="0" applyNumberFormat="1" applyFont="1" applyBorder="1"/>
    <xf numFmtId="3" fontId="0" fillId="0" borderId="3" xfId="0" applyNumberFormat="1" applyFill="1" applyBorder="1" applyAlignment="1">
      <alignment horizontal="left"/>
    </xf>
    <xf numFmtId="3" fontId="0" fillId="0" borderId="16" xfId="0" applyNumberFormat="1" applyFont="1" applyFill="1" applyBorder="1" applyAlignment="1"/>
    <xf numFmtId="3" fontId="0" fillId="0" borderId="14" xfId="0" applyNumberFormat="1" applyFont="1" applyFill="1" applyBorder="1" applyAlignment="1"/>
    <xf numFmtId="49" fontId="0" fillId="0" borderId="7" xfId="0" applyNumberFormat="1" applyBorder="1"/>
    <xf numFmtId="49" fontId="20" fillId="0" borderId="7" xfId="0" applyNumberFormat="1" applyFont="1" applyBorder="1"/>
    <xf numFmtId="49" fontId="5" fillId="0" borderId="7" xfId="0" applyNumberFormat="1" applyFont="1" applyBorder="1"/>
    <xf numFmtId="49" fontId="18" fillId="0" borderId="7" xfId="0" applyNumberFormat="1" applyFont="1" applyBorder="1"/>
    <xf numFmtId="49" fontId="18" fillId="0" borderId="0" xfId="0" applyNumberFormat="1" applyFont="1"/>
    <xf numFmtId="49" fontId="0" fillId="0" borderId="10" xfId="0" applyNumberFormat="1" applyBorder="1"/>
    <xf numFmtId="3" fontId="1" fillId="0" borderId="57" xfId="0" applyNumberFormat="1" applyFont="1" applyBorder="1" applyAlignment="1">
      <alignment vertical="center"/>
    </xf>
    <xf numFmtId="0" fontId="27" fillId="0" borderId="0" xfId="0" applyFont="1"/>
    <xf numFmtId="3" fontId="0" fillId="0" borderId="0" xfId="0" applyNumberFormat="1" applyFill="1"/>
    <xf numFmtId="3" fontId="3" fillId="0" borderId="0" xfId="0" applyNumberFormat="1" applyFont="1" applyFill="1"/>
    <xf numFmtId="3" fontId="18" fillId="0" borderId="0" xfId="0" applyNumberFormat="1" applyFont="1" applyFill="1"/>
    <xf numFmtId="49" fontId="18" fillId="0" borderId="0" xfId="0" applyNumberFormat="1" applyFont="1" applyFill="1"/>
    <xf numFmtId="3" fontId="2" fillId="0" borderId="2" xfId="0" applyNumberFormat="1" applyFont="1" applyBorder="1" applyAlignment="1">
      <alignment vertical="center"/>
    </xf>
    <xf numFmtId="3" fontId="12" fillId="0" borderId="14" xfId="0" applyNumberFormat="1" applyFont="1" applyBorder="1"/>
    <xf numFmtId="3" fontId="0" fillId="0" borderId="0" xfId="0" applyNumberFormat="1" applyFill="1" applyBorder="1"/>
    <xf numFmtId="3" fontId="0" fillId="0" borderId="7" xfId="0" applyNumberFormat="1" applyFill="1" applyBorder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49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wrapText="1"/>
    </xf>
    <xf numFmtId="3" fontId="0" fillId="0" borderId="28" xfId="0" applyNumberFormat="1" applyBorder="1"/>
    <xf numFmtId="3" fontId="3" fillId="0" borderId="58" xfId="0" applyNumberFormat="1" applyFont="1" applyFill="1" applyBorder="1" applyAlignment="1">
      <alignment horizontal="center" vertical="center" wrapText="1"/>
    </xf>
    <xf numFmtId="3" fontId="3" fillId="0" borderId="59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/>
    <xf numFmtId="3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/>
    <xf numFmtId="3" fontId="0" fillId="0" borderId="15" xfId="0" applyNumberFormat="1" applyBorder="1" applyAlignment="1">
      <alignment wrapText="1"/>
    </xf>
    <xf numFmtId="3" fontId="17" fillId="0" borderId="17" xfId="0" applyNumberFormat="1" applyFont="1" applyBorder="1" applyAlignment="1"/>
    <xf numFmtId="3" fontId="0" fillId="0" borderId="15" xfId="0" applyNumberFormat="1" applyBorder="1" applyAlignment="1"/>
    <xf numFmtId="3" fontId="17" fillId="0" borderId="1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3" fontId="0" fillId="0" borderId="0" xfId="0" applyNumberFormat="1" applyAlignment="1"/>
    <xf numFmtId="3" fontId="26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H54"/>
  <sheetViews>
    <sheetView workbookViewId="0">
      <selection activeCell="G13" sqref="G13"/>
    </sheetView>
  </sheetViews>
  <sheetFormatPr defaultRowHeight="12.75" x14ac:dyDescent="0.2"/>
  <cols>
    <col min="1" max="1" width="45.7109375" style="13" customWidth="1"/>
    <col min="2" max="2" width="17.5703125" style="13" customWidth="1"/>
    <col min="3" max="3" width="17.85546875" style="13" customWidth="1"/>
    <col min="4" max="16384" width="9.140625" style="13"/>
  </cols>
  <sheetData>
    <row r="3" spans="1:8" x14ac:dyDescent="0.2">
      <c r="C3" s="241" t="s">
        <v>209</v>
      </c>
    </row>
    <row r="5" spans="1:8" x14ac:dyDescent="0.2">
      <c r="A5" s="253" t="s">
        <v>170</v>
      </c>
      <c r="B5" s="254"/>
      <c r="C5" s="254"/>
    </row>
    <row r="6" spans="1:8" ht="12" customHeight="1" x14ac:dyDescent="0.2"/>
    <row r="7" spans="1:8" x14ac:dyDescent="0.2">
      <c r="A7" s="14" t="s">
        <v>26</v>
      </c>
      <c r="B7" s="15"/>
      <c r="C7" s="247" t="s">
        <v>108</v>
      </c>
    </row>
    <row r="8" spans="1:8" ht="13.5" thickBot="1" x14ac:dyDescent="0.25">
      <c r="A8" s="18"/>
      <c r="B8" s="18"/>
      <c r="C8" s="18"/>
    </row>
    <row r="9" spans="1:8" x14ac:dyDescent="0.2">
      <c r="A9" s="259" t="s">
        <v>25</v>
      </c>
      <c r="B9" s="255" t="s">
        <v>171</v>
      </c>
      <c r="C9" s="257" t="s">
        <v>50</v>
      </c>
      <c r="D9" s="15"/>
      <c r="H9" s="241"/>
    </row>
    <row r="10" spans="1:8" ht="13.5" thickBot="1" x14ac:dyDescent="0.25">
      <c r="A10" s="260"/>
      <c r="B10" s="256"/>
      <c r="C10" s="258"/>
    </row>
    <row r="11" spans="1:8" ht="15" customHeight="1" x14ac:dyDescent="0.2">
      <c r="A11" s="19" t="s">
        <v>24</v>
      </c>
      <c r="B11" s="20">
        <v>142667256</v>
      </c>
      <c r="C11" s="21">
        <v>160946833</v>
      </c>
    </row>
    <row r="12" spans="1:8" ht="15" customHeight="1" x14ac:dyDescent="0.2">
      <c r="A12" s="22" t="s">
        <v>23</v>
      </c>
      <c r="B12" s="23">
        <v>4800000</v>
      </c>
      <c r="C12" s="22">
        <v>25656672</v>
      </c>
    </row>
    <row r="13" spans="1:8" ht="15" customHeight="1" x14ac:dyDescent="0.2">
      <c r="A13" s="24" t="s">
        <v>22</v>
      </c>
      <c r="B13" s="25">
        <f>SUM(B11:B12)</f>
        <v>147467256</v>
      </c>
      <c r="C13" s="24">
        <f>SUM(C11:C12)</f>
        <v>186603505</v>
      </c>
    </row>
    <row r="14" spans="1:8" ht="15" customHeight="1" x14ac:dyDescent="0.2">
      <c r="A14" s="22" t="s">
        <v>21</v>
      </c>
      <c r="B14" s="23">
        <v>0</v>
      </c>
      <c r="C14" s="22">
        <v>40000000</v>
      </c>
    </row>
    <row r="15" spans="1:8" ht="15" customHeight="1" x14ac:dyDescent="0.2">
      <c r="A15" s="22" t="s">
        <v>158</v>
      </c>
      <c r="B15" s="23">
        <v>0</v>
      </c>
      <c r="C15" s="22">
        <v>31800252</v>
      </c>
    </row>
    <row r="16" spans="1:8" ht="15" customHeight="1" x14ac:dyDescent="0.2">
      <c r="A16" s="26" t="s">
        <v>20</v>
      </c>
      <c r="B16" s="27">
        <f>B14+B15</f>
        <v>0</v>
      </c>
      <c r="C16" s="27">
        <f t="shared" ref="C16" si="0">C14+C15</f>
        <v>71800252</v>
      </c>
    </row>
    <row r="17" spans="1:3" ht="15" customHeight="1" x14ac:dyDescent="0.2">
      <c r="A17" s="24" t="s">
        <v>19</v>
      </c>
      <c r="B17" s="25">
        <v>0</v>
      </c>
      <c r="C17" s="24">
        <v>0</v>
      </c>
    </row>
    <row r="18" spans="1:3" ht="15" customHeight="1" x14ac:dyDescent="0.2">
      <c r="A18" s="22" t="s">
        <v>18</v>
      </c>
      <c r="B18" s="28">
        <v>0</v>
      </c>
      <c r="C18" s="29">
        <v>0</v>
      </c>
    </row>
    <row r="19" spans="1:3" ht="15" customHeight="1" x14ac:dyDescent="0.2">
      <c r="A19" s="30" t="s">
        <v>17</v>
      </c>
      <c r="B19" s="28">
        <v>4150000</v>
      </c>
      <c r="C19" s="29">
        <v>4930229</v>
      </c>
    </row>
    <row r="20" spans="1:3" ht="15" customHeight="1" x14ac:dyDescent="0.2">
      <c r="A20" s="22" t="s">
        <v>16</v>
      </c>
      <c r="B20" s="23">
        <v>4150000</v>
      </c>
      <c r="C20" s="22">
        <v>4930229</v>
      </c>
    </row>
    <row r="21" spans="1:3" ht="15" customHeight="1" x14ac:dyDescent="0.2">
      <c r="A21" s="22" t="s">
        <v>15</v>
      </c>
      <c r="B21" s="23">
        <v>25000000</v>
      </c>
      <c r="C21" s="22">
        <v>30829126</v>
      </c>
    </row>
    <row r="22" spans="1:3" ht="15" customHeight="1" x14ac:dyDescent="0.2">
      <c r="A22" s="22" t="s">
        <v>14</v>
      </c>
      <c r="B22" s="23">
        <v>25000000</v>
      </c>
      <c r="C22" s="22">
        <v>30829126</v>
      </c>
    </row>
    <row r="23" spans="1:3" ht="15" customHeight="1" x14ac:dyDescent="0.2">
      <c r="A23" s="22" t="s">
        <v>13</v>
      </c>
      <c r="B23" s="23">
        <v>4000000</v>
      </c>
      <c r="C23" s="22">
        <v>5661108</v>
      </c>
    </row>
    <row r="24" spans="1:3" ht="15" customHeight="1" x14ac:dyDescent="0.2">
      <c r="A24" s="22" t="s">
        <v>41</v>
      </c>
      <c r="B24" s="23">
        <v>0</v>
      </c>
      <c r="C24" s="22">
        <v>0</v>
      </c>
    </row>
    <row r="25" spans="1:3" ht="15" customHeight="1" x14ac:dyDescent="0.2">
      <c r="A25" s="30" t="s">
        <v>12</v>
      </c>
      <c r="B25" s="29">
        <f>B21+B23</f>
        <v>29000000</v>
      </c>
      <c r="C25" s="29">
        <f t="shared" ref="C25" si="1">C21+C23</f>
        <v>36490234</v>
      </c>
    </row>
    <row r="26" spans="1:3" ht="15" customHeight="1" x14ac:dyDescent="0.2">
      <c r="A26" s="31" t="s">
        <v>11</v>
      </c>
      <c r="B26" s="28">
        <v>250000</v>
      </c>
      <c r="C26" s="29">
        <v>469034</v>
      </c>
    </row>
    <row r="27" spans="1:3" ht="15" customHeight="1" x14ac:dyDescent="0.2">
      <c r="A27" s="33" t="s">
        <v>10</v>
      </c>
      <c r="B27" s="24">
        <f>B19+B25+B26</f>
        <v>33400000</v>
      </c>
      <c r="C27" s="24">
        <f t="shared" ref="C27" si="2">C19+C25+C26</f>
        <v>41889497</v>
      </c>
    </row>
    <row r="28" spans="1:3" ht="15" customHeight="1" x14ac:dyDescent="0.2">
      <c r="A28" s="35" t="s">
        <v>42</v>
      </c>
      <c r="B28" s="16">
        <v>0</v>
      </c>
      <c r="C28" s="220">
        <v>0</v>
      </c>
    </row>
    <row r="29" spans="1:3" ht="15" customHeight="1" x14ac:dyDescent="0.2">
      <c r="A29" s="35" t="s">
        <v>90</v>
      </c>
      <c r="B29" s="36">
        <v>10438400</v>
      </c>
      <c r="C29" s="37">
        <v>11428606</v>
      </c>
    </row>
    <row r="30" spans="1:3" ht="15" customHeight="1" x14ac:dyDescent="0.2">
      <c r="A30" s="35" t="s">
        <v>43</v>
      </c>
      <c r="B30" s="36">
        <v>0</v>
      </c>
      <c r="C30" s="37">
        <v>1049886</v>
      </c>
    </row>
    <row r="31" spans="1:3" ht="15" customHeight="1" x14ac:dyDescent="0.2">
      <c r="A31" s="35" t="s">
        <v>44</v>
      </c>
      <c r="B31" s="36">
        <v>2484850</v>
      </c>
      <c r="C31" s="37">
        <v>2484850</v>
      </c>
    </row>
    <row r="32" spans="1:3" ht="15" customHeight="1" x14ac:dyDescent="0.2">
      <c r="A32" s="35" t="s">
        <v>45</v>
      </c>
      <c r="B32" s="36">
        <v>7417000</v>
      </c>
      <c r="C32" s="37">
        <v>7243414</v>
      </c>
    </row>
    <row r="33" spans="1:3" ht="15" customHeight="1" x14ac:dyDescent="0.2">
      <c r="A33" s="35" t="s">
        <v>46</v>
      </c>
      <c r="B33" s="36">
        <v>5337700</v>
      </c>
      <c r="C33" s="37">
        <v>5198282</v>
      </c>
    </row>
    <row r="34" spans="1:3" ht="15" customHeight="1" x14ac:dyDescent="0.2">
      <c r="A34" s="35" t="s">
        <v>149</v>
      </c>
      <c r="B34" s="36">
        <v>500000</v>
      </c>
      <c r="C34" s="37">
        <v>0</v>
      </c>
    </row>
    <row r="35" spans="1:3" ht="15" customHeight="1" x14ac:dyDescent="0.2">
      <c r="A35" s="35" t="s">
        <v>159</v>
      </c>
      <c r="B35" s="36">
        <v>250000</v>
      </c>
      <c r="C35" s="37">
        <v>65573</v>
      </c>
    </row>
    <row r="36" spans="1:3" ht="15" customHeight="1" x14ac:dyDescent="0.2">
      <c r="A36" s="35" t="s">
        <v>160</v>
      </c>
      <c r="B36" s="36">
        <v>0</v>
      </c>
      <c r="C36" s="37">
        <v>0</v>
      </c>
    </row>
    <row r="37" spans="1:3" ht="15" customHeight="1" x14ac:dyDescent="0.2">
      <c r="A37" s="35" t="s">
        <v>47</v>
      </c>
      <c r="B37" s="36">
        <v>20000</v>
      </c>
      <c r="C37" s="37">
        <v>2736825</v>
      </c>
    </row>
    <row r="38" spans="1:3" ht="15" customHeight="1" x14ac:dyDescent="0.2">
      <c r="A38" s="34" t="s">
        <v>9</v>
      </c>
      <c r="B38" s="34">
        <f>SUM(B28:B37)</f>
        <v>26447950</v>
      </c>
      <c r="C38" s="24">
        <f t="shared" ref="C38" si="3">SUM(C28:C37)</f>
        <v>30207436</v>
      </c>
    </row>
    <row r="39" spans="1:3" ht="15" customHeight="1" x14ac:dyDescent="0.2">
      <c r="A39" s="38" t="s">
        <v>48</v>
      </c>
      <c r="B39" s="221">
        <v>500000</v>
      </c>
      <c r="C39" s="29">
        <v>2289300</v>
      </c>
    </row>
    <row r="40" spans="1:3" ht="15" customHeight="1" x14ac:dyDescent="0.2">
      <c r="A40" s="38" t="s">
        <v>161</v>
      </c>
      <c r="B40" s="221">
        <v>0</v>
      </c>
      <c r="C40" s="29">
        <v>0</v>
      </c>
    </row>
    <row r="41" spans="1:3" ht="15" customHeight="1" x14ac:dyDescent="0.2">
      <c r="A41" s="22" t="s">
        <v>150</v>
      </c>
      <c r="B41" s="28">
        <v>0</v>
      </c>
      <c r="C41" s="29">
        <v>0</v>
      </c>
    </row>
    <row r="42" spans="1:3" s="15" customFormat="1" ht="15" customHeight="1" x14ac:dyDescent="0.2">
      <c r="A42" s="39" t="s">
        <v>8</v>
      </c>
      <c r="B42" s="40">
        <f>SUM(B39:B41)</f>
        <v>500000</v>
      </c>
      <c r="C42" s="40">
        <f t="shared" ref="C42" si="4">SUM(C39:C41)</f>
        <v>2289300</v>
      </c>
    </row>
    <row r="43" spans="1:3" ht="15" customHeight="1" x14ac:dyDescent="0.2">
      <c r="A43" s="24" t="s">
        <v>7</v>
      </c>
      <c r="B43" s="25">
        <v>150000</v>
      </c>
      <c r="C43" s="24">
        <v>304543</v>
      </c>
    </row>
    <row r="44" spans="1:3" ht="15" customHeight="1" x14ac:dyDescent="0.2">
      <c r="A44" s="22" t="s">
        <v>49</v>
      </c>
      <c r="B44" s="28">
        <v>0</v>
      </c>
      <c r="C44" s="29">
        <v>66000</v>
      </c>
    </row>
    <row r="45" spans="1:3" ht="15" customHeight="1" x14ac:dyDescent="0.2">
      <c r="A45" s="22" t="s">
        <v>143</v>
      </c>
      <c r="B45" s="29">
        <v>0</v>
      </c>
      <c r="C45" s="29">
        <v>0</v>
      </c>
    </row>
    <row r="46" spans="1:3" ht="15" customHeight="1" thickBot="1" x14ac:dyDescent="0.25">
      <c r="A46" s="42" t="s">
        <v>6</v>
      </c>
      <c r="B46" s="44">
        <f>B44+B45</f>
        <v>0</v>
      </c>
      <c r="C46" s="44">
        <f t="shared" ref="C46" si="5">C44+C45</f>
        <v>66000</v>
      </c>
    </row>
    <row r="47" spans="1:3" ht="15" customHeight="1" thickBot="1" x14ac:dyDescent="0.25">
      <c r="A47" s="45" t="s">
        <v>5</v>
      </c>
      <c r="B47" s="45">
        <f>B13+B16+B27+B38+B42+B43+B46</f>
        <v>207965206</v>
      </c>
      <c r="C47" s="45">
        <f t="shared" ref="C47" si="6">C13+C16+C27+C38+C42+C43+C46</f>
        <v>333160533</v>
      </c>
    </row>
    <row r="48" spans="1:3" ht="15" customHeight="1" x14ac:dyDescent="0.2">
      <c r="A48" s="47" t="s">
        <v>4</v>
      </c>
      <c r="B48" s="20">
        <v>197253270</v>
      </c>
      <c r="C48" s="47">
        <v>197254087</v>
      </c>
    </row>
    <row r="49" spans="1:3" ht="15" customHeight="1" x14ac:dyDescent="0.2">
      <c r="A49" s="38" t="s">
        <v>75</v>
      </c>
      <c r="B49" s="32">
        <v>0</v>
      </c>
      <c r="C49" s="48">
        <v>6139184</v>
      </c>
    </row>
    <row r="50" spans="1:3" ht="15" customHeight="1" x14ac:dyDescent="0.2">
      <c r="A50" s="49" t="s">
        <v>3</v>
      </c>
      <c r="B50" s="50">
        <v>116976000</v>
      </c>
      <c r="C50" s="49">
        <v>116976000</v>
      </c>
    </row>
    <row r="51" spans="1:3" ht="15" customHeight="1" x14ac:dyDescent="0.2">
      <c r="A51" s="49" t="s">
        <v>173</v>
      </c>
      <c r="B51" s="50">
        <v>0</v>
      </c>
      <c r="C51" s="49">
        <v>190003600</v>
      </c>
    </row>
    <row r="52" spans="1:3" s="52" customFormat="1" ht="15" customHeight="1" thickBot="1" x14ac:dyDescent="0.25">
      <c r="A52" s="51" t="s">
        <v>2</v>
      </c>
      <c r="B52" s="238">
        <f>SUM(B48:B51)</f>
        <v>314229270</v>
      </c>
      <c r="C52" s="238">
        <f t="shared" ref="C52" si="7">SUM(C48:C51)</f>
        <v>510372871</v>
      </c>
    </row>
    <row r="53" spans="1:3" s="55" customFormat="1" ht="15" customHeight="1" thickBot="1" x14ac:dyDescent="0.25">
      <c r="A53" s="53" t="s">
        <v>1</v>
      </c>
      <c r="B53" s="54">
        <f>SUM(B52)</f>
        <v>314229270</v>
      </c>
      <c r="C53" s="5">
        <f>SUM(C52)</f>
        <v>510372871</v>
      </c>
    </row>
    <row r="54" spans="1:3" s="56" customFormat="1" ht="20.100000000000001" customHeight="1" thickBot="1" x14ac:dyDescent="0.25">
      <c r="A54" s="45" t="s">
        <v>0</v>
      </c>
      <c r="B54" s="45">
        <f>B47+B53</f>
        <v>522194476</v>
      </c>
      <c r="C54" s="45">
        <f t="shared" ref="C54" si="8">C47+C53</f>
        <v>843533404</v>
      </c>
    </row>
  </sheetData>
  <mergeCells count="4">
    <mergeCell ref="A5:C5"/>
    <mergeCell ref="B9:B10"/>
    <mergeCell ref="C9:C10"/>
    <mergeCell ref="A9:A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CH49"/>
  <sheetViews>
    <sheetView workbookViewId="0">
      <selection activeCell="C3" sqref="C3"/>
    </sheetView>
  </sheetViews>
  <sheetFormatPr defaultRowHeight="12.75" x14ac:dyDescent="0.2"/>
  <cols>
    <col min="1" max="1" width="45.140625" style="13" customWidth="1"/>
    <col min="2" max="2" width="16.5703125" style="13" customWidth="1"/>
    <col min="3" max="3" width="16.140625" style="13" customWidth="1"/>
    <col min="4" max="7" width="9.140625" style="13"/>
    <col min="8" max="8" width="15.28515625" style="13" customWidth="1"/>
    <col min="9" max="9" width="16.42578125" style="13" customWidth="1"/>
    <col min="10" max="10" width="19.7109375" style="13" customWidth="1"/>
    <col min="11" max="16384" width="9.140625" style="13"/>
  </cols>
  <sheetData>
    <row r="2" spans="1:86" s="57" customFormat="1" ht="17.25" customHeight="1" x14ac:dyDescent="0.25">
      <c r="A2" s="15"/>
      <c r="B2" s="252"/>
      <c r="C2" s="241" t="s">
        <v>210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</row>
    <row r="3" spans="1:86" ht="17.25" customHeight="1" x14ac:dyDescent="0.2"/>
    <row r="4" spans="1:86" x14ac:dyDescent="0.2">
      <c r="A4" s="58" t="s">
        <v>40</v>
      </c>
      <c r="C4" s="245" t="s">
        <v>108</v>
      </c>
    </row>
    <row r="5" spans="1:86" ht="13.5" thickBot="1" x14ac:dyDescent="0.25"/>
    <row r="6" spans="1:86" ht="20.100000000000001" customHeight="1" x14ac:dyDescent="0.2">
      <c r="A6" s="261" t="s">
        <v>25</v>
      </c>
      <c r="B6" s="255" t="s">
        <v>171</v>
      </c>
      <c r="C6" s="263" t="s">
        <v>50</v>
      </c>
    </row>
    <row r="7" spans="1:86" ht="20.100000000000001" customHeight="1" thickBot="1" x14ac:dyDescent="0.25">
      <c r="A7" s="262"/>
      <c r="B7" s="256"/>
      <c r="C7" s="264"/>
    </row>
    <row r="8" spans="1:86" ht="20.100000000000001" customHeight="1" x14ac:dyDescent="0.2">
      <c r="A8" s="60" t="s">
        <v>39</v>
      </c>
      <c r="B8" s="61">
        <v>98673884</v>
      </c>
      <c r="C8" s="62">
        <v>122650782</v>
      </c>
    </row>
    <row r="9" spans="1:86" ht="20.100000000000001" customHeight="1" x14ac:dyDescent="0.2">
      <c r="A9" s="63" t="s">
        <v>38</v>
      </c>
      <c r="B9" s="61">
        <v>19637632</v>
      </c>
      <c r="C9" s="62">
        <v>22397010</v>
      </c>
    </row>
    <row r="10" spans="1:86" ht="20.100000000000001" customHeight="1" x14ac:dyDescent="0.2">
      <c r="A10" s="63" t="s">
        <v>37</v>
      </c>
      <c r="B10" s="61">
        <v>76737270</v>
      </c>
      <c r="C10" s="62">
        <v>80412007</v>
      </c>
    </row>
    <row r="11" spans="1:86" ht="20.100000000000001" customHeight="1" x14ac:dyDescent="0.2">
      <c r="A11" s="63" t="s">
        <v>36</v>
      </c>
      <c r="B11" s="64">
        <v>9840000</v>
      </c>
      <c r="C11" s="63">
        <v>6394207</v>
      </c>
    </row>
    <row r="12" spans="1:86" ht="20.100000000000001" customHeight="1" x14ac:dyDescent="0.2">
      <c r="A12" s="65" t="s">
        <v>35</v>
      </c>
      <c r="B12" s="64">
        <v>188867036</v>
      </c>
      <c r="C12" s="63">
        <v>285613962</v>
      </c>
    </row>
    <row r="13" spans="1:86" s="52" customFormat="1" ht="20.100000000000001" customHeight="1" x14ac:dyDescent="0.2">
      <c r="A13" s="66" t="s">
        <v>51</v>
      </c>
      <c r="B13" s="67">
        <v>184051992</v>
      </c>
      <c r="C13" s="68">
        <v>274020375</v>
      </c>
      <c r="E13" s="232"/>
    </row>
    <row r="14" spans="1:86" ht="20.100000000000001" customHeight="1" x14ac:dyDescent="0.2">
      <c r="A14" s="69" t="s">
        <v>34</v>
      </c>
      <c r="B14" s="64">
        <v>1938000</v>
      </c>
      <c r="C14" s="63">
        <v>1463553</v>
      </c>
    </row>
    <row r="15" spans="1:86" ht="20.100000000000001" customHeight="1" x14ac:dyDescent="0.2">
      <c r="A15" s="70" t="s">
        <v>33</v>
      </c>
      <c r="B15" s="64">
        <v>4394625</v>
      </c>
      <c r="C15" s="63">
        <v>12492254</v>
      </c>
    </row>
    <row r="16" spans="1:86" ht="20.100000000000001" customHeight="1" thickBot="1" x14ac:dyDescent="0.25">
      <c r="A16" s="71" t="s">
        <v>32</v>
      </c>
      <c r="B16" s="72">
        <v>0</v>
      </c>
      <c r="C16" s="73">
        <v>0</v>
      </c>
    </row>
    <row r="17" spans="1:3" ht="20.100000000000001" customHeight="1" thickBot="1" x14ac:dyDescent="0.25">
      <c r="A17" s="74" t="s">
        <v>31</v>
      </c>
      <c r="B17" s="75">
        <f>B8+B9+B10+B11+B12+B14+B15+B16</f>
        <v>400088447</v>
      </c>
      <c r="C17" s="75">
        <f t="shared" ref="C17" si="0">C8+C9+C10+C11+C12+C14+C15+C16</f>
        <v>531423775</v>
      </c>
    </row>
    <row r="18" spans="1:3" ht="20.100000000000001" customHeight="1" x14ac:dyDescent="0.2">
      <c r="A18" s="76" t="s">
        <v>30</v>
      </c>
      <c r="B18" s="76">
        <v>0</v>
      </c>
      <c r="C18" s="76">
        <v>0</v>
      </c>
    </row>
    <row r="19" spans="1:3" ht="20.100000000000001" customHeight="1" x14ac:dyDescent="0.2">
      <c r="A19" s="63" t="s">
        <v>130</v>
      </c>
      <c r="B19" s="63">
        <v>5130029</v>
      </c>
      <c r="C19" s="63">
        <v>5130029</v>
      </c>
    </row>
    <row r="20" spans="1:3" ht="20.100000000000001" customHeight="1" x14ac:dyDescent="0.2">
      <c r="A20" s="70" t="s">
        <v>29</v>
      </c>
      <c r="B20" s="70">
        <v>116976000</v>
      </c>
      <c r="C20" s="70">
        <v>116976000</v>
      </c>
    </row>
    <row r="21" spans="1:3" ht="20.100000000000001" customHeight="1" x14ac:dyDescent="0.2">
      <c r="A21" s="73" t="s">
        <v>172</v>
      </c>
      <c r="B21" s="73"/>
      <c r="C21" s="73">
        <v>190003600</v>
      </c>
    </row>
    <row r="22" spans="1:3" ht="20.100000000000001" customHeight="1" thickBot="1" x14ac:dyDescent="0.25">
      <c r="A22" s="77" t="s">
        <v>28</v>
      </c>
      <c r="B22" s="77">
        <f>B19+B20+B21</f>
        <v>122106029</v>
      </c>
      <c r="C22" s="77">
        <f t="shared" ref="C22" si="1">C19+C20+C21</f>
        <v>312109629</v>
      </c>
    </row>
    <row r="23" spans="1:3" ht="20.100000000000001" customHeight="1" thickBot="1" x14ac:dyDescent="0.25">
      <c r="A23" s="237" t="s">
        <v>151</v>
      </c>
      <c r="B23" s="75">
        <f>B22+B18</f>
        <v>122106029</v>
      </c>
      <c r="C23" s="75">
        <f t="shared" ref="C23" si="2">C22+C18</f>
        <v>312109629</v>
      </c>
    </row>
    <row r="24" spans="1:3" ht="20.100000000000001" customHeight="1" thickBot="1" x14ac:dyDescent="0.25">
      <c r="A24" s="78" t="s">
        <v>27</v>
      </c>
      <c r="B24" s="79">
        <f>B17+B23</f>
        <v>522194476</v>
      </c>
      <c r="C24" s="79">
        <f t="shared" ref="C24" si="3">C17+C23</f>
        <v>843533404</v>
      </c>
    </row>
    <row r="27" spans="1:3" ht="15" x14ac:dyDescent="0.2">
      <c r="A27" s="80"/>
    </row>
    <row r="28" spans="1:3" ht="15" x14ac:dyDescent="0.2">
      <c r="A28" s="81"/>
    </row>
    <row r="29" spans="1:3" ht="15" x14ac:dyDescent="0.2">
      <c r="A29" s="82"/>
    </row>
    <row r="30" spans="1:3" s="82" customFormat="1" ht="15" x14ac:dyDescent="0.2">
      <c r="A30" s="83"/>
    </row>
    <row r="31" spans="1:3" s="82" customFormat="1" ht="15" x14ac:dyDescent="0.2"/>
    <row r="35" spans="1:3" ht="13.5" customHeight="1" x14ac:dyDescent="0.2"/>
    <row r="41" spans="1:3" ht="15" customHeight="1" x14ac:dyDescent="0.2"/>
    <row r="48" spans="1:3" s="84" customFormat="1" x14ac:dyDescent="0.2">
      <c r="A48" s="13"/>
      <c r="B48" s="13"/>
      <c r="C48" s="13"/>
    </row>
    <row r="49" spans="1:3" s="84" customFormat="1" x14ac:dyDescent="0.2">
      <c r="A49" s="13"/>
      <c r="B49" s="13"/>
      <c r="C49" s="13"/>
    </row>
  </sheetData>
  <mergeCells count="3">
    <mergeCell ref="A6:A7"/>
    <mergeCell ref="B6:B7"/>
    <mergeCell ref="C6:C7"/>
  </mergeCells>
  <printOptions horizontalCentered="1"/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Y76"/>
  <sheetViews>
    <sheetView workbookViewId="0">
      <selection activeCell="D3" sqref="D3"/>
    </sheetView>
  </sheetViews>
  <sheetFormatPr defaultRowHeight="12.75" x14ac:dyDescent="0.2"/>
  <cols>
    <col min="1" max="1" width="61" style="13" customWidth="1"/>
    <col min="2" max="2" width="15.28515625" style="13" customWidth="1"/>
    <col min="3" max="3" width="16.42578125" style="13" customWidth="1"/>
    <col min="4" max="4" width="13.28515625" style="13" customWidth="1"/>
    <col min="5" max="6" width="9.140625" style="13"/>
    <col min="7" max="7" width="69.140625" style="13" customWidth="1"/>
    <col min="8" max="8" width="36.28515625" style="13" customWidth="1"/>
    <col min="9" max="16384" width="9.140625" style="13"/>
  </cols>
  <sheetData>
    <row r="2" spans="1:8" x14ac:dyDescent="0.2">
      <c r="B2" s="56"/>
      <c r="C2" s="56"/>
      <c r="D2" s="242" t="s">
        <v>210</v>
      </c>
    </row>
    <row r="4" spans="1:8" s="80" customFormat="1" ht="15.75" x14ac:dyDescent="0.25">
      <c r="A4" s="265" t="s">
        <v>174</v>
      </c>
      <c r="B4" s="266"/>
      <c r="C4" s="266"/>
      <c r="D4" s="267"/>
    </row>
    <row r="5" spans="1:8" x14ac:dyDescent="0.2">
      <c r="D5" s="245" t="s">
        <v>108</v>
      </c>
    </row>
    <row r="6" spans="1:8" ht="12.75" customHeight="1" thickBot="1" x14ac:dyDescent="0.25">
      <c r="D6" s="85"/>
    </row>
    <row r="7" spans="1:8" x14ac:dyDescent="0.2">
      <c r="A7" s="259" t="s">
        <v>25</v>
      </c>
      <c r="B7" s="255" t="s">
        <v>179</v>
      </c>
      <c r="C7" s="257" t="s">
        <v>50</v>
      </c>
      <c r="D7" s="263" t="s">
        <v>74</v>
      </c>
    </row>
    <row r="8" spans="1:8" ht="13.5" thickBot="1" x14ac:dyDescent="0.25">
      <c r="A8" s="260"/>
      <c r="B8" s="268"/>
      <c r="C8" s="258"/>
      <c r="D8" s="264"/>
    </row>
    <row r="9" spans="1:8" x14ac:dyDescent="0.2">
      <c r="A9" s="86" t="s">
        <v>39</v>
      </c>
      <c r="B9" s="47"/>
      <c r="C9" s="47"/>
      <c r="D9" s="21"/>
    </row>
    <row r="10" spans="1:8" x14ac:dyDescent="0.2">
      <c r="A10" s="22" t="s">
        <v>131</v>
      </c>
      <c r="B10" s="22"/>
      <c r="C10" s="22">
        <v>10062217</v>
      </c>
      <c r="D10" s="22"/>
      <c r="G10" s="233"/>
      <c r="H10" s="233"/>
    </row>
    <row r="11" spans="1:8" x14ac:dyDescent="0.2">
      <c r="A11" s="22" t="s">
        <v>69</v>
      </c>
      <c r="B11" s="22">
        <v>180000</v>
      </c>
      <c r="C11" s="22">
        <v>790714</v>
      </c>
      <c r="D11" s="22"/>
      <c r="G11" s="233"/>
      <c r="H11" s="233"/>
    </row>
    <row r="12" spans="1:8" x14ac:dyDescent="0.2">
      <c r="A12" s="22" t="s">
        <v>70</v>
      </c>
      <c r="B12" s="22">
        <v>300000</v>
      </c>
      <c r="C12" s="22">
        <v>300000</v>
      </c>
      <c r="D12" s="22"/>
      <c r="G12" s="233"/>
      <c r="H12" s="233"/>
    </row>
    <row r="13" spans="1:8" x14ac:dyDescent="0.2">
      <c r="A13" s="22" t="s">
        <v>134</v>
      </c>
      <c r="B13" s="22">
        <v>2673198</v>
      </c>
      <c r="C13" s="22">
        <v>3580448</v>
      </c>
      <c r="D13" s="22"/>
      <c r="G13" s="233"/>
      <c r="H13" s="233"/>
    </row>
    <row r="14" spans="1:8" x14ac:dyDescent="0.2">
      <c r="A14" s="22" t="s">
        <v>68</v>
      </c>
      <c r="B14" s="22"/>
      <c r="C14" s="22">
        <v>10820657</v>
      </c>
      <c r="D14" s="22"/>
      <c r="G14" s="233"/>
      <c r="H14" s="233"/>
    </row>
    <row r="15" spans="1:8" x14ac:dyDescent="0.2">
      <c r="A15" s="22" t="s">
        <v>135</v>
      </c>
      <c r="B15" s="22">
        <v>2489010</v>
      </c>
      <c r="C15" s="22">
        <v>2800940</v>
      </c>
      <c r="D15" s="22"/>
      <c r="G15" s="233"/>
      <c r="H15" s="233"/>
    </row>
    <row r="16" spans="1:8" x14ac:dyDescent="0.2">
      <c r="A16" s="22" t="s">
        <v>133</v>
      </c>
      <c r="B16" s="22">
        <v>44514676</v>
      </c>
      <c r="C16" s="22">
        <v>54214055</v>
      </c>
      <c r="D16" s="22"/>
      <c r="G16" s="233"/>
      <c r="H16" s="233"/>
    </row>
    <row r="17" spans="1:8" x14ac:dyDescent="0.2">
      <c r="A17" s="225" t="s">
        <v>168</v>
      </c>
      <c r="B17" s="22"/>
      <c r="C17" s="22">
        <v>3643055</v>
      </c>
      <c r="D17" s="22"/>
      <c r="G17" s="233"/>
      <c r="H17" s="233"/>
    </row>
    <row r="18" spans="1:8" x14ac:dyDescent="0.2">
      <c r="A18" s="225" t="s">
        <v>183</v>
      </c>
      <c r="B18" s="22">
        <v>300000</v>
      </c>
      <c r="C18" s="22">
        <v>107430</v>
      </c>
      <c r="D18" s="22"/>
      <c r="G18" s="233"/>
      <c r="H18" s="233"/>
    </row>
    <row r="19" spans="1:8" ht="13.5" thickBot="1" x14ac:dyDescent="0.25">
      <c r="A19" s="22" t="s">
        <v>65</v>
      </c>
      <c r="B19" s="22">
        <v>48217000</v>
      </c>
      <c r="C19" s="22">
        <v>36331266</v>
      </c>
      <c r="D19" s="22"/>
      <c r="G19" s="233"/>
      <c r="H19" s="233"/>
    </row>
    <row r="20" spans="1:8" s="58" customFormat="1" ht="13.5" thickBot="1" x14ac:dyDescent="0.25">
      <c r="A20" s="87" t="s">
        <v>73</v>
      </c>
      <c r="B20" s="87">
        <f>SUM(B10:B19)</f>
        <v>98673884</v>
      </c>
      <c r="C20" s="88">
        <f>SUM(C10:C19)</f>
        <v>122650782</v>
      </c>
      <c r="D20" s="5"/>
      <c r="G20" s="234"/>
      <c r="H20" s="234"/>
    </row>
    <row r="21" spans="1:8" x14ac:dyDescent="0.2">
      <c r="A21" s="89" t="s">
        <v>38</v>
      </c>
      <c r="B21" s="47"/>
      <c r="C21" s="90"/>
      <c r="D21" s="47"/>
      <c r="G21" s="233"/>
      <c r="H21" s="233"/>
    </row>
    <row r="22" spans="1:8" x14ac:dyDescent="0.2">
      <c r="A22" s="22" t="s">
        <v>131</v>
      </c>
      <c r="B22" s="22"/>
      <c r="C22" s="91">
        <v>1997982</v>
      </c>
      <c r="D22" s="22"/>
      <c r="G22" s="233"/>
      <c r="H22" s="233"/>
    </row>
    <row r="23" spans="1:8" x14ac:dyDescent="0.2">
      <c r="A23" s="22" t="s">
        <v>69</v>
      </c>
      <c r="B23" s="22"/>
      <c r="C23" s="91">
        <v>132026</v>
      </c>
      <c r="D23" s="22"/>
      <c r="G23" s="233"/>
      <c r="H23" s="233"/>
    </row>
    <row r="24" spans="1:8" x14ac:dyDescent="0.2">
      <c r="A24" s="92" t="s">
        <v>134</v>
      </c>
      <c r="B24" s="22">
        <v>536188</v>
      </c>
      <c r="C24" s="91">
        <v>672365</v>
      </c>
      <c r="D24" s="22"/>
      <c r="G24" s="233"/>
      <c r="H24" s="233"/>
    </row>
    <row r="25" spans="1:8" x14ac:dyDescent="0.2">
      <c r="A25" s="35" t="s">
        <v>68</v>
      </c>
      <c r="B25" s="38"/>
      <c r="C25" s="93">
        <v>1182018</v>
      </c>
      <c r="D25" s="22"/>
      <c r="G25" s="233"/>
      <c r="H25" s="233"/>
    </row>
    <row r="26" spans="1:8" x14ac:dyDescent="0.2">
      <c r="A26" s="35" t="s">
        <v>70</v>
      </c>
      <c r="B26" s="38">
        <v>58500</v>
      </c>
      <c r="C26" s="93">
        <v>50406</v>
      </c>
      <c r="D26" s="22"/>
      <c r="G26" s="233"/>
      <c r="H26" s="233"/>
    </row>
    <row r="27" spans="1:8" x14ac:dyDescent="0.2">
      <c r="A27" s="94" t="s">
        <v>135</v>
      </c>
      <c r="B27" s="94">
        <v>532103</v>
      </c>
      <c r="C27" s="95">
        <v>483889</v>
      </c>
      <c r="D27" s="22"/>
      <c r="G27" s="233"/>
      <c r="H27" s="233"/>
    </row>
    <row r="28" spans="1:8" s="99" customFormat="1" x14ac:dyDescent="0.2">
      <c r="A28" s="96" t="s">
        <v>133</v>
      </c>
      <c r="B28" s="49">
        <v>8678841</v>
      </c>
      <c r="C28" s="97">
        <v>10208601</v>
      </c>
      <c r="D28" s="98"/>
      <c r="G28" s="235"/>
      <c r="H28" s="235"/>
    </row>
    <row r="29" spans="1:8" s="229" customFormat="1" x14ac:dyDescent="0.2">
      <c r="A29" s="226" t="s">
        <v>168</v>
      </c>
      <c r="B29" s="227"/>
      <c r="C29" s="22">
        <v>690576</v>
      </c>
      <c r="D29" s="228"/>
      <c r="G29" s="236"/>
      <c r="H29" s="236"/>
    </row>
    <row r="30" spans="1:8" s="229" customFormat="1" x14ac:dyDescent="0.2">
      <c r="A30" s="226" t="s">
        <v>183</v>
      </c>
      <c r="B30" s="91"/>
      <c r="C30" s="91">
        <v>21100</v>
      </c>
      <c r="D30" s="228"/>
      <c r="G30" s="236"/>
      <c r="H30" s="236"/>
    </row>
    <row r="31" spans="1:8" ht="13.5" thickBot="1" x14ac:dyDescent="0.25">
      <c r="A31" s="92" t="s">
        <v>65</v>
      </c>
      <c r="B31" s="49">
        <v>9832000</v>
      </c>
      <c r="C31" s="97">
        <v>6958047</v>
      </c>
      <c r="D31" s="22"/>
      <c r="G31" s="233"/>
      <c r="H31" s="233"/>
    </row>
    <row r="32" spans="1:8" ht="13.5" thickBot="1" x14ac:dyDescent="0.25">
      <c r="A32" s="100" t="s">
        <v>72</v>
      </c>
      <c r="B32" s="5">
        <f>SUM(B22:B31)</f>
        <v>19637632</v>
      </c>
      <c r="C32" s="88">
        <f>SUM(C22:C31)</f>
        <v>22397010</v>
      </c>
      <c r="D32" s="5"/>
      <c r="G32" s="233"/>
      <c r="H32" s="233"/>
    </row>
    <row r="33" spans="1:8" x14ac:dyDescent="0.2">
      <c r="A33" s="101" t="s">
        <v>37</v>
      </c>
      <c r="B33" s="21"/>
      <c r="C33" s="102"/>
      <c r="D33" s="21"/>
      <c r="G33" s="233"/>
      <c r="H33" s="233"/>
    </row>
    <row r="34" spans="1:8" x14ac:dyDescent="0.2">
      <c r="A34" s="104" t="s">
        <v>133</v>
      </c>
      <c r="B34" s="22">
        <v>32127672</v>
      </c>
      <c r="C34" s="47">
        <v>26006700</v>
      </c>
      <c r="D34" s="47"/>
      <c r="G34" s="233"/>
      <c r="H34" s="233"/>
    </row>
    <row r="35" spans="1:8" x14ac:dyDescent="0.2">
      <c r="A35" s="22" t="s">
        <v>67</v>
      </c>
      <c r="B35" s="49">
        <v>50800</v>
      </c>
      <c r="C35" s="22">
        <v>33274</v>
      </c>
      <c r="D35" s="22"/>
      <c r="G35" s="233"/>
      <c r="H35" s="233"/>
    </row>
    <row r="36" spans="1:8" x14ac:dyDescent="0.2">
      <c r="A36" s="49" t="s">
        <v>168</v>
      </c>
      <c r="B36" s="49"/>
      <c r="C36" s="105">
        <v>328477</v>
      </c>
      <c r="D36" s="22"/>
      <c r="G36" s="233"/>
      <c r="H36" s="233"/>
    </row>
    <row r="37" spans="1:8" x14ac:dyDescent="0.2">
      <c r="A37" s="49" t="s">
        <v>68</v>
      </c>
      <c r="B37" s="106"/>
      <c r="C37" s="49">
        <v>1113670</v>
      </c>
      <c r="D37" s="22"/>
      <c r="G37" s="233"/>
      <c r="H37" s="233"/>
    </row>
    <row r="38" spans="1:8" x14ac:dyDescent="0.2">
      <c r="A38" s="106" t="s">
        <v>166</v>
      </c>
      <c r="B38" s="105"/>
      <c r="C38" s="106">
        <v>306960</v>
      </c>
      <c r="D38" s="22"/>
      <c r="G38" s="84"/>
      <c r="H38" s="84"/>
    </row>
    <row r="39" spans="1:8" s="84" customFormat="1" x14ac:dyDescent="0.2">
      <c r="A39" s="105" t="s">
        <v>71</v>
      </c>
      <c r="B39" s="49">
        <v>2780749</v>
      </c>
      <c r="C39" s="105">
        <v>202800</v>
      </c>
      <c r="D39" s="49"/>
    </row>
    <row r="40" spans="1:8" s="84" customFormat="1" x14ac:dyDescent="0.2">
      <c r="A40" s="49" t="s">
        <v>70</v>
      </c>
      <c r="B40" s="22">
        <v>2024380</v>
      </c>
      <c r="C40" s="49">
        <v>2212216</v>
      </c>
      <c r="D40" s="49"/>
      <c r="G40" s="13"/>
      <c r="H40" s="13"/>
    </row>
    <row r="41" spans="1:8" x14ac:dyDescent="0.2">
      <c r="A41" s="22" t="s">
        <v>164</v>
      </c>
      <c r="B41" s="22"/>
      <c r="C41" s="22">
        <v>190076</v>
      </c>
      <c r="D41" s="22"/>
    </row>
    <row r="42" spans="1:8" x14ac:dyDescent="0.2">
      <c r="A42" s="22" t="s">
        <v>132</v>
      </c>
      <c r="B42" s="22">
        <v>6419850</v>
      </c>
      <c r="C42" s="22">
        <v>9292387</v>
      </c>
      <c r="D42" s="22"/>
    </row>
    <row r="43" spans="1:8" x14ac:dyDescent="0.2">
      <c r="A43" s="22" t="s">
        <v>66</v>
      </c>
      <c r="B43" s="22">
        <v>419100</v>
      </c>
      <c r="C43" s="22">
        <v>188544</v>
      </c>
      <c r="D43" s="22"/>
    </row>
    <row r="44" spans="1:8" x14ac:dyDescent="0.2">
      <c r="A44" s="22" t="s">
        <v>136</v>
      </c>
      <c r="B44" s="22"/>
      <c r="C44" s="22">
        <v>102616</v>
      </c>
      <c r="D44" s="22"/>
    </row>
    <row r="45" spans="1:8" x14ac:dyDescent="0.2">
      <c r="A45" s="22" t="s">
        <v>134</v>
      </c>
      <c r="B45" s="38">
        <v>892800</v>
      </c>
      <c r="C45" s="22">
        <v>804054</v>
      </c>
      <c r="D45" s="22"/>
    </row>
    <row r="46" spans="1:8" x14ac:dyDescent="0.2">
      <c r="A46" s="230" t="s">
        <v>165</v>
      </c>
      <c r="B46" s="38"/>
      <c r="C46" s="38">
        <v>596916</v>
      </c>
      <c r="D46" s="38"/>
    </row>
    <row r="47" spans="1:8" x14ac:dyDescent="0.2">
      <c r="A47" s="230" t="s">
        <v>135</v>
      </c>
      <c r="B47" s="38">
        <v>3683950</v>
      </c>
      <c r="C47" s="38">
        <v>4301417</v>
      </c>
      <c r="D47" s="38"/>
    </row>
    <row r="48" spans="1:8" x14ac:dyDescent="0.2">
      <c r="A48" s="230" t="s">
        <v>65</v>
      </c>
      <c r="B48" s="38">
        <v>5451000</v>
      </c>
      <c r="C48" s="38">
        <v>4530723</v>
      </c>
      <c r="D48" s="38"/>
    </row>
    <row r="49" spans="1:25" x14ac:dyDescent="0.2">
      <c r="A49" s="230" t="s">
        <v>131</v>
      </c>
      <c r="B49" s="38">
        <v>14203000</v>
      </c>
      <c r="C49" s="38">
        <v>13717240</v>
      </c>
      <c r="D49" s="38"/>
    </row>
    <row r="50" spans="1:25" x14ac:dyDescent="0.2">
      <c r="A50" s="230" t="s">
        <v>185</v>
      </c>
      <c r="B50" s="38">
        <v>330200</v>
      </c>
      <c r="C50" s="38">
        <v>0</v>
      </c>
      <c r="D50" s="38"/>
    </row>
    <row r="51" spans="1:25" x14ac:dyDescent="0.2">
      <c r="A51" s="230" t="s">
        <v>184</v>
      </c>
      <c r="B51" s="38"/>
      <c r="C51" s="38">
        <v>5377681</v>
      </c>
      <c r="D51" s="38"/>
    </row>
    <row r="52" spans="1:25" ht="13.5" thickBot="1" x14ac:dyDescent="0.25">
      <c r="A52" s="230" t="s">
        <v>69</v>
      </c>
      <c r="B52" s="38">
        <v>8353769</v>
      </c>
      <c r="C52" s="38">
        <v>11106256</v>
      </c>
      <c r="D52" s="38"/>
    </row>
    <row r="53" spans="1:25" ht="13.5" thickBot="1" x14ac:dyDescent="0.25">
      <c r="A53" s="87" t="s">
        <v>64</v>
      </c>
      <c r="B53" s="110">
        <f>SUM(B34:B52)</f>
        <v>76737270</v>
      </c>
      <c r="C53" s="87">
        <f>SUM(C34:C52)</f>
        <v>80412007</v>
      </c>
      <c r="D53" s="5"/>
    </row>
    <row r="54" spans="1:25" x14ac:dyDescent="0.2">
      <c r="A54" s="111" t="s">
        <v>152</v>
      </c>
      <c r="B54" s="112"/>
      <c r="C54" s="219">
        <v>88037</v>
      </c>
      <c r="D54" s="113"/>
    </row>
    <row r="55" spans="1:25" x14ac:dyDescent="0.2">
      <c r="A55" s="49" t="s">
        <v>137</v>
      </c>
      <c r="B55" s="114">
        <v>3189544</v>
      </c>
      <c r="C55" s="57">
        <v>3835630</v>
      </c>
      <c r="D55" s="22"/>
    </row>
    <row r="56" spans="1:25" x14ac:dyDescent="0.2">
      <c r="A56" s="49" t="s">
        <v>163</v>
      </c>
      <c r="B56" s="114"/>
      <c r="C56" s="57">
        <v>159543</v>
      </c>
      <c r="D56" s="22"/>
    </row>
    <row r="57" spans="1:25" x14ac:dyDescent="0.2">
      <c r="A57" s="29" t="s">
        <v>138</v>
      </c>
      <c r="B57" s="114">
        <v>1625500</v>
      </c>
      <c r="C57" s="115">
        <v>7510377</v>
      </c>
      <c r="D57" s="29"/>
      <c r="G57" s="15"/>
      <c r="H57" s="15"/>
    </row>
    <row r="58" spans="1:25" s="117" customFormat="1" ht="13.5" thickBot="1" x14ac:dyDescent="0.25">
      <c r="A58" s="107" t="s">
        <v>139</v>
      </c>
      <c r="B58" s="116">
        <f>'1.mell.kiad.'!B13</f>
        <v>184051992</v>
      </c>
      <c r="C58" s="116">
        <f>'1.mell.kiad.'!C13</f>
        <v>274020375</v>
      </c>
      <c r="D58" s="108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3.5" thickBot="1" x14ac:dyDescent="0.25">
      <c r="A59" s="87" t="s">
        <v>35</v>
      </c>
      <c r="B59" s="5">
        <f>SUM(B54:B58)</f>
        <v>188867036</v>
      </c>
      <c r="C59" s="5">
        <f>SUM(C54:C58)</f>
        <v>285613962</v>
      </c>
      <c r="D59" s="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s="41" customFormat="1" x14ac:dyDescent="0.2">
      <c r="A60" s="118" t="s">
        <v>63</v>
      </c>
      <c r="B60" s="22"/>
      <c r="C60" s="22"/>
      <c r="D60" s="22"/>
      <c r="E60" s="15"/>
      <c r="F60" s="15"/>
      <c r="G60" s="13"/>
      <c r="H60" s="1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2">
      <c r="A61" s="22" t="s">
        <v>62</v>
      </c>
      <c r="B61" s="22">
        <v>0</v>
      </c>
      <c r="C61" s="22">
        <v>0</v>
      </c>
      <c r="D61" s="22"/>
    </row>
    <row r="62" spans="1:25" x14ac:dyDescent="0.2">
      <c r="A62" s="22" t="s">
        <v>61</v>
      </c>
      <c r="B62" s="22">
        <v>50000</v>
      </c>
      <c r="C62" s="22">
        <v>0</v>
      </c>
      <c r="D62" s="22"/>
      <c r="G62" s="15"/>
      <c r="H62" s="15"/>
    </row>
    <row r="63" spans="1:25" s="15" customFormat="1" x14ac:dyDescent="0.2">
      <c r="A63" s="22" t="s">
        <v>60</v>
      </c>
      <c r="B63" s="29">
        <v>9790000</v>
      </c>
      <c r="C63" s="22">
        <v>6394207</v>
      </c>
      <c r="D63" s="22"/>
    </row>
    <row r="64" spans="1:25" s="15" customFormat="1" ht="13.5" thickBot="1" x14ac:dyDescent="0.25">
      <c r="A64" s="125" t="s">
        <v>36</v>
      </c>
      <c r="B64" s="43">
        <f>SUM(B61:B63)</f>
        <v>9840000</v>
      </c>
      <c r="C64" s="125">
        <f>SUM(C61:C63)</f>
        <v>6394207</v>
      </c>
      <c r="D64" s="43"/>
      <c r="G64" s="13"/>
      <c r="H64" s="13"/>
    </row>
    <row r="65" spans="1:8" x14ac:dyDescent="0.2">
      <c r="A65" s="119" t="s">
        <v>140</v>
      </c>
      <c r="B65" s="21"/>
      <c r="C65" s="103"/>
      <c r="D65" s="47"/>
    </row>
    <row r="66" spans="1:8" x14ac:dyDescent="0.2">
      <c r="A66" s="91" t="s">
        <v>59</v>
      </c>
      <c r="B66" s="22">
        <f>'1.mell.kiad.'!B14</f>
        <v>1938000</v>
      </c>
      <c r="C66" s="22">
        <f>'1.mell.kiad.'!C14</f>
        <v>1463553</v>
      </c>
      <c r="D66" s="22"/>
    </row>
    <row r="67" spans="1:8" x14ac:dyDescent="0.2">
      <c r="A67" s="91" t="s">
        <v>58</v>
      </c>
      <c r="B67" s="38">
        <f>'1.mell.kiad.'!B15</f>
        <v>4394625</v>
      </c>
      <c r="C67" s="38">
        <f>'1.mell.kiad.'!C15</f>
        <v>12492254</v>
      </c>
      <c r="D67" s="22"/>
    </row>
    <row r="68" spans="1:8" x14ac:dyDescent="0.2">
      <c r="A68" s="93" t="s">
        <v>57</v>
      </c>
      <c r="B68" s="38">
        <v>0</v>
      </c>
      <c r="C68" s="109">
        <v>0</v>
      </c>
      <c r="D68" s="22"/>
    </row>
    <row r="69" spans="1:8" ht="13.5" thickBot="1" x14ac:dyDescent="0.25">
      <c r="A69" s="93" t="s">
        <v>56</v>
      </c>
      <c r="B69" s="120">
        <v>0</v>
      </c>
      <c r="C69" s="109">
        <v>0</v>
      </c>
      <c r="D69" s="38"/>
    </row>
    <row r="70" spans="1:8" ht="13.5" thickBot="1" x14ac:dyDescent="0.25">
      <c r="A70" s="121" t="s">
        <v>55</v>
      </c>
      <c r="B70" s="42">
        <f>SUM(B66:B69)</f>
        <v>6332625</v>
      </c>
      <c r="C70" s="122">
        <f>SUM(C66:C69)</f>
        <v>13955807</v>
      </c>
      <c r="D70" s="5"/>
    </row>
    <row r="71" spans="1:8" ht="16.5" thickBot="1" x14ac:dyDescent="0.3">
      <c r="A71" s="46" t="s">
        <v>31</v>
      </c>
      <c r="B71" s="123">
        <f>B20+B32+B53+B59+B64+B70</f>
        <v>400088447</v>
      </c>
      <c r="C71" s="123">
        <f>C20+C32+C53+C59+C64+C70</f>
        <v>531423775</v>
      </c>
      <c r="D71" s="46"/>
      <c r="G71" s="55"/>
      <c r="H71" s="55"/>
    </row>
    <row r="72" spans="1:8" s="55" customFormat="1" x14ac:dyDescent="0.2">
      <c r="A72" s="47" t="s">
        <v>141</v>
      </c>
      <c r="B72" s="111">
        <f>'1.mell.kiad.'!B19</f>
        <v>5130029</v>
      </c>
      <c r="C72" s="111">
        <f>'1.mell.kiad.'!C19</f>
        <v>5130029</v>
      </c>
      <c r="D72" s="111"/>
      <c r="G72" s="13"/>
      <c r="H72" s="13"/>
    </row>
    <row r="73" spans="1:8" x14ac:dyDescent="0.2">
      <c r="A73" s="94" t="s">
        <v>142</v>
      </c>
      <c r="B73" s="220">
        <f>'1.mell.kiad.'!B20</f>
        <v>116976000</v>
      </c>
      <c r="C73" s="220">
        <f>'1.mell.kiad.'!C20</f>
        <v>116976000</v>
      </c>
      <c r="D73" s="38"/>
    </row>
    <row r="74" spans="1:8" ht="13.5" thickBot="1" x14ac:dyDescent="0.25">
      <c r="A74" s="124" t="s">
        <v>172</v>
      </c>
      <c r="B74" s="108">
        <f>'1.mell.kiad.'!B21</f>
        <v>0</v>
      </c>
      <c r="C74" s="108">
        <f>'1.mell.kiad.'!C21</f>
        <v>190003600</v>
      </c>
      <c r="D74" s="107"/>
    </row>
    <row r="75" spans="1:8" ht="15.75" thickBot="1" x14ac:dyDescent="0.25">
      <c r="A75" s="125" t="s">
        <v>53</v>
      </c>
      <c r="B75" s="126">
        <f>B72+B73+B74</f>
        <v>122106029</v>
      </c>
      <c r="C75" s="126">
        <f t="shared" ref="C75" si="0">C72+C73+C74</f>
        <v>312109629</v>
      </c>
      <c r="D75" s="5"/>
      <c r="G75" s="80"/>
      <c r="H75" s="80"/>
    </row>
    <row r="76" spans="1:8" s="80" customFormat="1" ht="20.100000000000001" customHeight="1" thickBot="1" x14ac:dyDescent="0.3">
      <c r="A76" s="127" t="s">
        <v>52</v>
      </c>
      <c r="B76" s="46">
        <f>B71+B75</f>
        <v>522194476</v>
      </c>
      <c r="C76" s="46">
        <f t="shared" ref="C76" si="1">C71+C75</f>
        <v>843533404</v>
      </c>
      <c r="D76" s="128"/>
      <c r="G76" s="13"/>
      <c r="H76" s="13"/>
    </row>
  </sheetData>
  <mergeCells count="5">
    <mergeCell ref="D7:D8"/>
    <mergeCell ref="A4:D4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4:M33"/>
  <sheetViews>
    <sheetView workbookViewId="0">
      <selection activeCell="E5" sqref="E5"/>
    </sheetView>
  </sheetViews>
  <sheetFormatPr defaultRowHeight="12.75" x14ac:dyDescent="0.2"/>
  <cols>
    <col min="1" max="1" width="42.140625" style="13" customWidth="1"/>
    <col min="2" max="5" width="23.7109375" style="13" customWidth="1"/>
    <col min="6" max="6" width="9.140625" style="13"/>
    <col min="7" max="7" width="11.85546875" style="13" customWidth="1"/>
    <col min="8" max="8" width="12.7109375" style="13" customWidth="1"/>
    <col min="9" max="9" width="12.85546875" style="13" customWidth="1"/>
    <col min="10" max="10" width="9.140625" style="13"/>
    <col min="11" max="11" width="12.42578125" style="13" customWidth="1"/>
    <col min="12" max="12" width="18" style="13" customWidth="1"/>
    <col min="13" max="13" width="15.85546875" style="13" customWidth="1"/>
    <col min="14" max="16384" width="9.140625" style="13"/>
  </cols>
  <sheetData>
    <row r="4" spans="1:5" x14ac:dyDescent="0.2">
      <c r="E4" s="241" t="s">
        <v>211</v>
      </c>
    </row>
    <row r="6" spans="1:5" ht="15.75" x14ac:dyDescent="0.2">
      <c r="A6" s="274" t="s">
        <v>169</v>
      </c>
      <c r="B6" s="275"/>
      <c r="C6" s="275"/>
      <c r="D6" s="275"/>
      <c r="E6" s="275"/>
    </row>
    <row r="7" spans="1:5" x14ac:dyDescent="0.2">
      <c r="E7" s="245" t="s">
        <v>108</v>
      </c>
    </row>
    <row r="8" spans="1:5" ht="13.5" thickBot="1" x14ac:dyDescent="0.25">
      <c r="E8" s="17"/>
    </row>
    <row r="9" spans="1:5" ht="16.5" thickBot="1" x14ac:dyDescent="0.25">
      <c r="A9" s="269"/>
      <c r="B9" s="272" t="s">
        <v>100</v>
      </c>
      <c r="C9" s="273"/>
      <c r="D9" s="271" t="s">
        <v>92</v>
      </c>
      <c r="E9" s="271"/>
    </row>
    <row r="10" spans="1:5" ht="15" customHeight="1" thickBot="1" x14ac:dyDescent="0.25">
      <c r="A10" s="270"/>
      <c r="B10" s="133" t="s">
        <v>84</v>
      </c>
      <c r="C10" s="133" t="s">
        <v>50</v>
      </c>
      <c r="D10" s="133" t="s">
        <v>84</v>
      </c>
      <c r="E10" s="133" t="s">
        <v>50</v>
      </c>
    </row>
    <row r="11" spans="1:5" x14ac:dyDescent="0.2">
      <c r="A11" s="148" t="s">
        <v>93</v>
      </c>
      <c r="B11" s="47"/>
      <c r="C11" s="47"/>
      <c r="D11" s="47"/>
      <c r="E11" s="47"/>
    </row>
    <row r="12" spans="1:5" x14ac:dyDescent="0.2">
      <c r="A12" s="22" t="s">
        <v>94</v>
      </c>
      <c r="B12" s="22">
        <v>0</v>
      </c>
      <c r="C12" s="22">
        <v>6067633</v>
      </c>
      <c r="D12" s="22">
        <v>0</v>
      </c>
      <c r="E12" s="22">
        <v>0</v>
      </c>
    </row>
    <row r="13" spans="1:5" x14ac:dyDescent="0.2">
      <c r="A13" s="22" t="s">
        <v>88</v>
      </c>
      <c r="B13" s="22">
        <v>150000</v>
      </c>
      <c r="C13" s="22">
        <v>20000</v>
      </c>
      <c r="D13" s="22">
        <v>0</v>
      </c>
      <c r="E13" s="22">
        <v>0</v>
      </c>
    </row>
    <row r="14" spans="1:5" x14ac:dyDescent="0.2">
      <c r="A14" s="22" t="s">
        <v>9</v>
      </c>
      <c r="B14" s="22">
        <v>55000</v>
      </c>
      <c r="C14" s="22">
        <v>3021014</v>
      </c>
      <c r="D14" s="22">
        <v>12431000</v>
      </c>
      <c r="E14" s="22">
        <v>11931000</v>
      </c>
    </row>
    <row r="15" spans="1:5" x14ac:dyDescent="0.2">
      <c r="A15" s="22" t="s">
        <v>8</v>
      </c>
      <c r="B15" s="22">
        <v>0</v>
      </c>
      <c r="C15" s="22">
        <v>0</v>
      </c>
      <c r="D15" s="22">
        <v>0</v>
      </c>
      <c r="E15" s="22">
        <v>0</v>
      </c>
    </row>
    <row r="16" spans="1:5" ht="13.5" thickBot="1" x14ac:dyDescent="0.25">
      <c r="A16" s="38" t="s">
        <v>7</v>
      </c>
      <c r="B16" s="38">
        <v>0</v>
      </c>
      <c r="C16" s="38">
        <v>0</v>
      </c>
      <c r="D16" s="38">
        <v>0</v>
      </c>
      <c r="E16" s="38">
        <v>0</v>
      </c>
    </row>
    <row r="17" spans="1:13" s="149" customFormat="1" ht="16.5" thickBot="1" x14ac:dyDescent="0.3">
      <c r="A17" s="46" t="s">
        <v>5</v>
      </c>
      <c r="B17" s="46">
        <f>SUM(B12:B16)</f>
        <v>205000</v>
      </c>
      <c r="C17" s="46">
        <f t="shared" ref="C17" si="0">SUM(C12:C16)</f>
        <v>9108647</v>
      </c>
      <c r="D17" s="46">
        <f>SUM(D12:D16)</f>
        <v>12431000</v>
      </c>
      <c r="E17" s="46">
        <f t="shared" ref="E17" si="1">SUM(E12:E16)</f>
        <v>11931000</v>
      </c>
      <c r="K17" s="13"/>
      <c r="L17" s="13"/>
      <c r="M17" s="13"/>
    </row>
    <row r="18" spans="1:13" x14ac:dyDescent="0.2">
      <c r="A18" s="47" t="s">
        <v>95</v>
      </c>
      <c r="B18" s="47">
        <v>83270</v>
      </c>
      <c r="C18" s="47">
        <v>83270</v>
      </c>
      <c r="D18" s="47">
        <v>847000</v>
      </c>
      <c r="E18" s="47">
        <v>847088</v>
      </c>
    </row>
    <row r="19" spans="1:13" x14ac:dyDescent="0.2">
      <c r="A19" s="22" t="s">
        <v>96</v>
      </c>
      <c r="B19" s="22">
        <v>51983000</v>
      </c>
      <c r="C19" s="22">
        <v>51983000</v>
      </c>
      <c r="D19" s="22">
        <v>64993000</v>
      </c>
      <c r="E19" s="22">
        <v>64993000</v>
      </c>
    </row>
    <row r="20" spans="1:13" ht="13.5" thickBot="1" x14ac:dyDescent="0.25">
      <c r="A20" s="48" t="s">
        <v>1</v>
      </c>
      <c r="B20" s="209">
        <f>SUM(B18:B19)</f>
        <v>52066270</v>
      </c>
      <c r="C20" s="209">
        <f t="shared" ref="C20" si="2">SUM(C18:C19)</f>
        <v>52066270</v>
      </c>
      <c r="D20" s="209">
        <f>SUM(D18:D19)</f>
        <v>65840000</v>
      </c>
      <c r="E20" s="209">
        <f t="shared" ref="E20" si="3">SUM(E18:E19)</f>
        <v>65840088</v>
      </c>
    </row>
    <row r="21" spans="1:13" ht="14.25" customHeight="1" thickBot="1" x14ac:dyDescent="0.25">
      <c r="A21" s="150" t="s">
        <v>0</v>
      </c>
      <c r="B21" s="150">
        <f>B17+B20</f>
        <v>52271270</v>
      </c>
      <c r="C21" s="150">
        <f t="shared" ref="C21" si="4">C17+C20</f>
        <v>61174917</v>
      </c>
      <c r="D21" s="150">
        <f>D17+D20</f>
        <v>78271000</v>
      </c>
      <c r="E21" s="150">
        <f t="shared" ref="E21" si="5">E17+E20</f>
        <v>77771088</v>
      </c>
    </row>
    <row r="22" spans="1:13" x14ac:dyDescent="0.2">
      <c r="A22" s="151"/>
      <c r="B22" s="47"/>
      <c r="C22" s="47"/>
      <c r="D22" s="47"/>
      <c r="E22" s="47"/>
    </row>
    <row r="23" spans="1:13" x14ac:dyDescent="0.2">
      <c r="A23" s="152" t="s">
        <v>97</v>
      </c>
      <c r="B23" s="22"/>
      <c r="C23" s="22"/>
      <c r="D23" s="22"/>
      <c r="E23" s="22"/>
    </row>
    <row r="24" spans="1:13" x14ac:dyDescent="0.2">
      <c r="A24" s="22" t="s">
        <v>39</v>
      </c>
      <c r="B24" s="22">
        <v>32684000</v>
      </c>
      <c r="C24" s="22">
        <v>42645794</v>
      </c>
      <c r="D24" s="22">
        <v>48517000</v>
      </c>
      <c r="E24" s="22">
        <v>46500913</v>
      </c>
    </row>
    <row r="25" spans="1:13" x14ac:dyDescent="0.2">
      <c r="A25" s="22" t="s">
        <v>38</v>
      </c>
      <c r="B25" s="22">
        <v>6316000</v>
      </c>
      <c r="C25" s="22">
        <v>8164407</v>
      </c>
      <c r="D25" s="22">
        <v>9832000</v>
      </c>
      <c r="E25" s="22">
        <v>8977129</v>
      </c>
    </row>
    <row r="26" spans="1:13" x14ac:dyDescent="0.2">
      <c r="A26" s="22" t="s">
        <v>37</v>
      </c>
      <c r="B26" s="22">
        <v>12576270</v>
      </c>
      <c r="C26" s="22">
        <v>10275899</v>
      </c>
      <c r="D26" s="22">
        <v>19654000</v>
      </c>
      <c r="E26" s="22">
        <v>21972074</v>
      </c>
    </row>
    <row r="27" spans="1:13" x14ac:dyDescent="0.2">
      <c r="A27" s="22" t="s">
        <v>35</v>
      </c>
      <c r="B27" s="22">
        <v>0</v>
      </c>
      <c r="C27" s="22">
        <v>88817</v>
      </c>
      <c r="D27" s="22">
        <v>168000</v>
      </c>
      <c r="E27" s="22">
        <v>84000</v>
      </c>
    </row>
    <row r="28" spans="1:13" x14ac:dyDescent="0.2">
      <c r="A28" s="22" t="s">
        <v>34</v>
      </c>
      <c r="B28" s="22">
        <v>695000</v>
      </c>
      <c r="C28" s="22">
        <v>0</v>
      </c>
      <c r="D28" s="22">
        <v>100000</v>
      </c>
      <c r="E28" s="22">
        <v>236972</v>
      </c>
    </row>
    <row r="29" spans="1:13" x14ac:dyDescent="0.2">
      <c r="A29" s="22" t="s">
        <v>33</v>
      </c>
      <c r="B29" s="22">
        <v>0</v>
      </c>
      <c r="C29" s="22">
        <v>0</v>
      </c>
      <c r="D29" s="22">
        <v>0</v>
      </c>
      <c r="E29" s="22">
        <v>0</v>
      </c>
    </row>
    <row r="30" spans="1:13" ht="13.5" thickBot="1" x14ac:dyDescent="0.25">
      <c r="A30" s="38" t="s">
        <v>32</v>
      </c>
      <c r="B30" s="38">
        <v>0</v>
      </c>
      <c r="C30" s="38">
        <v>0</v>
      </c>
      <c r="D30" s="38">
        <v>0</v>
      </c>
      <c r="E30" s="38">
        <v>0</v>
      </c>
    </row>
    <row r="31" spans="1:13" ht="16.5" thickBot="1" x14ac:dyDescent="0.3">
      <c r="A31" s="46" t="s">
        <v>31</v>
      </c>
      <c r="B31" s="46">
        <f>SUM(B24:B30)</f>
        <v>52271270</v>
      </c>
      <c r="C31" s="46">
        <f t="shared" ref="C31" si="6">SUM(C24:C30)</f>
        <v>61174917</v>
      </c>
      <c r="D31" s="46">
        <f>SUM(D24:D30)</f>
        <v>78271000</v>
      </c>
      <c r="E31" s="46">
        <f t="shared" ref="E31" si="7">SUM(E24:E30)</f>
        <v>77771088</v>
      </c>
    </row>
    <row r="32" spans="1:13" ht="13.5" thickBot="1" x14ac:dyDescent="0.25">
      <c r="A32" s="104" t="s">
        <v>98</v>
      </c>
      <c r="B32" s="104">
        <v>0</v>
      </c>
      <c r="C32" s="104">
        <v>0</v>
      </c>
      <c r="D32" s="104">
        <v>0</v>
      </c>
      <c r="E32" s="104">
        <v>0</v>
      </c>
    </row>
    <row r="33" spans="1:5" ht="15.75" thickBot="1" x14ac:dyDescent="0.25">
      <c r="A33" s="150" t="s">
        <v>99</v>
      </c>
      <c r="B33" s="150">
        <f>B31+B32</f>
        <v>52271270</v>
      </c>
      <c r="C33" s="150">
        <f t="shared" ref="C33" si="8">C31+C32</f>
        <v>61174917</v>
      </c>
      <c r="D33" s="150">
        <f>D31+D32</f>
        <v>78271000</v>
      </c>
      <c r="E33" s="150">
        <f t="shared" ref="E33" si="9">E31+E32</f>
        <v>77771088</v>
      </c>
    </row>
  </sheetData>
  <mergeCells count="4">
    <mergeCell ref="A9:A10"/>
    <mergeCell ref="D9:E9"/>
    <mergeCell ref="B9:C9"/>
    <mergeCell ref="A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G57"/>
  <sheetViews>
    <sheetView workbookViewId="0">
      <selection activeCell="F2" sqref="F2"/>
    </sheetView>
  </sheetViews>
  <sheetFormatPr defaultRowHeight="12.75" x14ac:dyDescent="0.2"/>
  <cols>
    <col min="1" max="1" width="36.42578125" style="13" customWidth="1"/>
    <col min="2" max="2" width="13" style="13" customWidth="1"/>
    <col min="3" max="3" width="12.5703125" style="13" customWidth="1"/>
    <col min="4" max="4" width="35" style="13" customWidth="1"/>
    <col min="5" max="5" width="12.5703125" style="13" customWidth="1"/>
    <col min="6" max="6" width="11.85546875" style="13" customWidth="1"/>
    <col min="7" max="7" width="9.42578125" style="13" customWidth="1"/>
    <col min="8" max="16384" width="9.140625" style="13"/>
  </cols>
  <sheetData>
    <row r="2" spans="1:7" x14ac:dyDescent="0.2">
      <c r="F2" s="241" t="s">
        <v>212</v>
      </c>
    </row>
    <row r="5" spans="1:7" ht="12.75" customHeight="1" x14ac:dyDescent="0.2">
      <c r="A5" s="277" t="s">
        <v>176</v>
      </c>
      <c r="B5" s="277"/>
      <c r="C5" s="277"/>
      <c r="D5" s="277"/>
      <c r="E5" s="277"/>
      <c r="F5" s="277"/>
      <c r="G5" s="248"/>
    </row>
    <row r="6" spans="1:7" x14ac:dyDescent="0.2">
      <c r="A6" s="277"/>
      <c r="B6" s="277"/>
      <c r="C6" s="277"/>
      <c r="D6" s="277"/>
      <c r="E6" s="277"/>
      <c r="F6" s="277"/>
      <c r="G6" s="248"/>
    </row>
    <row r="7" spans="1:7" x14ac:dyDescent="0.2">
      <c r="B7" s="129"/>
      <c r="C7" s="129"/>
      <c r="D7" s="129"/>
      <c r="F7" s="244" t="s">
        <v>108</v>
      </c>
    </row>
    <row r="8" spans="1:7" ht="13.5" thickBot="1" x14ac:dyDescent="0.25"/>
    <row r="9" spans="1:7" ht="24.75" thickBot="1" x14ac:dyDescent="0.25">
      <c r="A9" s="130" t="s">
        <v>26</v>
      </c>
      <c r="B9" s="131" t="s">
        <v>175</v>
      </c>
      <c r="C9" s="131" t="s">
        <v>50</v>
      </c>
      <c r="D9" s="132" t="s">
        <v>85</v>
      </c>
      <c r="E9" s="131" t="s">
        <v>84</v>
      </c>
      <c r="F9" s="131" t="s">
        <v>50</v>
      </c>
    </row>
    <row r="10" spans="1:7" ht="20.100000000000001" customHeight="1" x14ac:dyDescent="0.2">
      <c r="A10" s="21" t="s">
        <v>89</v>
      </c>
      <c r="B10" s="134">
        <f>'1.mell.bev.'!B13</f>
        <v>147467256</v>
      </c>
      <c r="C10" s="134">
        <f>'1.mell.bev.'!C13</f>
        <v>186603505</v>
      </c>
      <c r="D10" s="21" t="s">
        <v>39</v>
      </c>
      <c r="E10" s="22">
        <f>'1.mell.kiad.'!B8</f>
        <v>98673884</v>
      </c>
      <c r="F10" s="249">
        <f>'1.mell.kiad.'!C8</f>
        <v>122650782</v>
      </c>
    </row>
    <row r="11" spans="1:7" ht="20.100000000000001" customHeight="1" x14ac:dyDescent="0.2">
      <c r="A11" s="22" t="s">
        <v>88</v>
      </c>
      <c r="B11" s="135">
        <f>'1.mell.bev.'!B27</f>
        <v>33400000</v>
      </c>
      <c r="C11" s="135">
        <f>'1.mell.bev.'!C27</f>
        <v>41889497</v>
      </c>
      <c r="D11" s="22" t="s">
        <v>87</v>
      </c>
      <c r="E11" s="22">
        <f>'1.mell.kiad.'!B9</f>
        <v>19637632</v>
      </c>
      <c r="F11" s="249">
        <f>'1.mell.kiad.'!C9</f>
        <v>22397010</v>
      </c>
    </row>
    <row r="12" spans="1:7" ht="20.100000000000001" customHeight="1" x14ac:dyDescent="0.2">
      <c r="A12" s="22" t="s">
        <v>9</v>
      </c>
      <c r="B12" s="135">
        <f>'1.mell.bev.'!B38</f>
        <v>26447950</v>
      </c>
      <c r="C12" s="135">
        <f>'1.mell.bev.'!C38</f>
        <v>30207436</v>
      </c>
      <c r="D12" s="22" t="s">
        <v>37</v>
      </c>
      <c r="E12" s="22">
        <f>'1.mell.kiad.'!B10</f>
        <v>76737270</v>
      </c>
      <c r="F12" s="249">
        <f>'1.mell.kiad.'!C10</f>
        <v>80412007</v>
      </c>
    </row>
    <row r="13" spans="1:7" ht="20.100000000000001" customHeight="1" x14ac:dyDescent="0.2">
      <c r="A13" s="22" t="s">
        <v>7</v>
      </c>
      <c r="B13" s="135">
        <f>'1.mell.bev.'!B43</f>
        <v>150000</v>
      </c>
      <c r="C13" s="135">
        <f>'1.mell.bev.'!C43</f>
        <v>304543</v>
      </c>
      <c r="D13" s="22" t="s">
        <v>86</v>
      </c>
      <c r="E13" s="98">
        <f>'1.mell.kiad.'!B12</f>
        <v>188867036</v>
      </c>
      <c r="F13" s="135">
        <f>'1.mell.kiad.'!C12</f>
        <v>285613962</v>
      </c>
    </row>
    <row r="14" spans="1:7" ht="20.100000000000001" customHeight="1" thickBot="1" x14ac:dyDescent="0.25">
      <c r="A14" s="22"/>
      <c r="B14" s="135"/>
      <c r="C14" s="135"/>
      <c r="D14" s="22" t="s">
        <v>36</v>
      </c>
      <c r="E14" s="98">
        <f>'1.mell.kiad.'!B11</f>
        <v>9840000</v>
      </c>
      <c r="F14" s="135">
        <f>'1.mell.kiad.'!C11</f>
        <v>6394207</v>
      </c>
    </row>
    <row r="15" spans="1:7" ht="20.100000000000001" customHeight="1" thickBot="1" x14ac:dyDescent="0.25">
      <c r="A15" s="5" t="s">
        <v>81</v>
      </c>
      <c r="B15" s="136">
        <f>SUM(B10:B14)</f>
        <v>207465206</v>
      </c>
      <c r="C15" s="136">
        <f t="shared" ref="C15" si="0">SUM(C10:C14)</f>
        <v>259004981</v>
      </c>
      <c r="D15" s="5" t="s">
        <v>80</v>
      </c>
      <c r="E15" s="5">
        <f>SUM(E10:E14)</f>
        <v>393755822</v>
      </c>
      <c r="F15" s="5">
        <f>SUM(F10:F14)</f>
        <v>517467968</v>
      </c>
    </row>
    <row r="16" spans="1:7" ht="20.100000000000001" customHeight="1" x14ac:dyDescent="0.2">
      <c r="A16" s="93" t="s">
        <v>153</v>
      </c>
      <c r="B16" s="21">
        <f>'1.mell.bev.'!B48</f>
        <v>197253270</v>
      </c>
      <c r="C16" s="21">
        <f>'1.mell.bev.'!C48</f>
        <v>197254087</v>
      </c>
      <c r="D16" s="138"/>
      <c r="E16" s="21"/>
      <c r="F16" s="21"/>
    </row>
    <row r="17" spans="1:6" ht="20.100000000000001" customHeight="1" x14ac:dyDescent="0.2">
      <c r="A17" s="93" t="s">
        <v>91</v>
      </c>
      <c r="B17" s="22">
        <f>'1.mell.bev.'!B49</f>
        <v>0</v>
      </c>
      <c r="C17" s="22">
        <f>'1.mell.bev.'!C49</f>
        <v>6139184</v>
      </c>
      <c r="D17" s="139" t="s">
        <v>147</v>
      </c>
      <c r="E17" s="22">
        <f>'1.mell.kiad.'!B19</f>
        <v>5130029</v>
      </c>
      <c r="F17" s="22">
        <f>'1.mell.kiad.'!C19</f>
        <v>5130029</v>
      </c>
    </row>
    <row r="18" spans="1:6" ht="20.100000000000001" customHeight="1" x14ac:dyDescent="0.2">
      <c r="A18" s="22" t="s">
        <v>79</v>
      </c>
      <c r="B18" s="22">
        <f>'1.mell.bev.'!B50-B55</f>
        <v>116181000</v>
      </c>
      <c r="C18" s="22">
        <f>'1.mell.bev.'!C50-C55</f>
        <v>116739028</v>
      </c>
      <c r="D18" s="240" t="s">
        <v>54</v>
      </c>
      <c r="E18" s="22">
        <f>'1.mell.kiad.'!B20-E55</f>
        <v>116181000</v>
      </c>
      <c r="F18" s="22">
        <f>'1.mell.kiad.'!C20-F55</f>
        <v>116739028</v>
      </c>
    </row>
    <row r="19" spans="1:6" ht="20.100000000000001" customHeight="1" thickBot="1" x14ac:dyDescent="0.25">
      <c r="A19" s="145" t="s">
        <v>173</v>
      </c>
      <c r="B19" s="104">
        <f>'1.mell.bev.'!B51</f>
        <v>0</v>
      </c>
      <c r="C19" s="104">
        <f>'1.mell.bev.'!C51</f>
        <v>190003600</v>
      </c>
      <c r="D19" s="239" t="s">
        <v>172</v>
      </c>
      <c r="E19" s="104">
        <f>'1.mell.kiad.'!B21</f>
        <v>0</v>
      </c>
      <c r="F19" s="104">
        <f>'1.mell.kiad.'!C21</f>
        <v>190003600</v>
      </c>
    </row>
    <row r="20" spans="1:6" ht="20.100000000000001" customHeight="1" thickBot="1" x14ac:dyDescent="0.25">
      <c r="A20" s="140" t="s">
        <v>78</v>
      </c>
      <c r="B20" s="141">
        <f>SUM(B16:B19)</f>
        <v>313434270</v>
      </c>
      <c r="C20" s="141">
        <f t="shared" ref="C20" si="1">SUM(C16:C19)</f>
        <v>510135899</v>
      </c>
      <c r="D20" s="142" t="s">
        <v>53</v>
      </c>
      <c r="E20" s="141">
        <f>SUM(E17:E19)</f>
        <v>121311029</v>
      </c>
      <c r="F20" s="141">
        <f t="shared" ref="F20" si="2">SUM(F17:F19)</f>
        <v>311872657</v>
      </c>
    </row>
    <row r="21" spans="1:6" ht="20.100000000000001" customHeight="1" thickBot="1" x14ac:dyDescent="0.25">
      <c r="A21" s="5" t="s">
        <v>77</v>
      </c>
      <c r="B21" s="5">
        <f>B15+B20</f>
        <v>520899476</v>
      </c>
      <c r="C21" s="5">
        <f t="shared" ref="C21" si="3">C15+C20</f>
        <v>769140880</v>
      </c>
      <c r="D21" s="137" t="s">
        <v>76</v>
      </c>
      <c r="E21" s="5">
        <f>E15+E20</f>
        <v>515066851</v>
      </c>
      <c r="F21" s="5">
        <f t="shared" ref="F21" si="4">F15+F20</f>
        <v>829340625</v>
      </c>
    </row>
    <row r="39" spans="1:6" x14ac:dyDescent="0.2">
      <c r="A39" s="276" t="s">
        <v>177</v>
      </c>
      <c r="B39" s="276"/>
      <c r="C39" s="276"/>
      <c r="D39" s="276"/>
      <c r="E39" s="276"/>
      <c r="F39" s="276"/>
    </row>
    <row r="44" spans="1:6" x14ac:dyDescent="0.2">
      <c r="F44" s="245" t="s">
        <v>108</v>
      </c>
    </row>
    <row r="46" spans="1:6" ht="13.5" thickBot="1" x14ac:dyDescent="0.25"/>
    <row r="47" spans="1:6" ht="24.75" thickBot="1" x14ac:dyDescent="0.25">
      <c r="A47" s="130" t="s">
        <v>26</v>
      </c>
      <c r="B47" s="131" t="s">
        <v>175</v>
      </c>
      <c r="C47" s="131" t="s">
        <v>50</v>
      </c>
      <c r="D47" s="132" t="s">
        <v>85</v>
      </c>
      <c r="E47" s="131" t="s">
        <v>84</v>
      </c>
      <c r="F47" s="131" t="s">
        <v>50</v>
      </c>
    </row>
    <row r="48" spans="1:6" ht="20.100000000000001" customHeight="1" x14ac:dyDescent="0.2">
      <c r="A48" s="21" t="s">
        <v>83</v>
      </c>
      <c r="B48" s="134">
        <f>'1.mell.bev.'!B16</f>
        <v>0</v>
      </c>
      <c r="C48" s="134">
        <f>'1.mell.bev.'!C16</f>
        <v>71800252</v>
      </c>
      <c r="D48" s="21" t="s">
        <v>34</v>
      </c>
      <c r="E48" s="22">
        <f>'1.mell.kiad.'!B14</f>
        <v>1938000</v>
      </c>
      <c r="F48" s="249">
        <f>'1.mell.kiad.'!C14</f>
        <v>1463553</v>
      </c>
    </row>
    <row r="49" spans="1:6" ht="20.100000000000001" customHeight="1" x14ac:dyDescent="0.2">
      <c r="A49" s="22" t="s">
        <v>82</v>
      </c>
      <c r="B49" s="135">
        <f>'1.mell.bev.'!B42</f>
        <v>500000</v>
      </c>
      <c r="C49" s="135">
        <f>'1.mell.bev.'!C42</f>
        <v>2289300</v>
      </c>
      <c r="D49" s="22" t="s">
        <v>33</v>
      </c>
      <c r="E49" s="22">
        <f>'1.mell.kiad.'!B15</f>
        <v>4394625</v>
      </c>
      <c r="F49" s="249">
        <f>'1.mell.kiad.'!C15</f>
        <v>12492254</v>
      </c>
    </row>
    <row r="50" spans="1:6" ht="20.100000000000001" customHeight="1" x14ac:dyDescent="0.2">
      <c r="A50" s="22" t="s">
        <v>6</v>
      </c>
      <c r="B50" s="135">
        <f>'1.mell.bev.'!B46</f>
        <v>0</v>
      </c>
      <c r="C50" s="135">
        <f>'1.mell.bev.'!C46</f>
        <v>66000</v>
      </c>
      <c r="D50" s="22" t="s">
        <v>32</v>
      </c>
      <c r="E50" s="22">
        <f>'1.mell.kiad.'!B16</f>
        <v>0</v>
      </c>
      <c r="F50" s="249">
        <f>'1.mell.kiad.'!C16</f>
        <v>0</v>
      </c>
    </row>
    <row r="51" spans="1:6" ht="20.100000000000001" customHeight="1" x14ac:dyDescent="0.2">
      <c r="A51" s="22"/>
      <c r="B51" s="135"/>
      <c r="C51" s="135"/>
      <c r="D51" s="22"/>
      <c r="E51" s="98"/>
      <c r="F51" s="135"/>
    </row>
    <row r="52" spans="1:6" ht="20.100000000000001" customHeight="1" thickBot="1" x14ac:dyDescent="0.25">
      <c r="A52" s="22"/>
      <c r="B52" s="135"/>
      <c r="C52" s="135"/>
      <c r="D52" s="22"/>
      <c r="E52" s="98"/>
      <c r="F52" s="135"/>
    </row>
    <row r="53" spans="1:6" ht="20.100000000000001" customHeight="1" thickBot="1" x14ac:dyDescent="0.25">
      <c r="A53" s="5" t="s">
        <v>81</v>
      </c>
      <c r="B53" s="5">
        <f>SUM(B48:B52)</f>
        <v>500000</v>
      </c>
      <c r="C53" s="5">
        <f t="shared" ref="C53" si="5">SUM(C48:C52)</f>
        <v>74155552</v>
      </c>
      <c r="D53" s="5" t="s">
        <v>80</v>
      </c>
      <c r="E53" s="5">
        <f>SUM(E48:E52)</f>
        <v>6332625</v>
      </c>
      <c r="F53" s="5">
        <f t="shared" ref="F53" si="6">SUM(F48:F52)</f>
        <v>13955807</v>
      </c>
    </row>
    <row r="54" spans="1:6" ht="20.100000000000001" customHeight="1" x14ac:dyDescent="0.2">
      <c r="A54" s="38" t="s">
        <v>153</v>
      </c>
      <c r="B54" s="104"/>
      <c r="C54" s="143"/>
      <c r="D54" s="144"/>
      <c r="E54" s="104"/>
      <c r="F54" s="104"/>
    </row>
    <row r="55" spans="1:6" ht="20.100000000000001" customHeight="1" thickBot="1" x14ac:dyDescent="0.25">
      <c r="A55" s="38" t="s">
        <v>79</v>
      </c>
      <c r="B55" s="38">
        <f>'2.melléklet'!B28+'2.melléklet'!D28</f>
        <v>795000</v>
      </c>
      <c r="C55" s="38">
        <f>'2.melléklet'!C28+'2.melléklet'!E28</f>
        <v>236972</v>
      </c>
      <c r="D55" s="146" t="s">
        <v>79</v>
      </c>
      <c r="E55" s="38">
        <f>'2.melléklet'!B28+'2.melléklet'!D28</f>
        <v>795000</v>
      </c>
      <c r="F55" s="38">
        <f>'2.melléklet'!C28+'2.melléklet'!E28</f>
        <v>236972</v>
      </c>
    </row>
    <row r="56" spans="1:6" ht="20.100000000000001" customHeight="1" thickBot="1" x14ac:dyDescent="0.25">
      <c r="A56" s="87" t="s">
        <v>78</v>
      </c>
      <c r="B56" s="87">
        <f>SUM(B54:B55)</f>
        <v>795000</v>
      </c>
      <c r="C56" s="87">
        <f t="shared" ref="C56" si="7">SUM(C54:C55)</f>
        <v>236972</v>
      </c>
      <c r="D56" s="147" t="s">
        <v>53</v>
      </c>
      <c r="E56" s="87">
        <f>SUM(E55)</f>
        <v>795000</v>
      </c>
      <c r="F56" s="87">
        <f t="shared" ref="F56" si="8">SUM(F55)</f>
        <v>236972</v>
      </c>
    </row>
    <row r="57" spans="1:6" ht="20.100000000000001" customHeight="1" thickBot="1" x14ac:dyDescent="0.25">
      <c r="A57" s="5" t="s">
        <v>77</v>
      </c>
      <c r="B57" s="5">
        <f>B53+B56</f>
        <v>1295000</v>
      </c>
      <c r="C57" s="5">
        <f t="shared" ref="C57" si="9">C53+C56</f>
        <v>74392524</v>
      </c>
      <c r="D57" s="5" t="s">
        <v>76</v>
      </c>
      <c r="E57" s="5">
        <f>E53+E56</f>
        <v>7127625</v>
      </c>
      <c r="F57" s="5">
        <f t="shared" ref="F57" si="10">F53+F56</f>
        <v>14192779</v>
      </c>
    </row>
  </sheetData>
  <mergeCells count="2">
    <mergeCell ref="A39:F39"/>
    <mergeCell ref="A5:F6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E19"/>
  <sheetViews>
    <sheetView workbookViewId="0">
      <selection activeCell="E2" sqref="E2"/>
    </sheetView>
  </sheetViews>
  <sheetFormatPr defaultRowHeight="12.75" x14ac:dyDescent="0.2"/>
  <cols>
    <col min="1" max="1" width="47.85546875" style="13" customWidth="1"/>
    <col min="2" max="2" width="19.7109375" style="13" customWidth="1"/>
    <col min="3" max="3" width="17.7109375" style="13" customWidth="1"/>
    <col min="4" max="4" width="18" style="13" customWidth="1"/>
    <col min="5" max="5" width="19.140625" style="13" customWidth="1"/>
    <col min="6" max="9" width="9.140625" style="13"/>
    <col min="10" max="10" width="14.28515625" style="13" customWidth="1"/>
    <col min="11" max="16384" width="9.140625" style="13"/>
  </cols>
  <sheetData>
    <row r="2" spans="1:5" x14ac:dyDescent="0.2">
      <c r="B2" s="243"/>
      <c r="C2" s="243"/>
      <c r="D2" s="243"/>
      <c r="E2" s="241" t="s">
        <v>213</v>
      </c>
    </row>
    <row r="5" spans="1:5" ht="15.75" x14ac:dyDescent="0.25">
      <c r="A5" s="278" t="s">
        <v>120</v>
      </c>
      <c r="B5" s="278"/>
      <c r="C5" s="278"/>
      <c r="D5" s="279"/>
      <c r="E5" s="279"/>
    </row>
    <row r="6" spans="1:5" x14ac:dyDescent="0.2">
      <c r="E6" s="245" t="s">
        <v>108</v>
      </c>
    </row>
    <row r="7" spans="1:5" ht="12.75" customHeight="1" thickBot="1" x14ac:dyDescent="0.25"/>
    <row r="8" spans="1:5" ht="47.25" customHeight="1" thickBot="1" x14ac:dyDescent="0.25">
      <c r="A8" s="133" t="s">
        <v>25</v>
      </c>
      <c r="B8" s="207" t="s">
        <v>156</v>
      </c>
      <c r="C8" s="207" t="s">
        <v>100</v>
      </c>
      <c r="D8" s="208" t="s">
        <v>92</v>
      </c>
      <c r="E8" s="206" t="s">
        <v>107</v>
      </c>
    </row>
    <row r="9" spans="1:5" ht="20.100000000000001" customHeight="1" x14ac:dyDescent="0.2">
      <c r="A9" s="47" t="s">
        <v>109</v>
      </c>
      <c r="B9" s="47">
        <v>308471858</v>
      </c>
      <c r="C9" s="47">
        <v>12700770</v>
      </c>
      <c r="D9" s="112">
        <v>11648901</v>
      </c>
      <c r="E9" s="21">
        <f t="shared" ref="E9:E19" si="0">SUM(B9:D9)</f>
        <v>332821529</v>
      </c>
    </row>
    <row r="10" spans="1:5" ht="20.100000000000001" customHeight="1" x14ac:dyDescent="0.2">
      <c r="A10" s="22" t="s">
        <v>110</v>
      </c>
      <c r="B10" s="22">
        <v>118457395</v>
      </c>
      <c r="C10" s="22">
        <v>61174917</v>
      </c>
      <c r="D10" s="91">
        <v>75995500</v>
      </c>
      <c r="E10" s="22">
        <f t="shared" si="0"/>
        <v>255627812</v>
      </c>
    </row>
    <row r="11" spans="1:5" s="52" customFormat="1" ht="20.100000000000001" customHeight="1" x14ac:dyDescent="0.2">
      <c r="A11" s="30" t="s">
        <v>111</v>
      </c>
      <c r="B11" s="30">
        <f>B9-B10</f>
        <v>190014463</v>
      </c>
      <c r="C11" s="30">
        <f t="shared" ref="C11:D11" si="1">C9-C10</f>
        <v>-48474147</v>
      </c>
      <c r="D11" s="30">
        <f t="shared" si="1"/>
        <v>-64346599</v>
      </c>
      <c r="E11" s="30">
        <f t="shared" si="0"/>
        <v>77193717</v>
      </c>
    </row>
    <row r="12" spans="1:5" ht="20.100000000000001" customHeight="1" x14ac:dyDescent="0.2">
      <c r="A12" s="22" t="s">
        <v>112</v>
      </c>
      <c r="B12" s="22">
        <v>392466513</v>
      </c>
      <c r="C12" s="22">
        <v>48474147</v>
      </c>
      <c r="D12" s="91">
        <v>64626239</v>
      </c>
      <c r="E12" s="22">
        <f t="shared" si="0"/>
        <v>505566899</v>
      </c>
    </row>
    <row r="13" spans="1:5" ht="20.100000000000001" customHeight="1" x14ac:dyDescent="0.2">
      <c r="A13" s="22" t="s">
        <v>113</v>
      </c>
      <c r="B13" s="22">
        <v>307303657</v>
      </c>
      <c r="C13" s="22">
        <v>0</v>
      </c>
      <c r="D13" s="91">
        <v>0</v>
      </c>
      <c r="E13" s="22">
        <f t="shared" si="0"/>
        <v>307303657</v>
      </c>
    </row>
    <row r="14" spans="1:5" s="52" customFormat="1" ht="20.100000000000001" customHeight="1" thickBot="1" x14ac:dyDescent="0.25">
      <c r="A14" s="48" t="s">
        <v>114</v>
      </c>
      <c r="B14" s="48">
        <f>B12-B13</f>
        <v>85162856</v>
      </c>
      <c r="C14" s="48">
        <f t="shared" ref="C14:D14" si="2">C12-C13</f>
        <v>48474147</v>
      </c>
      <c r="D14" s="48">
        <f t="shared" si="2"/>
        <v>64626239</v>
      </c>
      <c r="E14" s="209">
        <f t="shared" si="0"/>
        <v>198263242</v>
      </c>
    </row>
    <row r="15" spans="1:5" s="59" customFormat="1" ht="20.100000000000001" customHeight="1" thickBot="1" x14ac:dyDescent="0.25">
      <c r="A15" s="5" t="s">
        <v>115</v>
      </c>
      <c r="B15" s="5">
        <f>B11+B14</f>
        <v>275177319</v>
      </c>
      <c r="C15" s="5">
        <f t="shared" ref="C15:D15" si="3">C11+C14</f>
        <v>0</v>
      </c>
      <c r="D15" s="5">
        <f t="shared" si="3"/>
        <v>279640</v>
      </c>
      <c r="E15" s="5">
        <f t="shared" si="0"/>
        <v>275456959</v>
      </c>
    </row>
    <row r="16" spans="1:5" ht="20.100000000000001" customHeight="1" thickBot="1" x14ac:dyDescent="0.25">
      <c r="A16" s="104" t="s">
        <v>116</v>
      </c>
      <c r="B16" s="104">
        <v>0</v>
      </c>
      <c r="C16" s="104">
        <v>0</v>
      </c>
      <c r="D16" s="145">
        <v>0</v>
      </c>
      <c r="E16" s="110">
        <f t="shared" si="0"/>
        <v>0</v>
      </c>
    </row>
    <row r="17" spans="1:5" s="59" customFormat="1" ht="20.100000000000001" customHeight="1" thickBot="1" x14ac:dyDescent="0.25">
      <c r="A17" s="5" t="s">
        <v>117</v>
      </c>
      <c r="B17" s="5">
        <f>B15+B16</f>
        <v>275177319</v>
      </c>
      <c r="C17" s="5">
        <f t="shared" ref="C17:D17" si="4">C15+C16</f>
        <v>0</v>
      </c>
      <c r="D17" s="5">
        <f t="shared" si="4"/>
        <v>279640</v>
      </c>
      <c r="E17" s="5">
        <f t="shared" si="0"/>
        <v>275456959</v>
      </c>
    </row>
    <row r="18" spans="1:5" ht="20.100000000000001" customHeight="1" thickBot="1" x14ac:dyDescent="0.25">
      <c r="A18" s="104" t="s">
        <v>119</v>
      </c>
      <c r="B18" s="104">
        <v>0</v>
      </c>
      <c r="C18" s="104">
        <v>0</v>
      </c>
      <c r="D18" s="145">
        <v>0</v>
      </c>
      <c r="E18" s="110">
        <f t="shared" si="0"/>
        <v>0</v>
      </c>
    </row>
    <row r="19" spans="1:5" s="59" customFormat="1" ht="20.100000000000001" customHeight="1" thickBot="1" x14ac:dyDescent="0.25">
      <c r="A19" s="5" t="s">
        <v>118</v>
      </c>
      <c r="B19" s="5">
        <f>B17-B18</f>
        <v>275177319</v>
      </c>
      <c r="C19" s="5">
        <f t="shared" ref="C19:D19" si="5">C17-C18</f>
        <v>0</v>
      </c>
      <c r="D19" s="5">
        <f t="shared" si="5"/>
        <v>279640</v>
      </c>
      <c r="E19" s="5">
        <f t="shared" si="0"/>
        <v>275456959</v>
      </c>
    </row>
  </sheetData>
  <mergeCells count="1"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I18"/>
  <sheetViews>
    <sheetView workbookViewId="0">
      <selection activeCell="E2" sqref="E2"/>
    </sheetView>
  </sheetViews>
  <sheetFormatPr defaultRowHeight="12.75" x14ac:dyDescent="0.2"/>
  <cols>
    <col min="1" max="1" width="29.28515625" style="13" customWidth="1"/>
    <col min="2" max="2" width="16.140625" style="13" customWidth="1"/>
    <col min="3" max="3" width="16.5703125" style="13" customWidth="1"/>
    <col min="4" max="4" width="13.140625" style="13" customWidth="1"/>
    <col min="5" max="5" width="13.7109375" style="13" customWidth="1"/>
    <col min="6" max="16384" width="9.140625" style="13"/>
  </cols>
  <sheetData>
    <row r="2" spans="1:9" x14ac:dyDescent="0.2">
      <c r="D2" s="243"/>
      <c r="E2" s="241" t="s">
        <v>214</v>
      </c>
    </row>
    <row r="8" spans="1:9" ht="15" x14ac:dyDescent="0.25">
      <c r="A8" s="280" t="s">
        <v>121</v>
      </c>
      <c r="B8" s="280"/>
      <c r="C8" s="280"/>
      <c r="D8" s="280"/>
      <c r="E8" s="279"/>
    </row>
    <row r="9" spans="1:9" ht="15" x14ac:dyDescent="0.25">
      <c r="A9" s="280" t="s">
        <v>122</v>
      </c>
      <c r="B9" s="280"/>
      <c r="C9" s="280"/>
      <c r="D9" s="280"/>
      <c r="E9" s="279"/>
    </row>
    <row r="10" spans="1:9" x14ac:dyDescent="0.2">
      <c r="I10" s="241"/>
    </row>
    <row r="11" spans="1:9" ht="15.75" thickBot="1" x14ac:dyDescent="0.3">
      <c r="D11" s="210"/>
      <c r="E11" s="13" t="s">
        <v>108</v>
      </c>
    </row>
    <row r="12" spans="1:9" ht="15.75" thickBot="1" x14ac:dyDescent="0.25">
      <c r="A12" s="211" t="s">
        <v>123</v>
      </c>
      <c r="B12" s="212" t="s">
        <v>181</v>
      </c>
      <c r="C12" s="212" t="s">
        <v>157</v>
      </c>
      <c r="D12" s="213" t="s">
        <v>167</v>
      </c>
      <c r="E12" s="214" t="s">
        <v>182</v>
      </c>
    </row>
    <row r="13" spans="1:9" x14ac:dyDescent="0.2">
      <c r="A13" s="215" t="s">
        <v>124</v>
      </c>
      <c r="B13" s="6">
        <v>34106324</v>
      </c>
      <c r="C13" s="6">
        <v>33250000</v>
      </c>
      <c r="D13" s="7">
        <v>33750000</v>
      </c>
      <c r="E13" s="8">
        <v>34450000</v>
      </c>
    </row>
    <row r="14" spans="1:9" x14ac:dyDescent="0.2">
      <c r="A14" s="216" t="s">
        <v>125</v>
      </c>
      <c r="B14" s="1">
        <v>5078144</v>
      </c>
      <c r="C14" s="1">
        <v>4800000</v>
      </c>
      <c r="D14" s="3">
        <v>4850000</v>
      </c>
      <c r="E14" s="9">
        <v>4900000</v>
      </c>
    </row>
    <row r="15" spans="1:9" x14ac:dyDescent="0.2">
      <c r="A15" s="216" t="s">
        <v>126</v>
      </c>
      <c r="B15" s="1">
        <v>65573</v>
      </c>
      <c r="C15" s="1">
        <v>500000</v>
      </c>
      <c r="D15" s="3">
        <v>500000</v>
      </c>
      <c r="E15" s="9">
        <v>500000</v>
      </c>
    </row>
    <row r="16" spans="1:9" x14ac:dyDescent="0.2">
      <c r="A16" s="216" t="s">
        <v>127</v>
      </c>
      <c r="B16" s="1">
        <v>0</v>
      </c>
      <c r="C16" s="1">
        <v>0</v>
      </c>
      <c r="D16" s="3">
        <v>0</v>
      </c>
      <c r="E16" s="9">
        <v>0</v>
      </c>
    </row>
    <row r="17" spans="1:5" ht="13.5" thickBot="1" x14ac:dyDescent="0.25">
      <c r="A17" s="217" t="s">
        <v>128</v>
      </c>
      <c r="B17" s="10">
        <v>28794675</v>
      </c>
      <c r="C17" s="10">
        <v>27535990</v>
      </c>
      <c r="D17" s="11">
        <v>28362070</v>
      </c>
      <c r="E17" s="12">
        <v>29212930</v>
      </c>
    </row>
    <row r="18" spans="1:5" ht="15.75" thickBot="1" x14ac:dyDescent="0.25">
      <c r="A18" s="218" t="s">
        <v>129</v>
      </c>
      <c r="B18" s="2">
        <f>SUM(B13:B17)</f>
        <v>68044716</v>
      </c>
      <c r="C18" s="2">
        <f>SUM(C13:C17)</f>
        <v>66085990</v>
      </c>
      <c r="D18" s="4">
        <f>SUM(D13:D17)</f>
        <v>67462070</v>
      </c>
      <c r="E18" s="5">
        <f>SUM(E13:E17)</f>
        <v>69062930</v>
      </c>
    </row>
  </sheetData>
  <mergeCells count="2"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C21"/>
  <sheetViews>
    <sheetView workbookViewId="0">
      <selection activeCell="C3" sqref="C3"/>
    </sheetView>
  </sheetViews>
  <sheetFormatPr defaultRowHeight="12.75" x14ac:dyDescent="0.2"/>
  <cols>
    <col min="1" max="1" width="60.140625" style="13" customWidth="1"/>
    <col min="2" max="3" width="15" style="13" customWidth="1"/>
    <col min="4" max="16384" width="9.140625" style="13"/>
  </cols>
  <sheetData>
    <row r="3" spans="1:3" x14ac:dyDescent="0.2">
      <c r="B3" s="243"/>
      <c r="C3" s="241" t="s">
        <v>215</v>
      </c>
    </row>
    <row r="6" spans="1:3" x14ac:dyDescent="0.2">
      <c r="A6" s="281" t="s">
        <v>178</v>
      </c>
      <c r="B6" s="281"/>
      <c r="C6" s="281"/>
    </row>
    <row r="7" spans="1:3" x14ac:dyDescent="0.2">
      <c r="A7" s="281"/>
      <c r="B7" s="281"/>
      <c r="C7" s="281"/>
    </row>
    <row r="8" spans="1:3" x14ac:dyDescent="0.2">
      <c r="A8" s="153"/>
      <c r="B8" s="153"/>
      <c r="C8" s="153"/>
    </row>
    <row r="9" spans="1:3" ht="13.5" thickBot="1" x14ac:dyDescent="0.25">
      <c r="C9" s="17" t="s">
        <v>108</v>
      </c>
    </row>
    <row r="10" spans="1:3" ht="26.25" thickBot="1" x14ac:dyDescent="0.25">
      <c r="A10" s="154" t="s">
        <v>25</v>
      </c>
      <c r="B10" s="155" t="s">
        <v>179</v>
      </c>
      <c r="C10" s="250" t="s">
        <v>50</v>
      </c>
    </row>
    <row r="11" spans="1:3" ht="20.100000000000001" customHeight="1" x14ac:dyDescent="0.2">
      <c r="A11" s="159" t="s">
        <v>154</v>
      </c>
      <c r="B11" s="223">
        <f>'1.mell.bev.'!B14</f>
        <v>0</v>
      </c>
      <c r="C11" s="223">
        <f>'1.mell.bev.'!C14</f>
        <v>40000000</v>
      </c>
    </row>
    <row r="12" spans="1:3" ht="20.100000000000001" customHeight="1" thickBot="1" x14ac:dyDescent="0.25">
      <c r="A12" s="222" t="s">
        <v>158</v>
      </c>
      <c r="B12" s="224">
        <f>'1.mell.bev.'!B15</f>
        <v>0</v>
      </c>
      <c r="C12" s="224">
        <f>'1.mell.bev.'!C15</f>
        <v>31800252</v>
      </c>
    </row>
    <row r="13" spans="1:3" ht="20.100000000000001" customHeight="1" thickBot="1" x14ac:dyDescent="0.25">
      <c r="A13" s="157" t="s">
        <v>162</v>
      </c>
      <c r="B13" s="158">
        <f>SUM(B11:B12)</f>
        <v>0</v>
      </c>
      <c r="C13" s="158">
        <f t="shared" ref="C13" si="0">SUM(C11:C12)</f>
        <v>71800252</v>
      </c>
    </row>
    <row r="14" spans="1:3" ht="20.100000000000001" customHeight="1" x14ac:dyDescent="0.2">
      <c r="A14" s="159" t="s">
        <v>104</v>
      </c>
      <c r="B14" s="160">
        <f>'1.mell.bev.'!B39</f>
        <v>500000</v>
      </c>
      <c r="C14" s="160">
        <f>'1.mell.bev.'!C39</f>
        <v>2289300</v>
      </c>
    </row>
    <row r="15" spans="1:3" ht="20.100000000000001" customHeight="1" x14ac:dyDescent="0.2">
      <c r="A15" s="222" t="s">
        <v>161</v>
      </c>
      <c r="B15" s="169">
        <v>0</v>
      </c>
      <c r="C15" s="169">
        <v>0</v>
      </c>
    </row>
    <row r="16" spans="1:3" ht="20.100000000000001" customHeight="1" thickBot="1" x14ac:dyDescent="0.25">
      <c r="A16" s="161" t="s">
        <v>150</v>
      </c>
      <c r="B16" s="162">
        <v>0</v>
      </c>
      <c r="C16" s="163">
        <v>0</v>
      </c>
    </row>
    <row r="17" spans="1:3" ht="20.100000000000001" customHeight="1" thickBot="1" x14ac:dyDescent="0.25">
      <c r="A17" s="164" t="s">
        <v>8</v>
      </c>
      <c r="B17" s="165">
        <f>SUM(B14:B16)</f>
        <v>500000</v>
      </c>
      <c r="C17" s="165">
        <f t="shared" ref="C17" si="1">SUM(C14:C16)</f>
        <v>2289300</v>
      </c>
    </row>
    <row r="18" spans="1:3" ht="20.100000000000001" customHeight="1" x14ac:dyDescent="0.2">
      <c r="A18" s="167" t="s">
        <v>155</v>
      </c>
      <c r="B18" s="168">
        <f>'1.mell.bev.'!B44</f>
        <v>0</v>
      </c>
      <c r="C18" s="168">
        <f>'1.mell.bev.'!C44</f>
        <v>66000</v>
      </c>
    </row>
    <row r="19" spans="1:3" ht="20.100000000000001" customHeight="1" thickBot="1" x14ac:dyDescent="0.25">
      <c r="A19" s="156" t="s">
        <v>143</v>
      </c>
      <c r="B19" s="170">
        <f>'1.mell.bev.'!B45</f>
        <v>0</v>
      </c>
      <c r="C19" s="170">
        <f>'1.mell.bev.'!C45</f>
        <v>0</v>
      </c>
    </row>
    <row r="20" spans="1:3" ht="20.100000000000001" customHeight="1" thickBot="1" x14ac:dyDescent="0.25">
      <c r="A20" s="171" t="s">
        <v>6</v>
      </c>
      <c r="B20" s="166">
        <f>SUM(B18:B19)</f>
        <v>0</v>
      </c>
      <c r="C20" s="166">
        <f t="shared" ref="C20" si="2">SUM(C18:C19)</f>
        <v>66000</v>
      </c>
    </row>
    <row r="21" spans="1:3" ht="20.100000000000001" customHeight="1" thickBot="1" x14ac:dyDescent="0.25">
      <c r="A21" s="172" t="s">
        <v>105</v>
      </c>
      <c r="B21" s="173">
        <f>B20+B17+B13</f>
        <v>500000</v>
      </c>
      <c r="C21" s="173">
        <f t="shared" ref="C21" si="3">C20+C17+C13</f>
        <v>74155552</v>
      </c>
    </row>
  </sheetData>
  <mergeCells count="1">
    <mergeCell ref="A6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E58"/>
  <sheetViews>
    <sheetView tabSelected="1" workbookViewId="0">
      <selection activeCell="F18" sqref="F18"/>
    </sheetView>
  </sheetViews>
  <sheetFormatPr defaultRowHeight="12.75" x14ac:dyDescent="0.2"/>
  <cols>
    <col min="1" max="1" width="60.140625" style="13" customWidth="1"/>
    <col min="2" max="3" width="15" style="13" customWidth="1"/>
    <col min="4" max="16384" width="9.140625" style="13"/>
  </cols>
  <sheetData>
    <row r="3" spans="1:5" x14ac:dyDescent="0.2">
      <c r="B3" s="243"/>
      <c r="C3" s="241" t="s">
        <v>216</v>
      </c>
    </row>
    <row r="6" spans="1:5" x14ac:dyDescent="0.2">
      <c r="A6" s="281" t="s">
        <v>180</v>
      </c>
      <c r="B6" s="281"/>
      <c r="C6" s="281"/>
    </row>
    <row r="7" spans="1:5" x14ac:dyDescent="0.2">
      <c r="A7" s="281"/>
      <c r="B7" s="281"/>
      <c r="C7" s="281"/>
    </row>
    <row r="8" spans="1:5" x14ac:dyDescent="0.2">
      <c r="A8" s="153"/>
      <c r="B8" s="153"/>
      <c r="C8" s="153"/>
    </row>
    <row r="9" spans="1:5" ht="13.5" thickBot="1" x14ac:dyDescent="0.25">
      <c r="C9" s="245" t="s">
        <v>108</v>
      </c>
    </row>
    <row r="10" spans="1:5" ht="26.25" thickBot="1" x14ac:dyDescent="0.25">
      <c r="A10" s="154" t="s">
        <v>25</v>
      </c>
      <c r="B10" s="155" t="s">
        <v>179</v>
      </c>
      <c r="C10" s="251" t="s">
        <v>50</v>
      </c>
      <c r="E10" s="174"/>
    </row>
    <row r="11" spans="1:5" x14ac:dyDescent="0.2">
      <c r="A11" s="175" t="s">
        <v>34</v>
      </c>
      <c r="B11" s="176"/>
      <c r="C11" s="177"/>
    </row>
    <row r="12" spans="1:5" x14ac:dyDescent="0.2">
      <c r="A12" s="178" t="s">
        <v>186</v>
      </c>
      <c r="B12" s="179">
        <v>254000</v>
      </c>
      <c r="C12" s="180">
        <v>0</v>
      </c>
      <c r="E12" s="181"/>
    </row>
    <row r="13" spans="1:5" x14ac:dyDescent="0.2">
      <c r="A13" s="178" t="s">
        <v>187</v>
      </c>
      <c r="B13" s="179">
        <v>254000</v>
      </c>
      <c r="C13" s="180">
        <v>0</v>
      </c>
    </row>
    <row r="14" spans="1:5" x14ac:dyDescent="0.2">
      <c r="A14" s="178" t="s">
        <v>188</v>
      </c>
      <c r="B14" s="182">
        <v>635000</v>
      </c>
      <c r="C14" s="183">
        <v>0</v>
      </c>
    </row>
    <row r="15" spans="1:5" x14ac:dyDescent="0.2">
      <c r="A15" s="178" t="s">
        <v>190</v>
      </c>
      <c r="B15" s="179">
        <v>254000</v>
      </c>
      <c r="C15" s="180">
        <v>0</v>
      </c>
    </row>
    <row r="16" spans="1:5" x14ac:dyDescent="0.2">
      <c r="A16" s="178" t="s">
        <v>191</v>
      </c>
      <c r="B16" s="179">
        <v>0</v>
      </c>
      <c r="C16" s="180">
        <v>0</v>
      </c>
    </row>
    <row r="17" spans="1:3" x14ac:dyDescent="0.2">
      <c r="A17" s="178" t="s">
        <v>192</v>
      </c>
      <c r="B17" s="179">
        <v>60000</v>
      </c>
      <c r="C17" s="180">
        <v>0</v>
      </c>
    </row>
    <row r="18" spans="1:3" x14ac:dyDescent="0.2">
      <c r="A18" s="178" t="s">
        <v>189</v>
      </c>
      <c r="B18" s="179">
        <v>381000</v>
      </c>
      <c r="C18" s="180">
        <v>0</v>
      </c>
    </row>
    <row r="19" spans="1:3" x14ac:dyDescent="0.2">
      <c r="A19" s="178" t="s">
        <v>193</v>
      </c>
      <c r="B19" s="179">
        <v>0</v>
      </c>
      <c r="C19" s="180">
        <v>2800</v>
      </c>
    </row>
    <row r="20" spans="1:3" x14ac:dyDescent="0.2">
      <c r="A20" s="178" t="s">
        <v>194</v>
      </c>
      <c r="B20" s="179">
        <v>100000</v>
      </c>
      <c r="C20" s="180">
        <v>160172</v>
      </c>
    </row>
    <row r="21" spans="1:3" x14ac:dyDescent="0.2">
      <c r="A21" s="178" t="s">
        <v>195</v>
      </c>
      <c r="B21" s="179">
        <v>0</v>
      </c>
      <c r="C21" s="180">
        <v>12000</v>
      </c>
    </row>
    <row r="22" spans="1:3" x14ac:dyDescent="0.2">
      <c r="A22" s="178" t="s">
        <v>196</v>
      </c>
      <c r="B22" s="179">
        <v>0</v>
      </c>
      <c r="C22" s="180">
        <v>62000</v>
      </c>
    </row>
    <row r="23" spans="1:3" x14ac:dyDescent="0.2">
      <c r="A23" s="178" t="s">
        <v>197</v>
      </c>
      <c r="B23" s="179">
        <v>0</v>
      </c>
      <c r="C23" s="180">
        <v>154190</v>
      </c>
    </row>
    <row r="24" spans="1:3" x14ac:dyDescent="0.2">
      <c r="A24" s="178" t="s">
        <v>198</v>
      </c>
      <c r="B24" s="179">
        <v>0</v>
      </c>
      <c r="C24" s="180">
        <v>21575</v>
      </c>
    </row>
    <row r="25" spans="1:3" x14ac:dyDescent="0.2">
      <c r="A25" s="178" t="s">
        <v>199</v>
      </c>
      <c r="B25" s="179">
        <v>0</v>
      </c>
      <c r="C25" s="180">
        <v>50800</v>
      </c>
    </row>
    <row r="26" spans="1:3" x14ac:dyDescent="0.2">
      <c r="A26" s="184" t="s">
        <v>200</v>
      </c>
      <c r="B26" s="246">
        <v>0</v>
      </c>
      <c r="C26" s="194">
        <v>231920</v>
      </c>
    </row>
    <row r="27" spans="1:3" x14ac:dyDescent="0.2">
      <c r="A27" s="184" t="s">
        <v>203</v>
      </c>
      <c r="B27" s="246">
        <v>0</v>
      </c>
      <c r="C27" s="194">
        <v>394843</v>
      </c>
    </row>
    <row r="28" spans="1:3" x14ac:dyDescent="0.2">
      <c r="A28" s="184" t="s">
        <v>201</v>
      </c>
      <c r="B28" s="246">
        <v>0</v>
      </c>
      <c r="C28" s="194">
        <v>247650</v>
      </c>
    </row>
    <row r="29" spans="1:3" x14ac:dyDescent="0.2">
      <c r="A29" s="184" t="s">
        <v>202</v>
      </c>
      <c r="B29" s="246">
        <v>0</v>
      </c>
      <c r="C29" s="194">
        <v>125603</v>
      </c>
    </row>
    <row r="30" spans="1:3" x14ac:dyDescent="0.2">
      <c r="A30" s="184"/>
      <c r="B30" s="185"/>
      <c r="C30" s="186"/>
    </row>
    <row r="31" spans="1:3" x14ac:dyDescent="0.2">
      <c r="A31" s="184"/>
      <c r="B31" s="185"/>
      <c r="C31" s="186"/>
    </row>
    <row r="32" spans="1:3" x14ac:dyDescent="0.2">
      <c r="A32" s="184"/>
      <c r="B32" s="185"/>
      <c r="C32" s="186"/>
    </row>
    <row r="33" spans="1:3" x14ac:dyDescent="0.2">
      <c r="A33" s="184"/>
      <c r="B33" s="185"/>
      <c r="C33" s="186"/>
    </row>
    <row r="34" spans="1:3" x14ac:dyDescent="0.2">
      <c r="A34" s="184"/>
      <c r="B34" s="185"/>
      <c r="C34" s="186"/>
    </row>
    <row r="35" spans="1:3" x14ac:dyDescent="0.2">
      <c r="A35" s="184"/>
      <c r="B35" s="185"/>
      <c r="C35" s="186"/>
    </row>
    <row r="36" spans="1:3" x14ac:dyDescent="0.2">
      <c r="A36" s="184"/>
      <c r="B36" s="185"/>
      <c r="C36" s="186"/>
    </row>
    <row r="37" spans="1:3" x14ac:dyDescent="0.2">
      <c r="A37" s="184"/>
      <c r="B37" s="185"/>
      <c r="C37" s="186"/>
    </row>
    <row r="38" spans="1:3" x14ac:dyDescent="0.2">
      <c r="A38" s="184"/>
      <c r="B38" s="185"/>
      <c r="C38" s="186"/>
    </row>
    <row r="39" spans="1:3" x14ac:dyDescent="0.2">
      <c r="A39" s="184"/>
      <c r="B39" s="185"/>
      <c r="C39" s="186"/>
    </row>
    <row r="40" spans="1:3" x14ac:dyDescent="0.2">
      <c r="A40" s="184"/>
      <c r="B40" s="185"/>
      <c r="C40" s="186"/>
    </row>
    <row r="41" spans="1:3" x14ac:dyDescent="0.2">
      <c r="A41" s="184"/>
      <c r="B41" s="185"/>
      <c r="C41" s="186"/>
    </row>
    <row r="42" spans="1:3" x14ac:dyDescent="0.2">
      <c r="A42" s="184"/>
      <c r="B42" s="185"/>
      <c r="C42" s="186"/>
    </row>
    <row r="43" spans="1:3" ht="13.5" thickBot="1" x14ac:dyDescent="0.25">
      <c r="A43" s="184"/>
      <c r="B43" s="185"/>
      <c r="C43" s="186"/>
    </row>
    <row r="44" spans="1:3" ht="13.5" thickBot="1" x14ac:dyDescent="0.25">
      <c r="A44" s="187" t="s">
        <v>145</v>
      </c>
      <c r="B44" s="188">
        <f>SUM(B12:B43)</f>
        <v>1938000</v>
      </c>
      <c r="C44" s="197">
        <f>SUM(C12:C43)</f>
        <v>1463553</v>
      </c>
    </row>
    <row r="45" spans="1:3" x14ac:dyDescent="0.2">
      <c r="A45" s="189" t="s">
        <v>101</v>
      </c>
      <c r="B45" s="190"/>
      <c r="C45" s="190"/>
    </row>
    <row r="46" spans="1:3" x14ac:dyDescent="0.2">
      <c r="A46" s="191" t="s">
        <v>204</v>
      </c>
      <c r="B46" s="192">
        <v>4394625</v>
      </c>
      <c r="C46" s="192">
        <v>4394625</v>
      </c>
    </row>
    <row r="47" spans="1:3" x14ac:dyDescent="0.2">
      <c r="A47" s="193" t="s">
        <v>205</v>
      </c>
      <c r="B47" s="180">
        <v>0</v>
      </c>
      <c r="C47" s="180">
        <v>3524250</v>
      </c>
    </row>
    <row r="48" spans="1:3" x14ac:dyDescent="0.2">
      <c r="A48" s="193" t="s">
        <v>206</v>
      </c>
      <c r="B48" s="180">
        <v>0</v>
      </c>
      <c r="C48" s="180">
        <v>762000</v>
      </c>
    </row>
    <row r="49" spans="1:3" x14ac:dyDescent="0.2">
      <c r="A49" s="193" t="s">
        <v>207</v>
      </c>
      <c r="B49" s="180">
        <v>0</v>
      </c>
      <c r="C49" s="180">
        <v>762000</v>
      </c>
    </row>
    <row r="50" spans="1:3" x14ac:dyDescent="0.2">
      <c r="A50" s="193" t="s">
        <v>208</v>
      </c>
      <c r="B50" s="180">
        <v>0</v>
      </c>
      <c r="C50" s="180">
        <v>3049379</v>
      </c>
    </row>
    <row r="51" spans="1:3" x14ac:dyDescent="0.2">
      <c r="A51" s="193"/>
      <c r="B51" s="194"/>
      <c r="C51" s="194"/>
    </row>
    <row r="52" spans="1:3" ht="13.5" thickBot="1" x14ac:dyDescent="0.25">
      <c r="A52" s="193"/>
      <c r="B52" s="195"/>
      <c r="C52" s="195"/>
    </row>
    <row r="53" spans="1:3" ht="13.5" thickBot="1" x14ac:dyDescent="0.25">
      <c r="A53" s="196" t="s">
        <v>102</v>
      </c>
      <c r="B53" s="197">
        <f>SUM(B46:B52)</f>
        <v>4394625</v>
      </c>
      <c r="C53" s="197">
        <f t="shared" ref="C53" si="0">SUM(C46:C52)</f>
        <v>12492254</v>
      </c>
    </row>
    <row r="54" spans="1:3" x14ac:dyDescent="0.2">
      <c r="A54" s="198" t="s">
        <v>146</v>
      </c>
      <c r="B54" s="199"/>
      <c r="C54" s="199"/>
    </row>
    <row r="55" spans="1:3" x14ac:dyDescent="0.2">
      <c r="A55" s="200" t="s">
        <v>144</v>
      </c>
      <c r="B55" s="201">
        <v>0</v>
      </c>
      <c r="C55" s="201">
        <v>0</v>
      </c>
    </row>
    <row r="56" spans="1:3" ht="13.5" thickBot="1" x14ac:dyDescent="0.25">
      <c r="A56" s="202" t="s">
        <v>103</v>
      </c>
      <c r="B56" s="203">
        <v>0</v>
      </c>
      <c r="C56" s="203">
        <v>0</v>
      </c>
    </row>
    <row r="57" spans="1:3" ht="13.5" thickBot="1" x14ac:dyDescent="0.25">
      <c r="A57" s="204" t="s">
        <v>148</v>
      </c>
      <c r="B57" s="205">
        <f>SUM(B55:B56)</f>
        <v>0</v>
      </c>
      <c r="C57" s="205">
        <f t="shared" ref="C57" si="1">SUM(C55:C56)</f>
        <v>0</v>
      </c>
    </row>
    <row r="58" spans="1:3" s="52" customFormat="1" ht="20.100000000000001" customHeight="1" thickBot="1" x14ac:dyDescent="0.25">
      <c r="A58" s="79" t="s">
        <v>106</v>
      </c>
      <c r="B58" s="231">
        <f>B44+B53+B57</f>
        <v>6332625</v>
      </c>
      <c r="C58" s="231">
        <f t="shared" ref="C58" si="2">C44+C53+C57</f>
        <v>13955807</v>
      </c>
    </row>
  </sheetData>
  <mergeCells count="1">
    <mergeCell ref="A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1.mell.bev.</vt:lpstr>
      <vt:lpstr>1.mell.kiad.</vt:lpstr>
      <vt:lpstr>1.melléklet</vt:lpstr>
      <vt:lpstr>2.melléklet</vt:lpstr>
      <vt:lpstr>3.melléklet</vt:lpstr>
      <vt:lpstr>4.melléklet</vt:lpstr>
      <vt:lpstr>5.melléklet</vt:lpstr>
      <vt:lpstr>6.melléklet</vt:lpstr>
      <vt:lpstr>7.melléklet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ACER</cp:lastModifiedBy>
  <cp:lastPrinted>2020-06-08T08:21:56Z</cp:lastPrinted>
  <dcterms:created xsi:type="dcterms:W3CDTF">2015-04-24T08:16:51Z</dcterms:created>
  <dcterms:modified xsi:type="dcterms:W3CDTF">2020-06-10T07:33:13Z</dcterms:modified>
</cp:coreProperties>
</file>